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501"/>
  <workbookPr/>
  <mc:AlternateContent xmlns:mc="http://schemas.openxmlformats.org/markup-compatibility/2006">
    <mc:Choice Requires="x15">
      <x15ac:absPath xmlns:x15ac="http://schemas.microsoft.com/office/spreadsheetml/2010/11/ac" url="F:\single glaciers papers\投稿文件\重新投稿\20230619重新投稿\"/>
    </mc:Choice>
  </mc:AlternateContent>
  <xr:revisionPtr revIDLastSave="0" documentId="13_ncr:1_{22E39082-DF6E-4810-B0F7-D4567B5D7F17}" xr6:coauthVersionLast="47" xr6:coauthVersionMax="47" xr10:uidLastSave="{00000000-0000-0000-0000-000000000000}"/>
  <bookViews>
    <workbookView xWindow="-120" yWindow="-120" windowWidth="29040" windowHeight="15840" firstSheet="1" activeTab="11" xr2:uid="{00000000-000D-0000-FFFF-FFFF00000000}"/>
  </bookViews>
  <sheets>
    <sheet name="Table S1" sheetId="13" r:id="rId1"/>
    <sheet name="Table S2" sheetId="11" r:id="rId2"/>
    <sheet name="Table S3" sheetId="15" r:id="rId3"/>
    <sheet name="Table S4" sheetId="17" r:id="rId4"/>
    <sheet name="Table S5" sheetId="12" r:id="rId5"/>
    <sheet name="Table S6" sheetId="19" r:id="rId6"/>
    <sheet name="Table S7" sheetId="20" r:id="rId7"/>
    <sheet name="Table S8" sheetId="18" r:id="rId8"/>
    <sheet name="Table S9" sheetId="21" r:id="rId9"/>
    <sheet name="Table S10" sheetId="22" r:id="rId10"/>
    <sheet name="Table S11" sheetId="10" r:id="rId11"/>
    <sheet name="Table S12" sheetId="16" r:id="rId12"/>
  </sheets>
  <definedNames>
    <definedName name="_xlnm._FilterDatabase" localSheetId="7" hidden="1">'Table S8'!$J$1:$J$56</definedName>
    <definedName name="_Hlk120373768" localSheetId="7">'Table S8'!$G$53</definedName>
    <definedName name="_Hlk120388672" localSheetId="5">'Table S6'!$C$23</definedName>
    <definedName name="_Hlk120388681" localSheetId="5">'Table S6'!$C$24</definedName>
    <definedName name="_Hlk120388806" localSheetId="5">'Table S6'!$C$10</definedName>
    <definedName name="_Hlk120440746" localSheetId="5">'Table S6'!$C$4</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G19" i="16" l="1"/>
  <c r="H19" i="16"/>
  <c r="I19" i="16"/>
  <c r="F19" i="16"/>
  <c r="G13" i="16"/>
  <c r="H13" i="16"/>
  <c r="I13" i="16"/>
  <c r="F13" i="16"/>
  <c r="G8" i="16"/>
  <c r="H8" i="16"/>
  <c r="I8" i="16"/>
  <c r="F8" i="16"/>
  <c r="G5" i="16"/>
  <c r="H5" i="16"/>
  <c r="I5" i="16"/>
  <c r="F5" i="16"/>
  <c r="F4" i="22" l="1"/>
  <c r="T84" i="22"/>
  <c r="T83" i="22"/>
  <c r="T82" i="22"/>
  <c r="T81" i="22"/>
  <c r="T80" i="22"/>
  <c r="T79" i="22"/>
  <c r="T78" i="22"/>
  <c r="T77" i="22"/>
  <c r="T76" i="22"/>
  <c r="T75" i="22"/>
  <c r="T74" i="22"/>
  <c r="T73" i="22"/>
  <c r="T72" i="22"/>
  <c r="T71" i="22"/>
  <c r="T70" i="22"/>
  <c r="T69" i="22"/>
  <c r="T68" i="22"/>
  <c r="T67" i="22"/>
  <c r="T66" i="22"/>
  <c r="T65" i="22"/>
  <c r="T64" i="22"/>
  <c r="T63" i="22"/>
  <c r="T62" i="22"/>
  <c r="T61" i="22"/>
  <c r="T60" i="22"/>
  <c r="T59" i="22"/>
  <c r="T58" i="22"/>
  <c r="T57" i="22"/>
  <c r="T56" i="22"/>
  <c r="T55" i="22"/>
  <c r="T54" i="22"/>
  <c r="T53" i="22"/>
  <c r="T52" i="22"/>
  <c r="T51" i="22"/>
  <c r="T50" i="22"/>
  <c r="T49" i="22"/>
  <c r="T48" i="22"/>
  <c r="T47" i="22"/>
  <c r="T46" i="22"/>
  <c r="T45" i="22"/>
  <c r="T44" i="22"/>
  <c r="T43" i="22"/>
  <c r="T42" i="22"/>
  <c r="T41" i="22"/>
  <c r="T40" i="22"/>
  <c r="T39" i="22"/>
  <c r="T38" i="22"/>
  <c r="T37" i="22"/>
  <c r="T36" i="22"/>
  <c r="T35" i="22"/>
  <c r="T34" i="22"/>
  <c r="T33" i="22"/>
  <c r="T32" i="22"/>
  <c r="T31" i="22"/>
  <c r="T30" i="22"/>
  <c r="T29" i="22"/>
  <c r="T28" i="22"/>
  <c r="T27" i="22"/>
  <c r="T26" i="22"/>
  <c r="T25" i="22"/>
  <c r="T24" i="22"/>
  <c r="T23" i="22"/>
  <c r="T22" i="22"/>
  <c r="T21" i="22"/>
  <c r="T20" i="22"/>
  <c r="T19" i="22"/>
  <c r="T18" i="22"/>
  <c r="T17" i="22"/>
  <c r="T16" i="22"/>
  <c r="T15" i="22"/>
  <c r="T14" i="22"/>
  <c r="T13" i="22"/>
  <c r="T12" i="22"/>
  <c r="T11" i="22"/>
  <c r="T10" i="22"/>
  <c r="T9" i="22"/>
  <c r="T8" i="22"/>
  <c r="T7" i="22"/>
  <c r="T6" i="22"/>
  <c r="T5" i="22"/>
  <c r="T4" i="22"/>
  <c r="M84" i="22"/>
  <c r="M83" i="22"/>
  <c r="M82" i="22"/>
  <c r="M81" i="22"/>
  <c r="M80" i="22"/>
  <c r="M79" i="22"/>
  <c r="M78" i="22"/>
  <c r="M77" i="22"/>
  <c r="M76" i="22"/>
  <c r="M75" i="22"/>
  <c r="M74" i="22"/>
  <c r="M73" i="22"/>
  <c r="M72" i="22"/>
  <c r="M71" i="22"/>
  <c r="M70" i="22"/>
  <c r="M69" i="22"/>
  <c r="M68" i="22"/>
  <c r="M67" i="22"/>
  <c r="M66" i="22"/>
  <c r="M65" i="22"/>
  <c r="M64" i="22"/>
  <c r="M63" i="22"/>
  <c r="M62" i="22"/>
  <c r="M61" i="22"/>
  <c r="M60" i="22"/>
  <c r="M59" i="22"/>
  <c r="M58" i="22"/>
  <c r="M57" i="22"/>
  <c r="M56" i="22"/>
  <c r="M55" i="22"/>
  <c r="M54" i="22"/>
  <c r="M53" i="22"/>
  <c r="M52" i="22"/>
  <c r="M51" i="22"/>
  <c r="M50" i="22"/>
  <c r="M49" i="22"/>
  <c r="M48" i="22"/>
  <c r="M47" i="22"/>
  <c r="M46" i="22"/>
  <c r="M45" i="22"/>
  <c r="M44" i="22"/>
  <c r="M43" i="22"/>
  <c r="M42" i="22"/>
  <c r="M41" i="22"/>
  <c r="M40" i="22"/>
  <c r="M39" i="22"/>
  <c r="M38" i="22"/>
  <c r="M37" i="22"/>
  <c r="M36" i="22"/>
  <c r="M35" i="22"/>
  <c r="M34" i="22"/>
  <c r="M33" i="22"/>
  <c r="M32" i="22"/>
  <c r="M31" i="22"/>
  <c r="M30" i="22"/>
  <c r="M29" i="22"/>
  <c r="M28" i="22"/>
  <c r="M27" i="22"/>
  <c r="M26" i="22"/>
  <c r="M25" i="22"/>
  <c r="M24" i="22"/>
  <c r="M23" i="22"/>
  <c r="M22" i="22"/>
  <c r="M21" i="22"/>
  <c r="M20" i="22"/>
  <c r="M19" i="22"/>
  <c r="M18" i="22"/>
  <c r="M17" i="22"/>
  <c r="M16" i="22"/>
  <c r="M15" i="22"/>
  <c r="M14" i="22"/>
  <c r="M13" i="22"/>
  <c r="M12" i="22"/>
  <c r="M11" i="22"/>
  <c r="M10" i="22"/>
  <c r="M9" i="22"/>
  <c r="M8" i="22"/>
  <c r="M7" i="22"/>
  <c r="M6" i="22"/>
  <c r="M5" i="22"/>
  <c r="M4" i="22"/>
  <c r="F84" i="22"/>
  <c r="F83" i="22"/>
  <c r="F82" i="22"/>
  <c r="F81" i="22"/>
  <c r="F80" i="22"/>
  <c r="F79" i="22"/>
  <c r="F78" i="22"/>
  <c r="F77" i="22"/>
  <c r="F76" i="22"/>
  <c r="F75" i="22"/>
  <c r="F74" i="22"/>
  <c r="F73" i="22"/>
  <c r="F72" i="22"/>
  <c r="F71" i="22"/>
  <c r="F70" i="22"/>
  <c r="F69" i="22"/>
  <c r="F68" i="22"/>
  <c r="F67" i="22"/>
  <c r="F66" i="22"/>
  <c r="F65" i="22"/>
  <c r="F64" i="22"/>
  <c r="F63" i="22"/>
  <c r="F62" i="22"/>
  <c r="F61" i="22"/>
  <c r="F60" i="22"/>
  <c r="F59" i="22"/>
  <c r="F58" i="22"/>
  <c r="F57" i="22"/>
  <c r="F56" i="22"/>
  <c r="F55" i="22"/>
  <c r="F54" i="22"/>
  <c r="F53" i="22"/>
  <c r="F52" i="22"/>
  <c r="F51" i="22"/>
  <c r="F50" i="22"/>
  <c r="F49" i="22"/>
  <c r="F48" i="22"/>
  <c r="F47" i="22"/>
  <c r="F46" i="22"/>
  <c r="F45" i="22"/>
  <c r="F44" i="22"/>
  <c r="F43" i="22"/>
  <c r="F42" i="22"/>
  <c r="F41" i="22"/>
  <c r="F40" i="22"/>
  <c r="F39" i="22"/>
  <c r="F38" i="22"/>
  <c r="F37" i="22"/>
  <c r="F36" i="22"/>
  <c r="F35" i="22"/>
  <c r="F34" i="22"/>
  <c r="F33" i="22"/>
  <c r="F32" i="22"/>
  <c r="F31" i="22"/>
  <c r="F30" i="22"/>
  <c r="F29" i="22"/>
  <c r="F28" i="22"/>
  <c r="F27" i="22"/>
  <c r="F26" i="22"/>
  <c r="F25" i="22"/>
  <c r="F24" i="22"/>
  <c r="F23" i="22"/>
  <c r="F22" i="22"/>
  <c r="F21" i="22"/>
  <c r="F20" i="22"/>
  <c r="F19" i="22"/>
  <c r="F18" i="22"/>
  <c r="F17" i="22"/>
  <c r="F16" i="22"/>
  <c r="F15" i="22"/>
  <c r="F14" i="22"/>
  <c r="F13" i="22"/>
  <c r="F12" i="22"/>
  <c r="F11" i="22"/>
  <c r="F10" i="22"/>
  <c r="F9" i="22"/>
  <c r="F8" i="22"/>
  <c r="F7" i="22"/>
  <c r="F6" i="22"/>
  <c r="F5" i="22"/>
  <c r="H27" i="20"/>
  <c r="G27" i="20"/>
  <c r="H21" i="20"/>
  <c r="G21" i="20"/>
  <c r="H13" i="20"/>
  <c r="G13" i="20"/>
  <c r="X26" i="13"/>
  <c r="O20" i="13"/>
  <c r="U5" i="22" l="1"/>
  <c r="U10" i="22"/>
  <c r="U13" i="22"/>
  <c r="U18" i="22"/>
  <c r="U21" i="22"/>
  <c r="U26" i="22"/>
  <c r="U29" i="22"/>
  <c r="U34" i="22"/>
  <c r="U37" i="22"/>
  <c r="U42" i="22"/>
  <c r="U45" i="22"/>
  <c r="U50" i="22"/>
  <c r="U53" i="22"/>
  <c r="U58" i="22"/>
  <c r="U61" i="22"/>
  <c r="U66" i="22"/>
  <c r="U69" i="22"/>
  <c r="U74" i="22"/>
  <c r="U77" i="22"/>
  <c r="U82" i="22"/>
  <c r="U8" i="22"/>
  <c r="U11" i="22"/>
  <c r="U16" i="22"/>
  <c r="U19" i="22"/>
  <c r="U24" i="22"/>
  <c r="U27" i="22"/>
  <c r="U32" i="22"/>
  <c r="U35" i="22"/>
  <c r="U40" i="22"/>
  <c r="U43" i="22"/>
  <c r="U48" i="22"/>
  <c r="U51" i="22"/>
  <c r="U56" i="22"/>
  <c r="U59" i="22"/>
  <c r="U64" i="22"/>
  <c r="U67" i="22"/>
  <c r="U72" i="22"/>
  <c r="U75" i="22"/>
  <c r="U80" i="22"/>
  <c r="U83" i="22"/>
  <c r="U6" i="22"/>
  <c r="U9" i="22"/>
  <c r="U14" i="22"/>
  <c r="U17" i="22"/>
  <c r="U22" i="22"/>
  <c r="U25" i="22"/>
  <c r="U30" i="22"/>
  <c r="U33" i="22"/>
  <c r="U38" i="22"/>
  <c r="U41" i="22"/>
  <c r="U46" i="22"/>
  <c r="U49" i="22"/>
  <c r="U54" i="22"/>
  <c r="U57" i="22"/>
  <c r="U62" i="22"/>
  <c r="U65" i="22"/>
  <c r="U70" i="22"/>
  <c r="U73" i="22"/>
  <c r="U78" i="22"/>
  <c r="U81" i="22"/>
  <c r="U4" i="22"/>
  <c r="U7" i="22"/>
  <c r="U12" i="22"/>
  <c r="U15" i="22"/>
  <c r="U20" i="22"/>
  <c r="U23" i="22"/>
  <c r="U28" i="22"/>
  <c r="U31" i="22"/>
  <c r="U36" i="22"/>
  <c r="U39" i="22"/>
  <c r="U44" i="22"/>
  <c r="U47" i="22"/>
  <c r="U52" i="22"/>
  <c r="U55" i="22"/>
  <c r="U60" i="22"/>
  <c r="U63" i="22"/>
  <c r="U68" i="22"/>
  <c r="U71" i="22"/>
  <c r="U76" i="22"/>
  <c r="U79" i="22"/>
  <c r="U84" i="22"/>
  <c r="N67" i="22"/>
  <c r="N6" i="22"/>
  <c r="N10" i="22"/>
  <c r="N18" i="22"/>
  <c r="N26" i="22"/>
  <c r="N34" i="22"/>
  <c r="N42" i="22"/>
  <c r="N50" i="22"/>
  <c r="N58" i="22"/>
  <c r="N66" i="22"/>
  <c r="N82" i="22"/>
  <c r="N71" i="22"/>
  <c r="N75" i="22"/>
  <c r="N79" i="22"/>
  <c r="N83" i="22"/>
  <c r="N14" i="22"/>
  <c r="N22" i="22"/>
  <c r="N30" i="22"/>
  <c r="N38" i="22"/>
  <c r="N46" i="22"/>
  <c r="N54" i="22"/>
  <c r="N62" i="22"/>
  <c r="N70" i="22"/>
  <c r="N74" i="22"/>
  <c r="N78" i="22"/>
  <c r="G6" i="22"/>
  <c r="N4" i="22"/>
  <c r="N8" i="22"/>
  <c r="N12" i="22"/>
  <c r="N16" i="22"/>
  <c r="N20" i="22"/>
  <c r="N24" i="22"/>
  <c r="N28" i="22"/>
  <c r="N32" i="22"/>
  <c r="N36" i="22"/>
  <c r="N40" i="22"/>
  <c r="N44" i="22"/>
  <c r="N48" i="22"/>
  <c r="N52" i="22"/>
  <c r="N56" i="22"/>
  <c r="N60" i="22"/>
  <c r="N64" i="22"/>
  <c r="N68" i="22"/>
  <c r="N72" i="22"/>
  <c r="N76" i="22"/>
  <c r="N80" i="22"/>
  <c r="N84" i="22"/>
  <c r="N69" i="22"/>
  <c r="N73" i="22"/>
  <c r="N77" i="22"/>
  <c r="N81" i="22"/>
  <c r="N5" i="22"/>
  <c r="N7" i="22"/>
  <c r="N9" i="22"/>
  <c r="N11" i="22"/>
  <c r="N13" i="22"/>
  <c r="N15" i="22"/>
  <c r="N17" i="22"/>
  <c r="N19" i="22"/>
  <c r="N21" i="22"/>
  <c r="N23" i="22"/>
  <c r="N25" i="22"/>
  <c r="N27" i="22"/>
  <c r="N29" i="22"/>
  <c r="N31" i="22"/>
  <c r="N33" i="22"/>
  <c r="N35" i="22"/>
  <c r="N37" i="22"/>
  <c r="N39" i="22"/>
  <c r="N41" i="22"/>
  <c r="N43" i="22"/>
  <c r="N45" i="22"/>
  <c r="N47" i="22"/>
  <c r="N49" i="22"/>
  <c r="N51" i="22"/>
  <c r="N53" i="22"/>
  <c r="N55" i="22"/>
  <c r="N57" i="22"/>
  <c r="N59" i="22"/>
  <c r="N61" i="22"/>
  <c r="N63" i="22"/>
  <c r="N65" i="22"/>
  <c r="G10" i="22"/>
  <c r="G14" i="22"/>
  <c r="G18" i="22"/>
  <c r="G22" i="22"/>
  <c r="G26" i="22"/>
  <c r="G30" i="22"/>
  <c r="G34" i="22"/>
  <c r="G38" i="22"/>
  <c r="G42" i="22"/>
  <c r="G46" i="22"/>
  <c r="G50" i="22"/>
  <c r="G54" i="22"/>
  <c r="G58" i="22"/>
  <c r="G62" i="22"/>
  <c r="G66" i="22"/>
  <c r="G70" i="22"/>
  <c r="G74" i="22"/>
  <c r="G78" i="22"/>
  <c r="G82" i="22"/>
  <c r="G7" i="22"/>
  <c r="G11" i="22"/>
  <c r="G15" i="22"/>
  <c r="G19" i="22"/>
  <c r="G23" i="22"/>
  <c r="G27" i="22"/>
  <c r="G31" i="22"/>
  <c r="G35" i="22"/>
  <c r="G39" i="22"/>
  <c r="G43" i="22"/>
  <c r="G47" i="22"/>
  <c r="G51" i="22"/>
  <c r="G55" i="22"/>
  <c r="G59" i="22"/>
  <c r="G63" i="22"/>
  <c r="G67" i="22"/>
  <c r="G71" i="22"/>
  <c r="G75" i="22"/>
  <c r="G79" i="22"/>
  <c r="G83" i="22"/>
  <c r="G4" i="22"/>
  <c r="G8" i="22"/>
  <c r="G12" i="22"/>
  <c r="G16" i="22"/>
  <c r="G20" i="22"/>
  <c r="G24" i="22"/>
  <c r="G28" i="22"/>
  <c r="G32" i="22"/>
  <c r="G36" i="22"/>
  <c r="G40" i="22"/>
  <c r="G44" i="22"/>
  <c r="G48" i="22"/>
  <c r="G52" i="22"/>
  <c r="G56" i="22"/>
  <c r="G60" i="22"/>
  <c r="G64" i="22"/>
  <c r="G68" i="22"/>
  <c r="G72" i="22"/>
  <c r="G76" i="22"/>
  <c r="G80" i="22"/>
  <c r="G84" i="22"/>
  <c r="G5" i="22"/>
  <c r="G9" i="22"/>
  <c r="G13" i="22"/>
  <c r="G17" i="22"/>
  <c r="G21" i="22"/>
  <c r="G25" i="22"/>
  <c r="G29" i="22"/>
  <c r="G33" i="22"/>
  <c r="G37" i="22"/>
  <c r="G41" i="22"/>
  <c r="G45" i="22"/>
  <c r="G49" i="22"/>
  <c r="G53" i="22"/>
  <c r="G57" i="22"/>
  <c r="G61" i="22"/>
  <c r="G65" i="22"/>
  <c r="G69" i="22"/>
  <c r="G73" i="22"/>
  <c r="G77" i="22"/>
  <c r="G81" i="22"/>
  <c r="E25" i="13"/>
  <c r="Y25" i="13"/>
  <c r="Z25" i="13"/>
  <c r="AA25" i="13"/>
  <c r="X25" i="13"/>
  <c r="Y26" i="13"/>
  <c r="Z26" i="13"/>
  <c r="AA26" i="13"/>
  <c r="P20" i="13"/>
  <c r="Q20" i="13"/>
  <c r="R20" i="13"/>
  <c r="P21" i="13"/>
  <c r="Q21" i="13"/>
  <c r="R21" i="13"/>
  <c r="O21" i="13"/>
  <c r="E24" i="13"/>
  <c r="F24" i="13"/>
  <c r="G24" i="13"/>
  <c r="H24" i="13"/>
  <c r="F25" i="13"/>
  <c r="G25" i="13"/>
  <c r="H25" i="13"/>
  <c r="E156" i="11"/>
  <c r="F156" i="11" s="1"/>
  <c r="L165" i="11"/>
  <c r="I165" i="11"/>
  <c r="F165" i="11"/>
  <c r="K164" i="11"/>
  <c r="L164" i="11" s="1"/>
  <c r="H164" i="11"/>
  <c r="I164" i="11" s="1"/>
  <c r="E164" i="11"/>
  <c r="F164" i="11" s="1"/>
  <c r="L163" i="11"/>
  <c r="I163" i="11"/>
  <c r="F163" i="11"/>
  <c r="L162" i="11"/>
  <c r="K162" i="11"/>
  <c r="H162" i="11"/>
  <c r="I162" i="11" s="1"/>
  <c r="E162" i="11"/>
  <c r="F162" i="11" s="1"/>
  <c r="L157" i="11"/>
  <c r="I157" i="11"/>
  <c r="F157" i="11"/>
  <c r="K156" i="11"/>
  <c r="L156" i="11" s="1"/>
  <c r="H156" i="11"/>
  <c r="I156" i="11" s="1"/>
  <c r="L155" i="11"/>
  <c r="I155" i="11"/>
  <c r="F155" i="11"/>
  <c r="K154" i="11"/>
  <c r="L154" i="11" s="1"/>
  <c r="H154" i="11"/>
  <c r="I154" i="11" s="1"/>
  <c r="E154" i="11"/>
  <c r="F154" i="11" s="1"/>
  <c r="X49" i="17"/>
  <c r="Y49" i="17"/>
  <c r="Z49" i="17"/>
  <c r="W49" i="17"/>
  <c r="X32" i="17"/>
  <c r="Y32" i="17"/>
  <c r="Z32" i="17"/>
  <c r="W32" i="17"/>
  <c r="N32" i="17"/>
  <c r="O32" i="17"/>
  <c r="P32" i="17"/>
  <c r="Q32" i="17"/>
  <c r="X23" i="17"/>
  <c r="Y23" i="17"/>
  <c r="Z23" i="17"/>
  <c r="W23" i="17"/>
  <c r="W21" i="17"/>
  <c r="W20" i="17"/>
  <c r="K18" i="12"/>
  <c r="J19" i="12"/>
  <c r="J18" i="12"/>
  <c r="K16" i="12"/>
  <c r="J17" i="12"/>
  <c r="K12" i="12"/>
  <c r="J12" i="12"/>
  <c r="K10" i="12"/>
  <c r="J11" i="12"/>
  <c r="J10" i="12"/>
  <c r="K5" i="12"/>
  <c r="J6" i="12"/>
  <c r="J5" i="12"/>
  <c r="W22" i="17"/>
  <c r="W24" i="17"/>
  <c r="W25" i="17"/>
  <c r="X20" i="17"/>
  <c r="Y20" i="17"/>
  <c r="Z20" i="17"/>
  <c r="X21" i="17"/>
  <c r="Y21" i="17"/>
  <c r="Z21" i="17"/>
  <c r="X22" i="17"/>
  <c r="Y22" i="17"/>
  <c r="Z22" i="17"/>
  <c r="X24" i="17"/>
  <c r="Y24" i="17"/>
  <c r="Z24" i="17"/>
  <c r="X25" i="17"/>
  <c r="Y25" i="17"/>
  <c r="Z25" i="17"/>
  <c r="O48" i="17" l="1"/>
  <c r="P48" i="17"/>
  <c r="Q48" i="17"/>
  <c r="N48" i="17"/>
  <c r="O21" i="17"/>
  <c r="P21" i="17"/>
  <c r="Q21" i="17"/>
  <c r="N21" i="17"/>
  <c r="N18" i="17"/>
  <c r="I82" i="12"/>
  <c r="H81" i="12"/>
  <c r="F48" i="17"/>
  <c r="G48" i="17"/>
  <c r="H48" i="17"/>
  <c r="E48" i="17"/>
  <c r="E33" i="17"/>
  <c r="F33" i="17"/>
  <c r="G33" i="17"/>
  <c r="H33" i="17"/>
  <c r="E79" i="12"/>
  <c r="F11" i="12"/>
  <c r="E5" i="12"/>
  <c r="Q23" i="17"/>
  <c r="P23" i="17"/>
  <c r="O23" i="17"/>
  <c r="N23" i="17"/>
  <c r="Q22" i="17"/>
  <c r="P22" i="17"/>
  <c r="O22" i="17"/>
  <c r="N22" i="17"/>
  <c r="Q20" i="17"/>
  <c r="P20" i="17"/>
  <c r="O20" i="17"/>
  <c r="N20" i="17"/>
  <c r="Q19" i="17"/>
  <c r="P19" i="17"/>
  <c r="O19" i="17"/>
  <c r="N19" i="17"/>
  <c r="Q18" i="17"/>
  <c r="P18" i="17"/>
  <c r="O18" i="17"/>
  <c r="J88" i="12" l="1"/>
  <c r="G88" i="12"/>
  <c r="AA18" i="10"/>
  <c r="AC17" i="10"/>
  <c r="AC16" i="10"/>
  <c r="AB15" i="10"/>
  <c r="AC15" i="10" s="1"/>
  <c r="AC14" i="10"/>
  <c r="R18" i="13"/>
  <c r="Q18" i="13"/>
  <c r="P18" i="13"/>
  <c r="O18" i="13"/>
  <c r="R17" i="13"/>
  <c r="Q17" i="13"/>
  <c r="P17" i="13"/>
  <c r="O17" i="13"/>
  <c r="Y57" i="13"/>
  <c r="Z57" i="13"/>
  <c r="AA57" i="13"/>
  <c r="X57" i="13"/>
  <c r="Y35" i="13"/>
  <c r="Z35" i="13"/>
  <c r="AA35" i="13"/>
  <c r="X35" i="13"/>
  <c r="P51" i="13"/>
  <c r="Q51" i="13"/>
  <c r="R51" i="13"/>
  <c r="O51" i="13"/>
  <c r="P36" i="13"/>
  <c r="Q36" i="13"/>
  <c r="R36" i="13"/>
  <c r="O36" i="13"/>
  <c r="E53" i="13"/>
  <c r="R71" i="11"/>
  <c r="Q70" i="11"/>
  <c r="R70" i="11" s="1"/>
  <c r="R69" i="11"/>
  <c r="Q68" i="11"/>
  <c r="R68" i="11" s="1"/>
  <c r="Q6" i="11"/>
  <c r="R6" i="11" s="1"/>
  <c r="Q4" i="11"/>
  <c r="R4" i="11" s="1"/>
  <c r="X7" i="11"/>
  <c r="U7" i="11"/>
  <c r="R7" i="11"/>
  <c r="X6" i="11"/>
  <c r="U6" i="11"/>
  <c r="X5" i="11"/>
  <c r="U5" i="11"/>
  <c r="R5" i="11"/>
  <c r="W4" i="11"/>
  <c r="X4" i="11" s="1"/>
  <c r="T4" i="11"/>
  <c r="U4" i="11" s="1"/>
  <c r="F53" i="13"/>
  <c r="G53" i="13"/>
  <c r="H53" i="13"/>
  <c r="F38" i="13"/>
  <c r="G38" i="13"/>
  <c r="H38" i="13"/>
  <c r="E38" i="13"/>
  <c r="F79" i="11" l="1"/>
  <c r="E78" i="11"/>
  <c r="F78" i="11" s="1"/>
  <c r="F77" i="11"/>
  <c r="E76" i="11"/>
  <c r="F76" i="11" s="1"/>
  <c r="I173" i="11"/>
  <c r="K4" i="11"/>
  <c r="L4" i="11" s="1"/>
  <c r="D151" i="11"/>
  <c r="F150" i="11"/>
  <c r="F149" i="11"/>
  <c r="E148" i="11"/>
  <c r="F148" i="11" s="1"/>
  <c r="F147" i="11"/>
  <c r="F143" i="11"/>
  <c r="F142" i="11"/>
  <c r="E141" i="11"/>
  <c r="F141" i="11" s="1"/>
  <c r="L135" i="11"/>
  <c r="K134" i="11"/>
  <c r="L134" i="11" s="1"/>
  <c r="L133" i="11"/>
  <c r="K132" i="11"/>
  <c r="L132" i="11" s="1"/>
  <c r="L128" i="11"/>
  <c r="L127" i="11"/>
  <c r="K126" i="11"/>
  <c r="L126" i="11" s="1"/>
  <c r="L125" i="11"/>
  <c r="K124" i="11"/>
  <c r="L124" i="11" s="1"/>
  <c r="L119" i="11"/>
  <c r="I119" i="11"/>
  <c r="F119" i="11"/>
  <c r="K118" i="11"/>
  <c r="L118" i="11" s="1"/>
  <c r="H118" i="11"/>
  <c r="I118" i="11" s="1"/>
  <c r="E118" i="11"/>
  <c r="F118" i="11" s="1"/>
  <c r="L117" i="11"/>
  <c r="I117" i="11"/>
  <c r="F117" i="11"/>
  <c r="K116" i="11"/>
  <c r="L116" i="11" s="1"/>
  <c r="H116" i="11"/>
  <c r="I116" i="11" s="1"/>
  <c r="E116" i="11"/>
  <c r="F116" i="11" s="1"/>
  <c r="L112" i="11"/>
  <c r="L111" i="11"/>
  <c r="K110" i="11"/>
  <c r="L110" i="11" s="1"/>
  <c r="L109" i="11"/>
  <c r="K108" i="11"/>
  <c r="L108" i="11" s="1"/>
  <c r="L104" i="11"/>
  <c r="L103" i="11"/>
  <c r="K102" i="11"/>
  <c r="L102" i="11" s="1"/>
  <c r="L101" i="11"/>
  <c r="K100" i="11"/>
  <c r="L100" i="11" s="1"/>
  <c r="L96" i="11"/>
  <c r="I96" i="11"/>
  <c r="F96" i="11"/>
  <c r="L95" i="11"/>
  <c r="I95" i="11"/>
  <c r="F95" i="11"/>
  <c r="K94" i="11"/>
  <c r="L94" i="11" s="1"/>
  <c r="H94" i="11"/>
  <c r="I94" i="11" s="1"/>
  <c r="E94" i="11"/>
  <c r="F94" i="11" s="1"/>
  <c r="L93" i="11"/>
  <c r="I93" i="11"/>
  <c r="F93" i="11"/>
  <c r="K92" i="11"/>
  <c r="L92" i="11" s="1"/>
  <c r="H92" i="11"/>
  <c r="I92" i="11" s="1"/>
  <c r="E92" i="11"/>
  <c r="F92" i="11" s="1"/>
  <c r="L88" i="11"/>
  <c r="I88" i="11"/>
  <c r="L87" i="11"/>
  <c r="I87" i="11"/>
  <c r="F87" i="11"/>
  <c r="J86" i="11"/>
  <c r="K86" i="11" s="1"/>
  <c r="L86" i="11" s="1"/>
  <c r="H86" i="11"/>
  <c r="I86" i="11" s="1"/>
  <c r="E86" i="11"/>
  <c r="F86" i="11" s="1"/>
  <c r="L85" i="11"/>
  <c r="I85" i="11"/>
  <c r="F85" i="11"/>
  <c r="J84" i="11"/>
  <c r="H84" i="11"/>
  <c r="I84" i="11" s="1"/>
  <c r="F84" i="11"/>
  <c r="L64" i="11"/>
  <c r="L63" i="11"/>
  <c r="K62" i="11"/>
  <c r="L62" i="11" s="1"/>
  <c r="L61" i="11"/>
  <c r="K60" i="11"/>
  <c r="L60" i="11" s="1"/>
  <c r="L56" i="11"/>
  <c r="I56" i="11"/>
  <c r="F56" i="11"/>
  <c r="L55" i="11"/>
  <c r="H55" i="11"/>
  <c r="I55" i="11" s="1"/>
  <c r="F55" i="11"/>
  <c r="K54" i="11"/>
  <c r="L54" i="11" s="1"/>
  <c r="H54" i="11"/>
  <c r="I54" i="11" s="1"/>
  <c r="E54" i="11"/>
  <c r="F54" i="11" s="1"/>
  <c r="L53" i="11"/>
  <c r="I53" i="11"/>
  <c r="F53" i="11"/>
  <c r="K52" i="11"/>
  <c r="L52" i="11" s="1"/>
  <c r="H52" i="11"/>
  <c r="I52" i="11" s="1"/>
  <c r="E52" i="11"/>
  <c r="F52" i="11" s="1"/>
  <c r="I48" i="11"/>
  <c r="F48" i="11"/>
  <c r="L47" i="11"/>
  <c r="I47" i="11"/>
  <c r="F47" i="11"/>
  <c r="K46" i="11"/>
  <c r="L46" i="11" s="1"/>
  <c r="H46" i="11"/>
  <c r="I46" i="11" s="1"/>
  <c r="E46" i="11"/>
  <c r="F46" i="11" s="1"/>
  <c r="L45" i="11"/>
  <c r="I45" i="11"/>
  <c r="F45" i="11"/>
  <c r="K44" i="11"/>
  <c r="L44" i="11" s="1"/>
  <c r="H44" i="11"/>
  <c r="I44" i="11" s="1"/>
  <c r="E44" i="11"/>
  <c r="F44" i="11" s="1"/>
  <c r="I40" i="11"/>
  <c r="F40" i="11"/>
  <c r="L39" i="11"/>
  <c r="I39" i="11"/>
  <c r="F39" i="11"/>
  <c r="K38" i="11"/>
  <c r="L38" i="11" s="1"/>
  <c r="H38" i="11"/>
  <c r="I38" i="11" s="1"/>
  <c r="E38" i="11"/>
  <c r="F38" i="11" s="1"/>
  <c r="L37" i="11"/>
  <c r="I37" i="11"/>
  <c r="F37" i="11"/>
  <c r="K36" i="11"/>
  <c r="L36" i="11" s="1"/>
  <c r="H36" i="11"/>
  <c r="I36" i="11" s="1"/>
  <c r="E36" i="11"/>
  <c r="F36" i="11" s="1"/>
  <c r="L32" i="11"/>
  <c r="I32" i="11"/>
  <c r="F32" i="11"/>
  <c r="L31" i="11"/>
  <c r="I31" i="11"/>
  <c r="F31" i="11"/>
  <c r="K30" i="11"/>
  <c r="L30" i="11" s="1"/>
  <c r="H30" i="11"/>
  <c r="I30" i="11" s="1"/>
  <c r="E30" i="11"/>
  <c r="F30" i="11" s="1"/>
  <c r="L29" i="11"/>
  <c r="I29" i="11"/>
  <c r="F29" i="11"/>
  <c r="K28" i="11"/>
  <c r="L28" i="11" s="1"/>
  <c r="H28" i="11"/>
  <c r="I28" i="11" s="1"/>
  <c r="E28" i="11"/>
  <c r="F28" i="11" s="1"/>
  <c r="L19" i="12"/>
  <c r="I19" i="12"/>
  <c r="F19" i="12"/>
  <c r="L18" i="12"/>
  <c r="I18" i="12"/>
  <c r="E18" i="12"/>
  <c r="F18" i="12" s="1"/>
  <c r="L17" i="12"/>
  <c r="I17" i="12"/>
  <c r="F17" i="12"/>
  <c r="L16" i="12"/>
  <c r="I16" i="12"/>
  <c r="E16" i="12"/>
  <c r="F16" i="12" s="1"/>
  <c r="L13" i="12"/>
  <c r="I13" i="12"/>
  <c r="F13" i="12"/>
  <c r="L12" i="12"/>
  <c r="H12" i="12"/>
  <c r="I12" i="12" s="1"/>
  <c r="E12" i="12"/>
  <c r="F12" i="12" s="1"/>
  <c r="L11" i="12"/>
  <c r="I11" i="12"/>
  <c r="L10" i="12"/>
  <c r="H10" i="12"/>
  <c r="I10" i="12" s="1"/>
  <c r="E10" i="12"/>
  <c r="F10" i="12" s="1"/>
  <c r="L6" i="12"/>
  <c r="I6" i="12"/>
  <c r="F6" i="12"/>
  <c r="L5" i="12"/>
  <c r="H5" i="12"/>
  <c r="I5" i="12" s="1"/>
  <c r="F5" i="12"/>
  <c r="L4" i="12"/>
  <c r="I4" i="12"/>
  <c r="F4" i="12"/>
  <c r="K3" i="12"/>
  <c r="L3" i="12" s="1"/>
  <c r="H3" i="12"/>
  <c r="I3" i="12" s="1"/>
  <c r="E3" i="12"/>
  <c r="F3" i="12" s="1"/>
  <c r="K47" i="12"/>
  <c r="L47" i="12" s="1"/>
  <c r="E87" i="12"/>
  <c r="L88" i="12"/>
  <c r="L86" i="12"/>
  <c r="K85" i="12"/>
  <c r="L85" i="12" s="1"/>
  <c r="I88" i="12"/>
  <c r="I86" i="12"/>
  <c r="H85" i="12"/>
  <c r="I85" i="12" s="1"/>
  <c r="F86" i="12"/>
  <c r="E85" i="12"/>
  <c r="F85" i="12" s="1"/>
  <c r="J82" i="12"/>
  <c r="L82" i="12" s="1"/>
  <c r="L80" i="12"/>
  <c r="K79" i="12"/>
  <c r="L79" i="12" s="1"/>
  <c r="I80" i="12"/>
  <c r="H79" i="12"/>
  <c r="I79" i="12" s="1"/>
  <c r="F80" i="12"/>
  <c r="F79" i="12"/>
  <c r="L76" i="12"/>
  <c r="I76" i="12"/>
  <c r="F76" i="12"/>
  <c r="K75" i="12"/>
  <c r="L75" i="12" s="1"/>
  <c r="H75" i="12"/>
  <c r="I75" i="12" s="1"/>
  <c r="E75" i="12"/>
  <c r="F75" i="12" s="1"/>
  <c r="L74" i="12"/>
  <c r="I74" i="12"/>
  <c r="F74" i="12"/>
  <c r="K73" i="12"/>
  <c r="L73" i="12" s="1"/>
  <c r="H73" i="12"/>
  <c r="I73" i="12" s="1"/>
  <c r="E73" i="12"/>
  <c r="F73" i="12" s="1"/>
  <c r="L70" i="12"/>
  <c r="I70" i="12"/>
  <c r="F70" i="12"/>
  <c r="K69" i="12"/>
  <c r="L69" i="12" s="1"/>
  <c r="H69" i="12"/>
  <c r="I69" i="12" s="1"/>
  <c r="E69" i="12"/>
  <c r="F69" i="12" s="1"/>
  <c r="L68" i="12"/>
  <c r="I68" i="12"/>
  <c r="F68" i="12"/>
  <c r="K67" i="12"/>
  <c r="L67" i="12" s="1"/>
  <c r="H67" i="12"/>
  <c r="I67" i="12" s="1"/>
  <c r="E67" i="12"/>
  <c r="F67" i="12" s="1"/>
  <c r="L64" i="12"/>
  <c r="I64" i="12"/>
  <c r="F64" i="12"/>
  <c r="K63" i="12"/>
  <c r="L63" i="12" s="1"/>
  <c r="I63" i="12"/>
  <c r="E63" i="12"/>
  <c r="F63" i="12" s="1"/>
  <c r="L62" i="12"/>
  <c r="I62" i="12"/>
  <c r="F62" i="12"/>
  <c r="K61" i="12"/>
  <c r="L61" i="12" s="1"/>
  <c r="I61" i="12"/>
  <c r="E61" i="12"/>
  <c r="F61" i="12" s="1"/>
  <c r="J58" i="12"/>
  <c r="L58" i="12" s="1"/>
  <c r="G58" i="12"/>
  <c r="I58" i="12" s="1"/>
  <c r="D58" i="12"/>
  <c r="F58" i="12" s="1"/>
  <c r="J57" i="12"/>
  <c r="I57" i="12"/>
  <c r="D57" i="12"/>
  <c r="J56" i="12"/>
  <c r="L56" i="12" s="1"/>
  <c r="I56" i="12"/>
  <c r="D56" i="12"/>
  <c r="F56" i="12" s="1"/>
  <c r="J55" i="12"/>
  <c r="G55" i="12"/>
  <c r="I55" i="12" s="1"/>
  <c r="D55" i="12"/>
  <c r="L106" i="12"/>
  <c r="K105" i="12"/>
  <c r="L105" i="12" s="1"/>
  <c r="L104" i="12"/>
  <c r="K103" i="12"/>
  <c r="L103" i="12" s="1"/>
  <c r="L100" i="12"/>
  <c r="I100" i="12"/>
  <c r="F100" i="12"/>
  <c r="K99" i="12"/>
  <c r="L99" i="12" s="1"/>
  <c r="H99" i="12"/>
  <c r="I99" i="12" s="1"/>
  <c r="E99" i="12"/>
  <c r="F99" i="12" s="1"/>
  <c r="L98" i="12"/>
  <c r="I98" i="12"/>
  <c r="F98" i="12"/>
  <c r="K97" i="12"/>
  <c r="L97" i="12" s="1"/>
  <c r="H97" i="12"/>
  <c r="I97" i="12" s="1"/>
  <c r="E97" i="12"/>
  <c r="F97" i="12" s="1"/>
  <c r="L94" i="12"/>
  <c r="I94" i="12"/>
  <c r="F94" i="12"/>
  <c r="K93" i="12"/>
  <c r="L93" i="12" s="1"/>
  <c r="H93" i="12"/>
  <c r="I93" i="12" s="1"/>
  <c r="E93" i="12"/>
  <c r="F93" i="12" s="1"/>
  <c r="L92" i="12"/>
  <c r="I92" i="12"/>
  <c r="F92" i="12"/>
  <c r="K91" i="12"/>
  <c r="L91" i="12" s="1"/>
  <c r="H91" i="12"/>
  <c r="I91" i="12" s="1"/>
  <c r="E91" i="12"/>
  <c r="F91" i="12" s="1"/>
  <c r="L51" i="12"/>
  <c r="K50" i="12"/>
  <c r="L50" i="12" s="1"/>
  <c r="L49" i="12"/>
  <c r="L48" i="12"/>
  <c r="L44" i="12"/>
  <c r="I44" i="12"/>
  <c r="F44" i="12"/>
  <c r="K43" i="12"/>
  <c r="L43" i="12" s="1"/>
  <c r="I43" i="12"/>
  <c r="E43" i="12"/>
  <c r="F43" i="12" s="1"/>
  <c r="L42" i="12"/>
  <c r="I42" i="12"/>
  <c r="F42" i="12"/>
  <c r="K41" i="12"/>
  <c r="L41" i="12" s="1"/>
  <c r="I41" i="12"/>
  <c r="E41" i="12"/>
  <c r="F41" i="12" s="1"/>
  <c r="L37" i="12"/>
  <c r="I37" i="12"/>
  <c r="F37" i="12"/>
  <c r="K36" i="12"/>
  <c r="L36" i="12" s="1"/>
  <c r="I36" i="12"/>
  <c r="E36" i="12"/>
  <c r="F36" i="12" s="1"/>
  <c r="L35" i="12"/>
  <c r="I35" i="12"/>
  <c r="F35" i="12"/>
  <c r="K34" i="12"/>
  <c r="L34" i="12" s="1"/>
  <c r="I34" i="12"/>
  <c r="E34" i="12"/>
  <c r="F34" i="12" s="1"/>
  <c r="L31" i="12"/>
  <c r="I31" i="12"/>
  <c r="F31" i="12"/>
  <c r="K30" i="12"/>
  <c r="L30" i="12" s="1"/>
  <c r="H30" i="12"/>
  <c r="I30" i="12" s="1"/>
  <c r="E30" i="12"/>
  <c r="F30" i="12" s="1"/>
  <c r="L29" i="12"/>
  <c r="I29" i="12"/>
  <c r="F29" i="12"/>
  <c r="K28" i="12"/>
  <c r="L28" i="12" s="1"/>
  <c r="H28" i="12"/>
  <c r="I28" i="12" s="1"/>
  <c r="E28" i="12"/>
  <c r="F28" i="12" s="1"/>
  <c r="L25" i="12"/>
  <c r="I25" i="12"/>
  <c r="F25" i="12"/>
  <c r="K24" i="12"/>
  <c r="L24" i="12" s="1"/>
  <c r="H24" i="12"/>
  <c r="I24" i="12" s="1"/>
  <c r="E24" i="12"/>
  <c r="F24" i="12" s="1"/>
  <c r="L23" i="12"/>
  <c r="I23" i="12"/>
  <c r="F23" i="12"/>
  <c r="K22" i="12"/>
  <c r="L22" i="12" s="1"/>
  <c r="H22" i="12"/>
  <c r="I22" i="12" s="1"/>
  <c r="E22" i="12"/>
  <c r="F22" i="12" s="1"/>
  <c r="D24" i="10"/>
  <c r="D23" i="10"/>
  <c r="D15" i="10"/>
  <c r="D14" i="10"/>
  <c r="D4" i="10"/>
  <c r="D5" i="10"/>
  <c r="U8" i="10"/>
  <c r="U7" i="10"/>
  <c r="W7" i="10" s="1"/>
  <c r="U6" i="10"/>
  <c r="W6" i="10" s="1"/>
  <c r="U5" i="10"/>
  <c r="U4" i="10"/>
  <c r="U27" i="10"/>
  <c r="U26" i="10"/>
  <c r="W26" i="10" s="1"/>
  <c r="U25" i="10"/>
  <c r="W25" i="10" s="1"/>
  <c r="U24" i="10"/>
  <c r="U23" i="10"/>
  <c r="U18" i="10"/>
  <c r="U17" i="10"/>
  <c r="W17" i="10" s="1"/>
  <c r="U16" i="10"/>
  <c r="W16" i="10" s="1"/>
  <c r="U15" i="10"/>
  <c r="U14" i="10"/>
  <c r="I81" i="12" l="1"/>
  <c r="V15" i="10"/>
  <c r="W15" i="10" s="1"/>
  <c r="V4" i="10"/>
  <c r="W4" i="10" s="1"/>
  <c r="V5" i="10"/>
  <c r="W5" i="10" s="1"/>
  <c r="V23" i="10"/>
  <c r="W23" i="10" s="1"/>
  <c r="V24" i="10"/>
  <c r="W24" i="10" s="1"/>
  <c r="V14" i="10"/>
  <c r="W14" i="10" s="1"/>
  <c r="K84" i="11"/>
  <c r="L84" i="11" s="1"/>
  <c r="K55" i="12"/>
  <c r="L55" i="12" s="1"/>
  <c r="E57" i="12"/>
  <c r="F57" i="12" s="1"/>
  <c r="H87" i="12"/>
  <c r="I87" i="12" s="1"/>
  <c r="K87" i="12"/>
  <c r="L87" i="12" s="1"/>
  <c r="K57" i="12"/>
  <c r="L57" i="12" s="1"/>
  <c r="D82" i="12"/>
  <c r="F82" i="12" s="1"/>
  <c r="K81" i="12"/>
  <c r="L81" i="12" s="1"/>
  <c r="E55" i="12"/>
  <c r="F55" i="12" s="1"/>
  <c r="L27" i="10"/>
  <c r="L26" i="10"/>
  <c r="N26" i="10" s="1"/>
  <c r="L25" i="10"/>
  <c r="N25" i="10" s="1"/>
  <c r="L24" i="10"/>
  <c r="L23" i="10"/>
  <c r="L8" i="10"/>
  <c r="L7" i="10"/>
  <c r="N7" i="10" s="1"/>
  <c r="L6" i="10"/>
  <c r="N6" i="10" s="1"/>
  <c r="L5" i="10"/>
  <c r="L4" i="10"/>
  <c r="L18" i="10"/>
  <c r="L17" i="10"/>
  <c r="N17" i="10" s="1"/>
  <c r="L16" i="10"/>
  <c r="N16" i="10" s="1"/>
  <c r="L15" i="10"/>
  <c r="L14" i="10"/>
  <c r="E81" i="12" l="1"/>
  <c r="F81" i="12" s="1"/>
  <c r="M15" i="10"/>
  <c r="N15" i="10" s="1"/>
  <c r="M24" i="10"/>
  <c r="N24" i="10" s="1"/>
  <c r="M4" i="10"/>
  <c r="N4" i="10" s="1"/>
  <c r="M5" i="10"/>
  <c r="N5" i="10" s="1"/>
  <c r="M14" i="10"/>
  <c r="N14" i="10" s="1"/>
  <c r="M23" i="10"/>
  <c r="N23" i="10" s="1"/>
  <c r="F88" i="12"/>
  <c r="F87" i="12"/>
  <c r="E24" i="10"/>
  <c r="E25" i="10"/>
  <c r="E26" i="10"/>
  <c r="E23" i="10"/>
  <c r="E15" i="10"/>
  <c r="E16" i="10"/>
  <c r="E17" i="10"/>
  <c r="E14" i="10"/>
  <c r="E5" i="10"/>
  <c r="E6" i="10"/>
  <c r="E7" i="10"/>
  <c r="E4" i="10"/>
</calcChain>
</file>

<file path=xl/sharedStrings.xml><?xml version="1.0" encoding="utf-8"?>
<sst xmlns="http://schemas.openxmlformats.org/spreadsheetml/2006/main" count="2352" uniqueCount="583">
  <si>
    <t>Muji</t>
    <phoneticPr fontId="1" type="noConversion"/>
  </si>
  <si>
    <t>melt</t>
    <phoneticPr fontId="1" type="noConversion"/>
  </si>
  <si>
    <t>sublimation</t>
    <phoneticPr fontId="1" type="noConversion"/>
  </si>
  <si>
    <t>snow</t>
    <phoneticPr fontId="1" type="noConversion"/>
  </si>
  <si>
    <t>refreezing</t>
    <phoneticPr fontId="1" type="noConversion"/>
  </si>
  <si>
    <t>melt season</t>
    <phoneticPr fontId="1" type="noConversion"/>
  </si>
  <si>
    <t>cold season</t>
    <phoneticPr fontId="1" type="noConversion"/>
  </si>
  <si>
    <t>annual</t>
    <phoneticPr fontId="1" type="noConversion"/>
  </si>
  <si>
    <t>Guliya</t>
    <phoneticPr fontId="1" type="noConversion"/>
  </si>
  <si>
    <t>Xiao Anglong Glacier</t>
    <phoneticPr fontId="1" type="noConversion"/>
  </si>
  <si>
    <t>subsurface melt</t>
    <phoneticPr fontId="1" type="noConversion"/>
  </si>
  <si>
    <t>solid</t>
    <phoneticPr fontId="1" type="noConversion"/>
  </si>
  <si>
    <t>PIC</t>
    <phoneticPr fontId="1" type="noConversion"/>
  </si>
  <si>
    <t>PL04</t>
    <phoneticPr fontId="1" type="noConversion"/>
  </si>
  <si>
    <t>ZD</t>
    <phoneticPr fontId="1" type="noConversion"/>
  </si>
  <si>
    <t>SWnet</t>
    <phoneticPr fontId="1" type="noConversion"/>
  </si>
  <si>
    <t>LWnet</t>
    <phoneticPr fontId="1" type="noConversion"/>
  </si>
  <si>
    <t>Hlat</t>
    <phoneticPr fontId="1" type="noConversion"/>
  </si>
  <si>
    <t>G</t>
    <phoneticPr fontId="1" type="noConversion"/>
  </si>
  <si>
    <t>melt season</t>
  </si>
  <si>
    <t>Guliya ice cap</t>
  </si>
  <si>
    <t>cold season</t>
  </si>
  <si>
    <t>Qsens</t>
    <phoneticPr fontId="1" type="noConversion"/>
  </si>
  <si>
    <t>Qlat</t>
    <phoneticPr fontId="1" type="noConversion"/>
  </si>
  <si>
    <t>snowfall</t>
    <phoneticPr fontId="1" type="noConversion"/>
  </si>
  <si>
    <t>Naimona'nyi Glacier.</t>
  </si>
  <si>
    <t>Melt</t>
    <phoneticPr fontId="1" type="noConversion"/>
  </si>
  <si>
    <t>Qiyi</t>
    <phoneticPr fontId="1" type="noConversion"/>
  </si>
  <si>
    <t>Ningchan No.1</t>
    <phoneticPr fontId="1" type="noConversion"/>
  </si>
  <si>
    <t>October 2015 to September 2017</t>
    <phoneticPr fontId="1" type="noConversion"/>
  </si>
  <si>
    <t>Muztag Ata No. 15</t>
  </si>
  <si>
    <t>2011-2017</t>
  </si>
  <si>
    <t>Muji</t>
  </si>
  <si>
    <t>annual</t>
  </si>
  <si>
    <t>Guliya</t>
  </si>
  <si>
    <t>SWnet</t>
  </si>
  <si>
    <t>LWnet</t>
  </si>
  <si>
    <t>Hsen</t>
  </si>
  <si>
    <t>Hlat</t>
  </si>
  <si>
    <t>G</t>
  </si>
  <si>
    <t xml:space="preserve">Keqicar </t>
  </si>
  <si>
    <t>Abramov</t>
  </si>
  <si>
    <t>Qingbingtan Glacier No. 72</t>
  </si>
  <si>
    <t>Xiao Anglong Glacier</t>
  </si>
  <si>
    <t>PIC</t>
  </si>
  <si>
    <t>Qsens</t>
  </si>
  <si>
    <t>Qlat</t>
  </si>
  <si>
    <t>Ningchan No.1</t>
  </si>
  <si>
    <t>UG1</t>
  </si>
  <si>
    <t>GIC</t>
  </si>
  <si>
    <t>XA</t>
  </si>
  <si>
    <t>LHG</t>
  </si>
  <si>
    <t>QT</t>
  </si>
  <si>
    <t>NN</t>
  </si>
  <si>
    <t>DKMD</t>
  </si>
  <si>
    <t>PL04</t>
  </si>
  <si>
    <t>ZD</t>
  </si>
  <si>
    <t>Name</t>
  </si>
  <si>
    <t>Urumqi Glacier No.1</t>
  </si>
  <si>
    <t xml:space="preserve">Fan-shaped Diffluence </t>
  </si>
  <si>
    <t xml:space="preserve">Muz Taw </t>
  </si>
  <si>
    <t xml:space="preserve">Xiao Anglong </t>
  </si>
  <si>
    <t>Laohugou glacier No. 12</t>
  </si>
  <si>
    <t xml:space="preserve">Qiangtang No.1 </t>
  </si>
  <si>
    <t>Naimona'nyi Glacier</t>
  </si>
  <si>
    <t xml:space="preserve">Qiyi </t>
  </si>
  <si>
    <t xml:space="preserve">Ningchan No.1 </t>
  </si>
  <si>
    <t xml:space="preserve">Dongkemadi </t>
  </si>
  <si>
    <t>Bayi ice cap</t>
  </si>
  <si>
    <t xml:space="preserve">Parlung No. 4 </t>
  </si>
  <si>
    <t>Zhadang</t>
  </si>
  <si>
    <t xml:space="preserve">Sutri Dhaka </t>
  </si>
  <si>
    <t xml:space="preserve">Chhota Shigri </t>
  </si>
  <si>
    <t>Yala</t>
  </si>
  <si>
    <t xml:space="preserve">24 K </t>
  </si>
  <si>
    <t>Lirung</t>
  </si>
  <si>
    <t>Langtang</t>
  </si>
  <si>
    <t>Changri Nup</t>
  </si>
  <si>
    <t>Hailuogou</t>
  </si>
  <si>
    <t>QY</t>
  </si>
  <si>
    <t>NC</t>
  </si>
  <si>
    <t>Abmove</t>
    <phoneticPr fontId="1" type="noConversion"/>
  </si>
  <si>
    <t>Chhota Shigri</t>
  </si>
  <si>
    <t xml:space="preserve">Chhota Shigri </t>
    <phoneticPr fontId="1" type="noConversion"/>
  </si>
  <si>
    <t>QT</t>
    <phoneticPr fontId="1" type="noConversion"/>
  </si>
  <si>
    <t>PL94</t>
    <phoneticPr fontId="1" type="noConversion"/>
  </si>
  <si>
    <t>24K</t>
  </si>
  <si>
    <t>Bayi</t>
    <phoneticPr fontId="1" type="noConversion"/>
  </si>
  <si>
    <t>KQC</t>
    <phoneticPr fontId="1" type="noConversion"/>
  </si>
  <si>
    <t>SF</t>
    <phoneticPr fontId="1" type="noConversion"/>
  </si>
  <si>
    <t>MZ</t>
    <phoneticPr fontId="1" type="noConversion"/>
  </si>
  <si>
    <t>QBT</t>
    <phoneticPr fontId="1" type="noConversion"/>
  </si>
  <si>
    <t>LIR</t>
  </si>
  <si>
    <t>YAL</t>
    <phoneticPr fontId="1" type="noConversion"/>
  </si>
  <si>
    <t>HAI</t>
    <phoneticPr fontId="1" type="noConversion"/>
  </si>
  <si>
    <t>CNU</t>
    <phoneticPr fontId="1" type="noConversion"/>
  </si>
  <si>
    <t>LAN</t>
    <phoneticPr fontId="1" type="noConversion"/>
  </si>
  <si>
    <t>CHS</t>
  </si>
  <si>
    <t>CHS</t>
    <phoneticPr fontId="1" type="noConversion"/>
  </si>
  <si>
    <t>MT</t>
    <phoneticPr fontId="1" type="noConversion"/>
  </si>
  <si>
    <t>Muz Taw</t>
    <phoneticPr fontId="1" type="noConversion"/>
  </si>
  <si>
    <t>MJ</t>
    <phoneticPr fontId="1" type="noConversion"/>
  </si>
  <si>
    <t>ABM</t>
    <phoneticPr fontId="1" type="noConversion"/>
  </si>
  <si>
    <t>SUD</t>
    <phoneticPr fontId="1" type="noConversion"/>
  </si>
  <si>
    <t>BY</t>
    <phoneticPr fontId="1" type="noConversion"/>
  </si>
  <si>
    <t>NC</t>
    <phoneticPr fontId="1" type="noConversion"/>
  </si>
  <si>
    <t>UG1</t>
    <phoneticPr fontId="1" type="noConversion"/>
  </si>
  <si>
    <t>GIC</t>
    <phoneticPr fontId="1" type="noConversion"/>
  </si>
  <si>
    <t>XA</t>
    <phoneticPr fontId="1" type="noConversion"/>
  </si>
  <si>
    <t>NN</t>
    <phoneticPr fontId="1" type="noConversion"/>
  </si>
  <si>
    <t>QY</t>
    <phoneticPr fontId="1" type="noConversion"/>
  </si>
  <si>
    <t>mushitage</t>
  </si>
  <si>
    <t>September 2020 to August 2021</t>
    <phoneticPr fontId="1" type="noConversion"/>
  </si>
  <si>
    <t>Bailanghe glacier No. 21</t>
    <phoneticPr fontId="1" type="noConversion"/>
  </si>
  <si>
    <t>Melt season</t>
    <phoneticPr fontId="1" type="noConversion"/>
  </si>
  <si>
    <t>Non-melt season</t>
    <phoneticPr fontId="1" type="noConversion"/>
  </si>
  <si>
    <t>Mass balance year</t>
    <phoneticPr fontId="1" type="noConversion"/>
  </si>
  <si>
    <t>M=QG</t>
    <phoneticPr fontId="1" type="noConversion"/>
  </si>
  <si>
    <t>Laohugou glacier No.12</t>
    <phoneticPr fontId="1" type="noConversion"/>
  </si>
  <si>
    <t>Qiangtang glacier No.1</t>
    <phoneticPr fontId="1" type="noConversion"/>
  </si>
  <si>
    <t>percentage</t>
  </si>
  <si>
    <t>percentage</t>
    <phoneticPr fontId="1" type="noConversion"/>
  </si>
  <si>
    <t>Urumqi Glacier No.1</t>
    <phoneticPr fontId="1" type="noConversion"/>
  </si>
  <si>
    <t>Fan-shaped
 Diffluence</t>
    <phoneticPr fontId="1" type="noConversion"/>
  </si>
  <si>
    <t>Muz Taw</t>
  </si>
  <si>
    <t>June 1-September 30, 2012</t>
  </si>
  <si>
    <t>Laohugou Glacier No.12</t>
    <phoneticPr fontId="1" type="noConversion"/>
  </si>
  <si>
    <t>Guliya</t>
    <phoneticPr fontId="1" type="noConversion"/>
  </si>
  <si>
    <t>Muztag
Ata No. 15</t>
  </si>
  <si>
    <t>Qiangtang Glacier No.1</t>
    <phoneticPr fontId="1" type="noConversion"/>
  </si>
  <si>
    <t>Qingbingtan Glacier No.72</t>
    <phoneticPr fontId="1" type="noConversion"/>
  </si>
  <si>
    <t>Keqicar</t>
  </si>
  <si>
    <t>point</t>
    <phoneticPr fontId="1" type="noConversion"/>
  </si>
  <si>
    <t>Bailanghe glacier No. 21</t>
  </si>
  <si>
    <t>BLH</t>
    <phoneticPr fontId="1" type="noConversion"/>
  </si>
  <si>
    <t>LHG</t>
    <phoneticPr fontId="1" type="noConversion"/>
  </si>
  <si>
    <t>Laohugou No.12</t>
    <phoneticPr fontId="1" type="noConversion"/>
  </si>
  <si>
    <t>Bailanghe No.21</t>
    <phoneticPr fontId="1" type="noConversion"/>
  </si>
  <si>
    <t xml:space="preserve">Fan-shaped Diffluence </t>
    <phoneticPr fontId="1" type="noConversion"/>
  </si>
  <si>
    <t>Guliya ice cap</t>
    <phoneticPr fontId="1" type="noConversion"/>
  </si>
  <si>
    <t xml:space="preserve">Xiao Anglong </t>
    <phoneticPr fontId="1" type="noConversion"/>
  </si>
  <si>
    <t>Laohugou glacier No. 12</t>
    <phoneticPr fontId="1" type="noConversion"/>
  </si>
  <si>
    <t xml:space="preserve">Qiangtang No.1 </t>
    <phoneticPr fontId="1" type="noConversion"/>
  </si>
  <si>
    <t>Naimona'nyi Glacier</t>
    <phoneticPr fontId="1" type="noConversion"/>
  </si>
  <si>
    <t xml:space="preserve">Dongkemadi </t>
    <phoneticPr fontId="1" type="noConversion"/>
  </si>
  <si>
    <t>Zhadang</t>
    <phoneticPr fontId="1" type="noConversion"/>
  </si>
  <si>
    <t>Name</t>
    <phoneticPr fontId="1" type="noConversion"/>
  </si>
  <si>
    <t>Debris-covered glaciier</t>
    <phoneticPr fontId="1" type="noConversion"/>
  </si>
  <si>
    <t>Distribut
ed or
 point</t>
    <phoneticPr fontId="1" type="noConversion"/>
  </si>
  <si>
    <t>point</t>
  </si>
  <si>
    <t>distributed</t>
  </si>
  <si>
    <t>distributed</t>
    <phoneticPr fontId="1" type="noConversion"/>
  </si>
  <si>
    <t>Point</t>
    <phoneticPr fontId="1" type="noConversion"/>
  </si>
  <si>
    <t>Point</t>
    <phoneticPr fontId="1" type="noConversion"/>
  </si>
  <si>
    <t>Distributed</t>
  </si>
  <si>
    <t>Distributed</t>
    <phoneticPr fontId="1" type="noConversion"/>
  </si>
  <si>
    <t>Dongkemadi Glacier</t>
    <phoneticPr fontId="1" type="noConversion"/>
  </si>
  <si>
    <t>Palung No.4 glacier</t>
    <phoneticPr fontId="1" type="noConversion"/>
  </si>
  <si>
    <t>Cold season</t>
    <phoneticPr fontId="1" type="noConversion"/>
  </si>
  <si>
    <t>MZ 15</t>
    <phoneticPr fontId="1" type="noConversion"/>
  </si>
  <si>
    <t>Average melt season</t>
    <phoneticPr fontId="1" type="noConversion"/>
  </si>
  <si>
    <t>Average cold season</t>
    <phoneticPr fontId="1" type="noConversion"/>
  </si>
  <si>
    <t>Mass balance year</t>
    <phoneticPr fontId="1" type="noConversion"/>
  </si>
  <si>
    <t>Debris-free glacier</t>
  </si>
  <si>
    <t>Debris-free glacier</t>
    <phoneticPr fontId="1" type="noConversion"/>
  </si>
  <si>
    <t>Purogangri
ice cap</t>
    <phoneticPr fontId="1" type="noConversion"/>
  </si>
  <si>
    <t>Qiyi</t>
    <phoneticPr fontId="1" type="noConversion"/>
  </si>
  <si>
    <t>Average mass balance year</t>
    <phoneticPr fontId="1" type="noConversion"/>
  </si>
  <si>
    <t>point (distributed)</t>
    <phoneticPr fontId="1" type="noConversion"/>
  </si>
  <si>
    <t>88.92 (93.63)</t>
    <phoneticPr fontId="1" type="noConversion"/>
  </si>
  <si>
    <t>89.58 (87.44)</t>
    <phoneticPr fontId="1" type="noConversion"/>
  </si>
  <si>
    <t>11.08 (6.37)</t>
    <phoneticPr fontId="1" type="noConversion"/>
  </si>
  <si>
    <t>10.42 (12.56)</t>
    <phoneticPr fontId="1" type="noConversion"/>
  </si>
  <si>
    <t>86.56 (97.14)</t>
    <phoneticPr fontId="1" type="noConversion"/>
  </si>
  <si>
    <t>72.58 (75.59)</t>
    <phoneticPr fontId="1" type="noConversion"/>
  </si>
  <si>
    <t>13.33 (2.86)</t>
    <phoneticPr fontId="1" type="noConversion"/>
  </si>
  <si>
    <t>27.42 (24.41)</t>
    <phoneticPr fontId="1" type="noConversion"/>
  </si>
  <si>
    <t xml:space="preserve">89.8 (90.1) </t>
    <phoneticPr fontId="1" type="noConversion"/>
  </si>
  <si>
    <t>76.3 (76.1)</t>
    <phoneticPr fontId="1" type="noConversion"/>
  </si>
  <si>
    <t>8.8 (8.5)</t>
    <phoneticPr fontId="1" type="noConversion"/>
  </si>
  <si>
    <t>23.5 (23.6)</t>
    <phoneticPr fontId="1" type="noConversion"/>
  </si>
  <si>
    <t>85.6 (86.3)</t>
    <phoneticPr fontId="1" type="noConversion"/>
  </si>
  <si>
    <t>75.7 (75.3)</t>
    <phoneticPr fontId="1" type="noConversion"/>
  </si>
  <si>
    <t>8.9 (8.1)</t>
    <phoneticPr fontId="1" type="noConversion"/>
  </si>
  <si>
    <t>24.3 (24.7)</t>
    <phoneticPr fontId="1" type="noConversion"/>
  </si>
  <si>
    <t>77.79 (86.00)</t>
    <phoneticPr fontId="1" type="noConversion"/>
  </si>
  <si>
    <t>74.79 (65.31)</t>
    <phoneticPr fontId="1" type="noConversion"/>
  </si>
  <si>
    <t>22.21 (14.00)</t>
    <phoneticPr fontId="1" type="noConversion"/>
  </si>
  <si>
    <t>25.21 (34.69)</t>
    <phoneticPr fontId="1" type="noConversion"/>
  </si>
  <si>
    <t>75.62 (76.25)</t>
    <phoneticPr fontId="1" type="noConversion"/>
  </si>
  <si>
    <t>78.84 (78.11)</t>
    <phoneticPr fontId="1" type="noConversion"/>
  </si>
  <si>
    <t>24.30 (23.67)</t>
    <phoneticPr fontId="1" type="noConversion"/>
  </si>
  <si>
    <t>21.16 (21.89)</t>
    <phoneticPr fontId="1" type="noConversion"/>
  </si>
  <si>
    <t>82.0 (83.3)</t>
    <phoneticPr fontId="1" type="noConversion"/>
  </si>
  <si>
    <t>77.9 (76.3)</t>
    <phoneticPr fontId="1" type="noConversion"/>
  </si>
  <si>
    <t>17.9 (16.5)</t>
    <phoneticPr fontId="1" type="noConversion"/>
  </si>
  <si>
    <t>22.1 (23.7)</t>
    <phoneticPr fontId="1" type="noConversion"/>
  </si>
  <si>
    <t>2018-2021 mass balance year</t>
    <phoneticPr fontId="1" type="noConversion"/>
  </si>
  <si>
    <t>2018-2021mass balance year</t>
    <phoneticPr fontId="1" type="noConversion"/>
  </si>
  <si>
    <t>2011-2017 mass balance year</t>
    <phoneticPr fontId="1" type="noConversion"/>
  </si>
  <si>
    <t>2003-2008 mass balance year</t>
    <phoneticPr fontId="1" type="noConversion"/>
  </si>
  <si>
    <t>1968-2019 mass balance year</t>
    <phoneticPr fontId="1" type="noConversion"/>
  </si>
  <si>
    <t>2001-2011 mass balance year</t>
    <phoneticPr fontId="1" type="noConversion"/>
  </si>
  <si>
    <t>2012-2016 mass balance year</t>
    <phoneticPr fontId="1" type="noConversion"/>
  </si>
  <si>
    <t>2010-2018 mass balance year</t>
    <phoneticPr fontId="1" type="noConversion"/>
  </si>
  <si>
    <t>1970-2015 mass balance year</t>
    <phoneticPr fontId="1" type="noConversion"/>
  </si>
  <si>
    <t>1992-1993 mass balance year</t>
    <phoneticPr fontId="1" type="noConversion"/>
  </si>
  <si>
    <t>Maximum value</t>
  </si>
  <si>
    <t xml:space="preserve">Transition between westerlies and monsoon dominated glaciers
</t>
    <phoneticPr fontId="1" type="noConversion"/>
  </si>
  <si>
    <t>Monsoon dominated glaciers</t>
    <phoneticPr fontId="1" type="noConversion"/>
  </si>
  <si>
    <t xml:space="preserve">Westerlies dominated glaciers
</t>
    <phoneticPr fontId="1" type="noConversion"/>
  </si>
  <si>
    <t>Minimum value</t>
    <phoneticPr fontId="1" type="noConversion"/>
  </si>
  <si>
    <t>Qingbingtan No.72</t>
    <phoneticPr fontId="1" type="noConversion"/>
  </si>
  <si>
    <t>SWnet (%)</t>
    <phoneticPr fontId="1" type="noConversion"/>
  </si>
  <si>
    <t>LWnet (%)</t>
    <phoneticPr fontId="1" type="noConversion"/>
  </si>
  <si>
    <t>Qsens (%)</t>
    <phoneticPr fontId="1" type="noConversion"/>
  </si>
  <si>
    <t>Qlat (%)</t>
    <phoneticPr fontId="1" type="noConversion"/>
  </si>
  <si>
    <t xml:space="preserve">average </t>
    <phoneticPr fontId="1" type="noConversion"/>
  </si>
  <si>
    <t>July 30 -August 29, 2008</t>
    <phoneticPr fontId="1" type="noConversion"/>
  </si>
  <si>
    <t>September 2020 - August 2021</t>
    <phoneticPr fontId="1" type="noConversion"/>
  </si>
  <si>
    <t>Sutri Dhaka</t>
    <phoneticPr fontId="1" type="noConversion"/>
  </si>
  <si>
    <t>1968-2020 mass balance year</t>
    <phoneticPr fontId="1" type="noConversion"/>
  </si>
  <si>
    <t xml:space="preserve">October,2001-September, 2011
</t>
    <phoneticPr fontId="1" type="noConversion"/>
  </si>
  <si>
    <t>October 2005 - October 2010</t>
    <phoneticPr fontId="1" type="noConversion"/>
  </si>
  <si>
    <t>June-September, 2005</t>
    <phoneticPr fontId="1" type="noConversion"/>
  </si>
  <si>
    <t>October 2012 -September 2013</t>
    <phoneticPr fontId="1" type="noConversion"/>
  </si>
  <si>
    <t>2015-2016 mass balance year</t>
    <phoneticPr fontId="1" type="noConversion"/>
  </si>
  <si>
    <t>Purogangri ice cap</t>
    <phoneticPr fontId="1" type="noConversion"/>
  </si>
  <si>
    <t>2011-2017 mass balance year</t>
    <phoneticPr fontId="1" type="noConversion"/>
  </si>
  <si>
    <t>1980-2012 mass balance year</t>
    <phoneticPr fontId="1" type="noConversion"/>
  </si>
  <si>
    <t>2015-2016 mass balance year</t>
    <phoneticPr fontId="1" type="noConversion"/>
  </si>
  <si>
    <t>1968-2019 mass balance year</t>
    <phoneticPr fontId="1" type="noConversion"/>
  </si>
  <si>
    <t>2001-2011 mass balance year</t>
    <phoneticPr fontId="1" type="noConversion"/>
  </si>
  <si>
    <t>2010-2018  mass balance year</t>
    <phoneticPr fontId="1" type="noConversion"/>
  </si>
  <si>
    <t>1970-2015  mass balance year</t>
    <phoneticPr fontId="1" type="noConversion"/>
  </si>
  <si>
    <t>2003-2008  mass balance year</t>
    <phoneticPr fontId="1" type="noConversion"/>
  </si>
  <si>
    <t>2006-2010  mass balance year</t>
    <phoneticPr fontId="1" type="noConversion"/>
  </si>
  <si>
    <t>Parlung No. 94</t>
    <phoneticPr fontId="1" type="noConversion"/>
  </si>
  <si>
    <t>Parlung No. 4</t>
    <phoneticPr fontId="1" type="noConversion"/>
  </si>
  <si>
    <t>82.2 (82.8)</t>
  </si>
  <si>
    <t>80.1 (79.0)</t>
  </si>
  <si>
    <t>16.3 (15.7)</t>
  </si>
  <si>
    <t>19.5 (20.5)</t>
  </si>
  <si>
    <t>82.69 (93.44)</t>
  </si>
  <si>
    <t>79.37 (61.53)</t>
  </si>
  <si>
    <t>17.31 (6.56)</t>
  </si>
  <si>
    <t>20.63 (38.46)</t>
  </si>
  <si>
    <t>80.6 (82.0)</t>
  </si>
  <si>
    <t>77.4 (75.1)</t>
  </si>
  <si>
    <t>19.3 (18.0)</t>
  </si>
  <si>
    <t>22.6 (24.9)</t>
  </si>
  <si>
    <t>Average melt season</t>
  </si>
  <si>
    <t>Minimum value</t>
  </si>
  <si>
    <t xml:space="preserve">Westerlies dominated glaciers
</t>
  </si>
  <si>
    <t xml:space="preserve">Transition between westerlies and monsoon dominated glaciers
</t>
  </si>
  <si>
    <t>Monsoon dominated glaciers</t>
  </si>
  <si>
    <t>Melt (%)</t>
    <phoneticPr fontId="1" type="noConversion"/>
  </si>
  <si>
    <t>Sublimation (%)</t>
    <phoneticPr fontId="1" type="noConversion"/>
  </si>
  <si>
    <t>Snowfall (%)</t>
    <phoneticPr fontId="1" type="noConversion"/>
  </si>
  <si>
    <t>Refreezing (%)</t>
    <phoneticPr fontId="1" type="noConversion"/>
  </si>
  <si>
    <t>Abbreviation</t>
    <phoneticPr fontId="1" type="noConversion"/>
  </si>
  <si>
    <t>97.5 (98.0)</t>
    <phoneticPr fontId="1" type="noConversion"/>
  </si>
  <si>
    <t>2.5 (3.0)</t>
    <phoneticPr fontId="1" type="noConversion"/>
  </si>
  <si>
    <t>96.3 (99.6)</t>
    <phoneticPr fontId="1" type="noConversion"/>
  </si>
  <si>
    <t>3.7 (0.43)</t>
    <phoneticPr fontId="1" type="noConversion"/>
  </si>
  <si>
    <t>83.7 (83.7)</t>
    <phoneticPr fontId="1" type="noConversion"/>
  </si>
  <si>
    <t>16.4 (16.4)</t>
    <phoneticPr fontId="1" type="noConversion"/>
  </si>
  <si>
    <t>83.1 (83.7)</t>
    <phoneticPr fontId="1" type="noConversion"/>
  </si>
  <si>
    <t>16.9 (16.3)</t>
    <phoneticPr fontId="1" type="noConversion"/>
  </si>
  <si>
    <t>91.3 (90.3)</t>
    <phoneticPr fontId="1" type="noConversion"/>
  </si>
  <si>
    <t>8.7 (9.7)</t>
    <phoneticPr fontId="1" type="noConversion"/>
  </si>
  <si>
    <t>66.0 (66.0)</t>
    <phoneticPr fontId="1" type="noConversion"/>
  </si>
  <si>
    <t>34.0 (34.0)</t>
    <phoneticPr fontId="1" type="noConversion"/>
  </si>
  <si>
    <t>96 (89)</t>
    <phoneticPr fontId="1" type="noConversion"/>
  </si>
  <si>
    <t>4 (11)</t>
    <phoneticPr fontId="1" type="noConversion"/>
  </si>
  <si>
    <t>49 (48.8)</t>
    <phoneticPr fontId="1" type="noConversion"/>
  </si>
  <si>
    <t>51 (51.2)</t>
    <phoneticPr fontId="1" type="noConversion"/>
  </si>
  <si>
    <t xml:space="preserve">point </t>
    <phoneticPr fontId="1" type="noConversion"/>
  </si>
  <si>
    <t>Purogangri ice cap</t>
    <phoneticPr fontId="1" type="noConversion"/>
  </si>
  <si>
    <t xml:space="preserve">Parlung No. 94 </t>
    <phoneticPr fontId="1" type="noConversion"/>
  </si>
  <si>
    <t>SUD</t>
  </si>
  <si>
    <t>September 2020 to August 2021</t>
    <phoneticPr fontId="1" type="noConversion"/>
  </si>
  <si>
    <t>Westerlies dominated glacier</t>
  </si>
  <si>
    <t>Urumqi Glacier No.1 (UG1)</t>
  </si>
  <si>
    <t>West branch: RGI60-13.45334; East branch: RGI60-13.45335</t>
  </si>
  <si>
    <r>
      <t>SW</t>
    </r>
    <r>
      <rPr>
        <vertAlign val="subscript"/>
        <sz val="9"/>
        <color rgb="FF000000"/>
        <rFont val="Times New Roman"/>
        <family val="1"/>
      </rPr>
      <t>in</t>
    </r>
    <r>
      <rPr>
        <sz val="9"/>
        <color rgb="FF000000"/>
        <rFont val="Times New Roman"/>
        <family val="1"/>
      </rPr>
      <t>, T, P, P</t>
    </r>
    <r>
      <rPr>
        <vertAlign val="subscript"/>
        <sz val="9"/>
        <color rgb="FF000000"/>
        <rFont val="Times New Roman"/>
        <family val="1"/>
      </rPr>
      <t>s</t>
    </r>
    <r>
      <rPr>
        <sz val="9"/>
        <color rgb="FF000000"/>
        <rFont val="Times New Roman"/>
        <family val="1"/>
      </rPr>
      <t>, RH, WS</t>
    </r>
  </si>
  <si>
    <r>
      <t>September 1, 2018 - August 31, 2021/</t>
    </r>
    <r>
      <rPr>
        <sz val="10.5"/>
        <color theme="1"/>
        <rFont val="等线"/>
        <family val="3"/>
        <charset val="134"/>
        <scheme val="minor"/>
      </rPr>
      <t xml:space="preserve"> </t>
    </r>
    <r>
      <rPr>
        <sz val="9"/>
        <color rgb="FF000000"/>
        <rFont val="Times New Roman"/>
        <family val="1"/>
      </rPr>
      <t>2011-2017 mass balance year</t>
    </r>
  </si>
  <si>
    <r>
      <t>COupled Snowpack and Ice surface energy and Mass balance model/</t>
    </r>
    <r>
      <rPr>
        <sz val="10.5"/>
        <color theme="1"/>
        <rFont val="等线"/>
        <family val="3"/>
        <charset val="134"/>
        <scheme val="minor"/>
      </rPr>
      <t xml:space="preserve"> </t>
    </r>
    <r>
      <rPr>
        <sz val="9"/>
        <color rgb="FF000000"/>
        <rFont val="Times New Roman"/>
        <family val="1"/>
      </rPr>
      <t>Surface energy and mass balance model without considering the refreezing process of meltwater</t>
    </r>
  </si>
  <si>
    <r>
      <t>Point/</t>
    </r>
    <r>
      <rPr>
        <sz val="10.5"/>
        <color theme="1"/>
        <rFont val="等线"/>
        <family val="3"/>
        <charset val="134"/>
        <scheme val="minor"/>
      </rPr>
      <t xml:space="preserve"> </t>
    </r>
    <r>
      <rPr>
        <sz val="9"/>
        <color rgb="FF000000"/>
        <rFont val="Times New Roman"/>
        <family val="1"/>
      </rPr>
      <t>distributed</t>
    </r>
  </si>
  <si>
    <t>This study; Li et al., 2022; Che et al., 2019</t>
  </si>
  <si>
    <t xml:space="preserve">Fan-shaped Diffluence (SF) </t>
  </si>
  <si>
    <t>RGI60-13.48187; RGI60-13.48181</t>
  </si>
  <si>
    <t xml:space="preserve">Jul 16-Aug 4, 2021 </t>
  </si>
  <si>
    <t>COupled Snowpack and Ice surface energy and Mass balance model</t>
  </si>
  <si>
    <t>September 1, 2018 - August 31, 2021</t>
  </si>
  <si>
    <t>This study</t>
  </si>
  <si>
    <t xml:space="preserve">Muz Taw (MT) </t>
  </si>
  <si>
    <t>RGI60-10.00604</t>
  </si>
  <si>
    <t>Aug 27, 2019 - Aug 31, 2021</t>
  </si>
  <si>
    <t>(MJ)</t>
  </si>
  <si>
    <t>RGI60-13.42413</t>
  </si>
  <si>
    <t>July 2011 – July 2017</t>
  </si>
  <si>
    <t>Surface energy balance model that considers meltwater refreezing</t>
  </si>
  <si>
    <t>Zhu et al., 2020</t>
  </si>
  <si>
    <t>RGI60-13.41401</t>
  </si>
  <si>
    <t>AWS1</t>
  </si>
  <si>
    <t>November 2009- September 2012</t>
  </si>
  <si>
    <t>1980-2012</t>
  </si>
  <si>
    <t>Zhu et al., 2018</t>
  </si>
  <si>
    <t>Guliya ice cap (GIC)</t>
  </si>
  <si>
    <t>RGI60-13.53249</t>
  </si>
  <si>
    <t>AWS1 and AWS2</t>
  </si>
  <si>
    <t>2015-2016</t>
  </si>
  <si>
    <t>Li et al., 2019</t>
  </si>
  <si>
    <t>(KQC)</t>
  </si>
  <si>
    <t>RGI60-13.43232</t>
  </si>
  <si>
    <r>
      <t>SW</t>
    </r>
    <r>
      <rPr>
        <vertAlign val="subscript"/>
        <sz val="9"/>
        <color rgb="FF000000"/>
        <rFont val="Times New Roman"/>
        <family val="1"/>
      </rPr>
      <t>in</t>
    </r>
    <r>
      <rPr>
        <sz val="9"/>
        <color rgb="FF000000"/>
        <rFont val="Times New Roman"/>
        <family val="1"/>
      </rPr>
      <t>, SW</t>
    </r>
    <r>
      <rPr>
        <vertAlign val="subscript"/>
        <sz val="9"/>
        <color rgb="FF000000"/>
        <rFont val="Times New Roman"/>
        <family val="1"/>
      </rPr>
      <t>out</t>
    </r>
    <r>
      <rPr>
        <sz val="9"/>
        <color rgb="FF000000"/>
        <rFont val="Times New Roman"/>
        <family val="1"/>
      </rPr>
      <t>, LW</t>
    </r>
    <r>
      <rPr>
        <vertAlign val="subscript"/>
        <sz val="9"/>
        <color rgb="FF000000"/>
        <rFont val="Times New Roman"/>
        <family val="1"/>
      </rPr>
      <t>in</t>
    </r>
    <r>
      <rPr>
        <sz val="9"/>
        <color rgb="FF000000"/>
        <rFont val="Times New Roman"/>
        <family val="1"/>
      </rPr>
      <t>, LW</t>
    </r>
    <r>
      <rPr>
        <vertAlign val="subscript"/>
        <sz val="9"/>
        <color rgb="FF000000"/>
        <rFont val="Times New Roman"/>
        <family val="1"/>
      </rPr>
      <t>out</t>
    </r>
    <r>
      <rPr>
        <sz val="9"/>
        <color rgb="FF000000"/>
        <rFont val="Times New Roman"/>
        <family val="1"/>
      </rPr>
      <t>, P</t>
    </r>
    <r>
      <rPr>
        <vertAlign val="subscript"/>
        <sz val="9"/>
        <color rgb="FF000000"/>
        <rFont val="Times New Roman"/>
        <family val="1"/>
      </rPr>
      <t>s</t>
    </r>
    <r>
      <rPr>
        <sz val="9"/>
        <color rgb="FF000000"/>
        <rFont val="Times New Roman"/>
        <family val="1"/>
      </rPr>
      <t>, WS, T, RH</t>
    </r>
  </si>
  <si>
    <t>June-September 2005</t>
  </si>
  <si>
    <t>Sensible heat and latent heat are calculated by the aerodynamic-gradient method, and the net radiation is obtained by observation</t>
  </si>
  <si>
    <t>Li jing et al.,2007</t>
  </si>
  <si>
    <t>(ABR)</t>
  </si>
  <si>
    <t>RGI60-13.18096</t>
  </si>
  <si>
    <r>
      <t>T, P, cloud cover, RH, P</t>
    </r>
    <r>
      <rPr>
        <vertAlign val="subscript"/>
        <sz val="9"/>
        <color rgb="FF000000"/>
        <rFont val="Times New Roman"/>
        <family val="1"/>
      </rPr>
      <t>s</t>
    </r>
  </si>
  <si>
    <t>October 1986- October 1999; October 2012- October 2020</t>
  </si>
  <si>
    <t>Coupled surface energy balance–multilayer subsurface</t>
  </si>
  <si>
    <t xml:space="preserve"> model</t>
  </si>
  <si>
    <t xml:space="preserve">1968-2020 </t>
  </si>
  <si>
    <t xml:space="preserve"> Kronenberg et al., 2022</t>
  </si>
  <si>
    <t>(QBT)</t>
  </si>
  <si>
    <t>RGI60-13.43165</t>
  </si>
  <si>
    <r>
      <t>SW</t>
    </r>
    <r>
      <rPr>
        <vertAlign val="subscript"/>
        <sz val="9"/>
        <color rgb="FF000000"/>
        <rFont val="Times New Roman"/>
        <family val="1"/>
      </rPr>
      <t>in</t>
    </r>
    <r>
      <rPr>
        <sz val="9"/>
        <color rgb="FF000000"/>
        <rFont val="Times New Roman"/>
        <family val="1"/>
      </rPr>
      <t>, LW</t>
    </r>
    <r>
      <rPr>
        <vertAlign val="subscript"/>
        <sz val="9"/>
        <color rgb="FF000000"/>
        <rFont val="Times New Roman"/>
        <family val="1"/>
      </rPr>
      <t>in</t>
    </r>
    <r>
      <rPr>
        <sz val="9"/>
        <color rgb="FF000000"/>
        <rFont val="Times New Roman"/>
        <family val="1"/>
      </rPr>
      <t>, T, P, P</t>
    </r>
    <r>
      <rPr>
        <vertAlign val="subscript"/>
        <sz val="9"/>
        <color rgb="FF000000"/>
        <rFont val="Times New Roman"/>
        <family val="1"/>
      </rPr>
      <t>s</t>
    </r>
    <r>
      <rPr>
        <sz val="9"/>
        <color rgb="FF000000"/>
        <rFont val="Times New Roman"/>
        <family val="1"/>
      </rPr>
      <t>, RH, WS</t>
    </r>
  </si>
  <si>
    <t>July 30-August 29, 2008</t>
  </si>
  <si>
    <t>Debris energy balance model</t>
  </si>
  <si>
    <t>Transition between westerlies and monsoon dominated glaciers</t>
  </si>
  <si>
    <t>(XA)</t>
  </si>
  <si>
    <t>RGI60-14.25559</t>
  </si>
  <si>
    <t>October 2014 - October 2019</t>
  </si>
  <si>
    <t>1968-2019</t>
  </si>
  <si>
    <t>Zhu et al., 2021</t>
  </si>
  <si>
    <t>(LHG)</t>
  </si>
  <si>
    <t>RGI50-13.33006</t>
  </si>
  <si>
    <r>
      <t>SW</t>
    </r>
    <r>
      <rPr>
        <vertAlign val="subscript"/>
        <sz val="9"/>
        <color rgb="FF000000"/>
        <rFont val="Times New Roman"/>
        <family val="1"/>
      </rPr>
      <t>in</t>
    </r>
    <r>
      <rPr>
        <sz val="9"/>
        <color rgb="FF000000"/>
        <rFont val="Times New Roman"/>
        <family val="1"/>
      </rPr>
      <t>,SW</t>
    </r>
    <r>
      <rPr>
        <vertAlign val="subscript"/>
        <sz val="9"/>
        <color rgb="FF000000"/>
        <rFont val="Times New Roman"/>
        <family val="1"/>
      </rPr>
      <t>out</t>
    </r>
    <r>
      <rPr>
        <sz val="9"/>
        <color rgb="FF000000"/>
        <rFont val="Times New Roman"/>
        <family val="1"/>
      </rPr>
      <t>, P,RH/ SW</t>
    </r>
    <r>
      <rPr>
        <vertAlign val="subscript"/>
        <sz val="9"/>
        <color rgb="FF000000"/>
        <rFont val="Times New Roman"/>
        <family val="1"/>
      </rPr>
      <t>in</t>
    </r>
    <r>
      <rPr>
        <sz val="9"/>
        <color rgb="FF000000"/>
        <rFont val="Times New Roman"/>
        <family val="1"/>
      </rPr>
      <t>, T, P, P</t>
    </r>
    <r>
      <rPr>
        <vertAlign val="subscript"/>
        <sz val="9"/>
        <color rgb="FF000000"/>
        <rFont val="Times New Roman"/>
        <family val="1"/>
      </rPr>
      <t>s</t>
    </r>
    <r>
      <rPr>
        <sz val="9"/>
        <color rgb="FF000000"/>
        <rFont val="Times New Roman"/>
        <family val="1"/>
      </rPr>
      <t>, RH, WS</t>
    </r>
  </si>
  <si>
    <r>
      <t>June–September 2012/</t>
    </r>
    <r>
      <rPr>
        <sz val="10.5"/>
        <color theme="1"/>
        <rFont val="等线"/>
        <family val="3"/>
        <charset val="134"/>
        <scheme val="minor"/>
      </rPr>
      <t xml:space="preserve"> </t>
    </r>
    <r>
      <rPr>
        <sz val="9"/>
        <color rgb="FF000000"/>
        <rFont val="Times New Roman"/>
        <family val="1"/>
      </rPr>
      <t>September 2020 to August 2021</t>
    </r>
  </si>
  <si>
    <r>
      <t>Surface energy and mass balance model without considering the refreezing process of meltwater/</t>
    </r>
    <r>
      <rPr>
        <sz val="10.5"/>
        <color theme="1"/>
        <rFont val="等线"/>
        <family val="3"/>
        <charset val="134"/>
        <scheme val="minor"/>
      </rPr>
      <t xml:space="preserve"> </t>
    </r>
    <r>
      <rPr>
        <sz val="9"/>
        <color rgb="FF000000"/>
        <rFont val="Times New Roman"/>
        <family val="1"/>
      </rPr>
      <t>COupled Snowpack and Ice surface energy and Mass balance model</t>
    </r>
  </si>
  <si>
    <t>Chen et al., 2014, 2023</t>
  </si>
  <si>
    <t>(QT)</t>
  </si>
  <si>
    <t>RGI50-13.49367</t>
  </si>
  <si>
    <t>November 2012-November 2016</t>
  </si>
  <si>
    <t>Li et al., 2017</t>
  </si>
  <si>
    <t>(NN)</t>
  </si>
  <si>
    <r>
      <t>RGI60-15.09026</t>
    </r>
    <r>
      <rPr>
        <sz val="9"/>
        <color rgb="FF000000"/>
        <rFont val="等线"/>
        <family val="3"/>
        <charset val="134"/>
        <scheme val="minor"/>
      </rPr>
      <t xml:space="preserve">; </t>
    </r>
    <r>
      <rPr>
        <sz val="9"/>
        <color rgb="FF000000"/>
        <rFont val="Times New Roman"/>
        <family val="1"/>
      </rPr>
      <t>RGI60-15.13117</t>
    </r>
  </si>
  <si>
    <t>October 2010 - October 2018</t>
  </si>
  <si>
    <t>(QY)</t>
  </si>
  <si>
    <t>RGI60-13.32330</t>
  </si>
  <si>
    <t>Tuole</t>
  </si>
  <si>
    <t>October 1969 - September 2015</t>
  </si>
  <si>
    <t>Zhu et al., 2022</t>
  </si>
  <si>
    <t>(NC)</t>
  </si>
  <si>
    <t>RGI60-13.31356</t>
  </si>
  <si>
    <t>Menyuan</t>
  </si>
  <si>
    <t>Bailanghe No. 21 glacier</t>
  </si>
  <si>
    <t>(BLH)</t>
  </si>
  <si>
    <t>RGI60-13.31703</t>
  </si>
  <si>
    <t>September 2020 - August 2021</t>
  </si>
  <si>
    <t>Chen et al., 2023</t>
  </si>
  <si>
    <t xml:space="preserve">Xiao dongkemadi </t>
  </si>
  <si>
    <t>(DKMD)</t>
  </si>
  <si>
    <t>RGI60-13.24556</t>
  </si>
  <si>
    <r>
      <t>SW</t>
    </r>
    <r>
      <rPr>
        <vertAlign val="subscript"/>
        <sz val="9"/>
        <color rgb="FF000000"/>
        <rFont val="Times New Roman"/>
        <family val="1"/>
      </rPr>
      <t>in</t>
    </r>
    <r>
      <rPr>
        <sz val="9"/>
        <color rgb="FF000000"/>
        <rFont val="Times New Roman"/>
        <family val="1"/>
      </rPr>
      <t>,SW</t>
    </r>
    <r>
      <rPr>
        <vertAlign val="subscript"/>
        <sz val="9"/>
        <color rgb="FF000000"/>
        <rFont val="Times New Roman"/>
        <family val="1"/>
      </rPr>
      <t>out</t>
    </r>
    <r>
      <rPr>
        <sz val="9"/>
        <color rgb="FF000000"/>
        <rFont val="Times New Roman"/>
        <family val="1"/>
      </rPr>
      <t>, P,RH</t>
    </r>
  </si>
  <si>
    <t>1992–1993</t>
  </si>
  <si>
    <t>Surface energy and mass balance model without considering the refreezing process of meltwater</t>
  </si>
  <si>
    <t>Liang et al., 2019</t>
  </si>
  <si>
    <t>(BY)</t>
  </si>
  <si>
    <t>RGI60-13.31623</t>
  </si>
  <si>
    <t xml:space="preserve">June–September 2016 </t>
  </si>
  <si>
    <t>Qiang et al., 2018</t>
  </si>
  <si>
    <t>(SUD)</t>
  </si>
  <si>
    <t>RGI60-14.16041</t>
  </si>
  <si>
    <t>October 2015 to September 2017</t>
  </si>
  <si>
    <t>Oulkar et al., 2022</t>
  </si>
  <si>
    <t>(CHS)</t>
  </si>
  <si>
    <t>RGI60-14.15990</t>
  </si>
  <si>
    <t>October 2012 to September 2013</t>
  </si>
  <si>
    <t>Surface energy balance calculation</t>
  </si>
  <si>
    <t>Azam et al., 2014</t>
  </si>
  <si>
    <t>Purogangri ice cap (PIC)</t>
  </si>
  <si>
    <r>
      <t>RGI60-13.49305-RGI60-13.49314;</t>
    </r>
    <r>
      <rPr>
        <sz val="9"/>
        <color theme="1"/>
        <rFont val="等线"/>
        <family val="3"/>
        <charset val="134"/>
        <scheme val="minor"/>
      </rPr>
      <t xml:space="preserve"> </t>
    </r>
    <r>
      <rPr>
        <sz val="9"/>
        <color rgb="FF000000"/>
        <rFont val="Times New Roman"/>
        <family val="1"/>
      </rPr>
      <t>RGI60-13.53878-</t>
    </r>
    <r>
      <rPr>
        <sz val="9"/>
        <color theme="1"/>
        <rFont val="等线"/>
        <family val="3"/>
        <charset val="134"/>
        <scheme val="minor"/>
      </rPr>
      <t xml:space="preserve"> </t>
    </r>
    <r>
      <rPr>
        <sz val="9"/>
        <color rgb="FF000000"/>
        <rFont val="Times New Roman"/>
        <family val="1"/>
      </rPr>
      <t>RGI60-13.53900;</t>
    </r>
    <r>
      <rPr>
        <sz val="9"/>
        <color theme="1"/>
        <rFont val="等线"/>
        <family val="3"/>
        <charset val="134"/>
        <scheme val="minor"/>
      </rPr>
      <t xml:space="preserve"> </t>
    </r>
    <r>
      <rPr>
        <sz val="9"/>
        <color rgb="FF000000"/>
        <rFont val="Times New Roman"/>
        <family val="1"/>
      </rPr>
      <t>RGI60-13.53905-</t>
    </r>
    <r>
      <rPr>
        <sz val="9"/>
        <color theme="1"/>
        <rFont val="等线"/>
        <family val="3"/>
        <charset val="134"/>
        <scheme val="minor"/>
      </rPr>
      <t xml:space="preserve"> </t>
    </r>
    <r>
      <rPr>
        <sz val="9"/>
        <color rgb="FF000000"/>
        <rFont val="Times New Roman"/>
        <family val="1"/>
      </rPr>
      <t>RGI60-13.53906;</t>
    </r>
    <r>
      <rPr>
        <sz val="9"/>
        <color theme="1"/>
        <rFont val="等线"/>
        <family val="3"/>
        <charset val="134"/>
        <scheme val="minor"/>
      </rPr>
      <t xml:space="preserve"> </t>
    </r>
    <r>
      <rPr>
        <sz val="9"/>
        <color rgb="FF000000"/>
        <rFont val="Times New Roman"/>
        <family val="1"/>
      </rPr>
      <t>RGI60-13.54195-</t>
    </r>
    <r>
      <rPr>
        <sz val="9"/>
        <color theme="1"/>
        <rFont val="等线"/>
        <family val="3"/>
        <charset val="134"/>
        <scheme val="minor"/>
      </rPr>
      <t xml:space="preserve"> </t>
    </r>
    <r>
      <rPr>
        <sz val="9"/>
        <color rgb="FF000000"/>
        <rFont val="Times New Roman"/>
        <family val="1"/>
      </rPr>
      <t>RGI60-13.54213</t>
    </r>
  </si>
  <si>
    <t>High Asia Refined analysis (HAR)</t>
  </si>
  <si>
    <t>2000-2011</t>
  </si>
  <si>
    <t>Huintjes et al., 2015a</t>
  </si>
  <si>
    <t>(PL04)</t>
  </si>
  <si>
    <t>RGI60-15.11973</t>
  </si>
  <si>
    <t>Yang et al., 2017</t>
  </si>
  <si>
    <t xml:space="preserve">Parlung No. 94 </t>
  </si>
  <si>
    <t>(PL94)</t>
  </si>
  <si>
    <t>RGI60-15.11693</t>
  </si>
  <si>
    <t>October 2005 - October 2010</t>
  </si>
  <si>
    <t>Yang et al., 2013</t>
  </si>
  <si>
    <t>(ZD)</t>
  </si>
  <si>
    <t>RGI60-13.49754</t>
  </si>
  <si>
    <t>2009-2012</t>
  </si>
  <si>
    <t>October 2001–September 2011</t>
  </si>
  <si>
    <t>Huintjes et al., 2015b</t>
  </si>
  <si>
    <t>(YAL)</t>
  </si>
  <si>
    <t>RGI60-15.03954</t>
  </si>
  <si>
    <r>
      <t>SW</t>
    </r>
    <r>
      <rPr>
        <vertAlign val="subscript"/>
        <sz val="9"/>
        <color rgb="FF000000"/>
        <rFont val="Times New Roman"/>
        <family val="1"/>
      </rPr>
      <t>in</t>
    </r>
    <r>
      <rPr>
        <sz val="9"/>
        <color rgb="FF000000"/>
        <rFont val="Times New Roman"/>
        <family val="1"/>
      </rPr>
      <t>, SW</t>
    </r>
    <r>
      <rPr>
        <vertAlign val="subscript"/>
        <sz val="9"/>
        <color rgb="FF000000"/>
        <rFont val="Times New Roman"/>
        <family val="1"/>
      </rPr>
      <t>out</t>
    </r>
    <r>
      <rPr>
        <sz val="9"/>
        <color rgb="FF000000"/>
        <rFont val="Times New Roman"/>
        <family val="1"/>
      </rPr>
      <t>, LW</t>
    </r>
    <r>
      <rPr>
        <vertAlign val="subscript"/>
        <sz val="9"/>
        <color rgb="FF000000"/>
        <rFont val="Times New Roman"/>
        <family val="1"/>
      </rPr>
      <t>in</t>
    </r>
    <r>
      <rPr>
        <sz val="9"/>
        <color rgb="FF000000"/>
        <rFont val="Times New Roman"/>
        <family val="1"/>
      </rPr>
      <t>, LW</t>
    </r>
    <r>
      <rPr>
        <vertAlign val="subscript"/>
        <sz val="9"/>
        <color rgb="FF000000"/>
        <rFont val="Times New Roman"/>
        <family val="1"/>
      </rPr>
      <t>out</t>
    </r>
    <r>
      <rPr>
        <sz val="9"/>
        <color rgb="FF000000"/>
        <rFont val="Times New Roman"/>
        <family val="1"/>
      </rPr>
      <t>, WS, T, P, RH</t>
    </r>
  </si>
  <si>
    <t>May 1 - October 31, 2019</t>
  </si>
  <si>
    <t xml:space="preserve">Tethys–Chloris energy-balance model </t>
  </si>
  <si>
    <t>ICIMOD RDS database (2021)</t>
  </si>
  <si>
    <t>RGI60-15.11758</t>
  </si>
  <si>
    <r>
      <t>SW</t>
    </r>
    <r>
      <rPr>
        <vertAlign val="subscript"/>
        <sz val="9"/>
        <color rgb="FF000000"/>
        <rFont val="Times New Roman"/>
        <family val="1"/>
      </rPr>
      <t>in</t>
    </r>
    <r>
      <rPr>
        <sz val="9"/>
        <color rgb="FF000000"/>
        <rFont val="Times New Roman"/>
        <family val="1"/>
      </rPr>
      <t>, LW</t>
    </r>
    <r>
      <rPr>
        <vertAlign val="subscript"/>
        <sz val="9"/>
        <color rgb="FF000000"/>
        <rFont val="Times New Roman"/>
        <family val="1"/>
      </rPr>
      <t>in</t>
    </r>
    <r>
      <rPr>
        <sz val="9"/>
        <color rgb="FF000000"/>
        <rFont val="Times New Roman"/>
        <family val="1"/>
      </rPr>
      <t>, T, P, Ps, RH, WS</t>
    </r>
  </si>
  <si>
    <t>(LIR)</t>
  </si>
  <si>
    <t>RGI60-15.04045</t>
  </si>
  <si>
    <t>May 5 - October 24, 2014</t>
  </si>
  <si>
    <t>Ragettli et al.2015</t>
  </si>
  <si>
    <t>(LAN)</t>
  </si>
  <si>
    <t>RGI60-15.04121</t>
  </si>
  <si>
    <t>May 11-October 30, 2019</t>
  </si>
  <si>
    <t>Fugger et al., 2022</t>
  </si>
  <si>
    <t>(CNU)</t>
  </si>
  <si>
    <t>RGI60-15.03734</t>
  </si>
  <si>
    <t>May 1 - October 31, 2016</t>
  </si>
  <si>
    <t>Wagnon (2021)</t>
  </si>
  <si>
    <t>(HAI)</t>
  </si>
  <si>
    <t>RGI60-15.07886</t>
  </si>
  <si>
    <t>May 15 - October 31, 2018</t>
  </si>
  <si>
    <t>Tethys–Chloris energy-balance model</t>
  </si>
  <si>
    <t>Point</t>
  </si>
  <si>
    <t>Zhang et al., (2011)</t>
  </si>
  <si>
    <t>N</t>
  </si>
  <si>
    <t>Mountains</t>
  </si>
  <si>
    <t>Lat</t>
  </si>
  <si>
    <t>Lon</t>
  </si>
  <si>
    <t>Time series</t>
  </si>
  <si>
    <t>Method</t>
  </si>
  <si>
    <t>Reference</t>
  </si>
  <si>
    <t>Sawir</t>
  </si>
  <si>
    <t>2016-2021</t>
  </si>
  <si>
    <t>Blue Book on Climate Change in China. 2022</t>
  </si>
  <si>
    <t>Tianshan</t>
  </si>
  <si>
    <t>1959-2021</t>
  </si>
  <si>
    <t>WGMS. 2021</t>
  </si>
  <si>
    <t>Haxilegen No. 51</t>
  </si>
  <si>
    <t>1999-2015</t>
  </si>
  <si>
    <t xml:space="preserve"> Zhang et al. 2018</t>
  </si>
  <si>
    <t>Qingbingtan No. 72</t>
  </si>
  <si>
    <t>1964-2008</t>
  </si>
  <si>
    <t>Wang et al. 2017;</t>
  </si>
  <si>
    <t>2008-2014</t>
  </si>
  <si>
    <t>Che et al. 2020</t>
  </si>
  <si>
    <t>Golubin</t>
  </si>
  <si>
    <t>1969-2021</t>
  </si>
  <si>
    <t>Pamir</t>
  </si>
  <si>
    <t>1 and 2</t>
  </si>
  <si>
    <t>Zhu et al. 2018</t>
  </si>
  <si>
    <t>Zhu et al. 2020</t>
  </si>
  <si>
    <t>Ts. Tuyuksuyskiy</t>
  </si>
  <si>
    <t>Pamir Alay</t>
  </si>
  <si>
    <t>1968-2020</t>
  </si>
  <si>
    <r>
      <t>WGMS. 2021;</t>
    </r>
    <r>
      <rPr>
        <sz val="9"/>
        <color rgb="FF000000"/>
        <rFont val="等线"/>
        <family val="3"/>
        <charset val="134"/>
        <scheme val="minor"/>
      </rPr>
      <t xml:space="preserve"> </t>
    </r>
    <r>
      <rPr>
        <sz val="9"/>
        <color rgb="FF000000"/>
        <rFont val="Times New Roman"/>
        <family val="1"/>
      </rPr>
      <t>Kronenberg et al. 2022</t>
    </r>
  </si>
  <si>
    <t>Qiyi</t>
  </si>
  <si>
    <t>Qilian</t>
  </si>
  <si>
    <t>1975-2013</t>
  </si>
  <si>
    <t>Yao et al. 2012; Liu et al. 2020</t>
  </si>
  <si>
    <t>Shiyi</t>
  </si>
  <si>
    <t>1964-2017</t>
  </si>
  <si>
    <t>Zhang et al. 2020</t>
  </si>
  <si>
    <t>Laohugou No.12</t>
  </si>
  <si>
    <t>1960-2018</t>
  </si>
  <si>
    <t>Chen et al. 2020</t>
  </si>
  <si>
    <t>Meikuang</t>
  </si>
  <si>
    <t>Kunlun</t>
  </si>
  <si>
    <t>Hengduan</t>
  </si>
  <si>
    <t>Liu 2020</t>
  </si>
  <si>
    <t>Xiao Dongkemadi</t>
  </si>
  <si>
    <t>Tanggula</t>
  </si>
  <si>
    <t>1989-2010</t>
  </si>
  <si>
    <t>WGMS 2021</t>
  </si>
  <si>
    <t>Baishui River No. 1</t>
  </si>
  <si>
    <t>1957-2017</t>
  </si>
  <si>
    <t>Wang et al. 2021</t>
  </si>
  <si>
    <t>Parlung No. 94</t>
  </si>
  <si>
    <t>Nyainqentanglha</t>
  </si>
  <si>
    <t>Gurenhekou</t>
  </si>
  <si>
    <t>2003-2010</t>
  </si>
  <si>
    <t>Yao et al. 2012</t>
  </si>
  <si>
    <t>Purogangri Ice Cap</t>
  </si>
  <si>
    <t xml:space="preserve">Karakorum </t>
  </si>
  <si>
    <t>2000-2012</t>
  </si>
  <si>
    <t>Neckel et al. 2013</t>
  </si>
  <si>
    <t>Kangwure</t>
  </si>
  <si>
    <t>Himalayas</t>
  </si>
  <si>
    <t>1991-2010</t>
  </si>
  <si>
    <t>Naimona'nyi</t>
  </si>
  <si>
    <t>2010-2018</t>
  </si>
  <si>
    <t>Zhu et al. 2021</t>
  </si>
  <si>
    <t>1974-2008</t>
  </si>
  <si>
    <t>Zhao et al. 2016</t>
  </si>
  <si>
    <t>latitude</t>
  </si>
  <si>
    <t>longitude</t>
  </si>
  <si>
    <t>Before_200</t>
  </si>
  <si>
    <t>After_2000</t>
  </si>
  <si>
    <t>Haxilegen No.51</t>
  </si>
  <si>
    <t>Muztag Ata No.15</t>
  </si>
  <si>
    <t>Muji Glacier</t>
  </si>
  <si>
    <t>Muz Taw Glacier</t>
  </si>
  <si>
    <t>Laohugou NO.12</t>
  </si>
  <si>
    <t>Xiao Dongkzmadi</t>
  </si>
  <si>
    <t>Parlung NO. 94</t>
  </si>
  <si>
    <r>
      <t>Ts</t>
    </r>
    <r>
      <rPr>
        <sz val="11"/>
        <color theme="1"/>
        <rFont val="等线"/>
        <family val="2"/>
      </rPr>
      <t>．</t>
    </r>
    <r>
      <rPr>
        <sz val="11"/>
        <color theme="1"/>
        <rFont val="Times New Roman"/>
        <family val="1"/>
      </rPr>
      <t xml:space="preserve"> Tuyuksuyskiy</t>
    </r>
  </si>
  <si>
    <t>Average</t>
  </si>
  <si>
    <t>Average</t>
    <phoneticPr fontId="24" type="noConversion"/>
  </si>
  <si>
    <t>Region</t>
    <phoneticPr fontId="24" type="noConversion"/>
  </si>
  <si>
    <t>westerlies-dominated region</t>
    <phoneticPr fontId="24" type="noConversion"/>
  </si>
  <si>
    <t>transition between westerlies-dominated and monsoon-dominated</t>
    <phoneticPr fontId="24" type="noConversion"/>
  </si>
  <si>
    <t>monsoon-dominated glaciers</t>
    <phoneticPr fontId="24" type="noConversion"/>
  </si>
  <si>
    <t>--</t>
  </si>
  <si>
    <t>Muztagh No.15</t>
  </si>
  <si>
    <t>Haxilegen Glacier No.51</t>
  </si>
  <si>
    <t>Parlung No.94</t>
  </si>
  <si>
    <t>Xiaodongkemadi</t>
  </si>
  <si>
    <t>Baishui No.1</t>
  </si>
  <si>
    <t>Naimona’nyi Glacier</t>
  </si>
  <si>
    <t>Fan-shaped</t>
  </si>
  <si>
    <t>Qingbingtan Glacier No.72</t>
  </si>
  <si>
    <t>Xiao Anglong</t>
  </si>
  <si>
    <t>Laohugou glacier No.12</t>
  </si>
  <si>
    <t>Qaingtang No.1</t>
  </si>
  <si>
    <t>Ningchanhe No.1</t>
  </si>
  <si>
    <t>Bailanghe No.21</t>
  </si>
  <si>
    <t>Bayi ice</t>
  </si>
  <si>
    <t>Purogangri ice cap</t>
  </si>
  <si>
    <t>Palung No.4</t>
  </si>
  <si>
    <t>Palung No.94</t>
  </si>
  <si>
    <t>Sutri Dhaka</t>
  </si>
  <si>
    <t>Year</t>
    <phoneticPr fontId="1" type="noConversion"/>
  </si>
  <si>
    <t>SSP 1-2.6</t>
    <phoneticPr fontId="1" type="noConversion"/>
  </si>
  <si>
    <t>Westerlies-dominated glaciers volume</t>
  </si>
  <si>
    <t>Westerlies-dominated glaciers volume</t>
    <phoneticPr fontId="1" type="noConversion"/>
  </si>
  <si>
    <t>Transition between westerlies-dominated and monsoon-dominated glaciers volume</t>
  </si>
  <si>
    <t>Transition between westerlies-dominated and monsoon-dominated glaciers volume</t>
    <phoneticPr fontId="1" type="noConversion"/>
  </si>
  <si>
    <t>Monsoon-dominated glaciers volume</t>
  </si>
  <si>
    <t>Monsoon-dominated glaciers volume</t>
    <phoneticPr fontId="1" type="noConversion"/>
  </si>
  <si>
    <t>Sum volume</t>
  </si>
  <si>
    <t>Sum volume</t>
    <phoneticPr fontId="1" type="noConversion"/>
  </si>
  <si>
    <t>Standardization volume</t>
  </si>
  <si>
    <t>Standardization volume</t>
    <phoneticPr fontId="1" type="noConversion"/>
  </si>
  <si>
    <t>SSP 2-4.5</t>
    <phoneticPr fontId="1" type="noConversion"/>
  </si>
  <si>
    <t>SSP 5-8.5</t>
    <phoneticPr fontId="1" type="noConversion"/>
  </si>
  <si>
    <r>
      <rPr>
        <b/>
        <sz val="11"/>
        <color theme="1"/>
        <rFont val="Times New Roman"/>
        <family val="1"/>
      </rPr>
      <t>Table S6</t>
    </r>
    <r>
      <rPr>
        <sz val="11"/>
        <color theme="1"/>
        <rFont val="Times New Roman"/>
        <family val="1"/>
      </rPr>
      <t>. Detailed information on the glaciers for mass balance measurement and reconstruction in HMA. Note: 1, 2, and 3 in Method column refer to glaciological, modelled and geodetic mass balance method, respectively.</t>
    </r>
    <phoneticPr fontId="1" type="noConversion"/>
  </si>
  <si>
    <t>Table S7 Changes in the cumulative mass balance of High Mountain Asia glaciers at different times since 1959.</t>
    <phoneticPr fontId="1" type="noConversion"/>
  </si>
  <si>
    <r>
      <rPr>
        <b/>
        <sz val="11"/>
        <color theme="1"/>
        <rFont val="Times New Roman"/>
        <family val="1"/>
      </rPr>
      <t>Table S9</t>
    </r>
    <r>
      <rPr>
        <sz val="11"/>
        <color theme="1"/>
        <rFont val="Times New Roman"/>
        <family val="1"/>
      </rPr>
      <t xml:space="preserve"> Cumulative mass balance of 30 glaciers distributed in High Mountain Asia from 2000 to 2021 based on OGGM</t>
    </r>
    <phoneticPr fontId="1" type="noConversion"/>
  </si>
  <si>
    <r>
      <rPr>
        <b/>
        <sz val="11"/>
        <color theme="1"/>
        <rFont val="Times New Roman"/>
        <family val="1"/>
      </rPr>
      <t>Table S8.</t>
    </r>
    <r>
      <rPr>
        <sz val="11"/>
        <color theme="1"/>
        <rFont val="Times New Roman"/>
        <family val="1"/>
      </rPr>
      <t xml:space="preserve"> Summary of available meteorological and ablation observations at each glacier, as well as model types, each glacier’s model period. Variables were reconstructed based on other variables measured at the same station. Study period and geographical information of the glaciers and automatic weather station (AWS). Incoming shortwave radiation (SWin), Outcoming shortwave radiation (SWout), Incoming longwave radiation (LWin), Outcoming longwave radiation (LWout), wind speed (WS), air temperature (T), precipitation (P), air pressure (Ps), relative humidity (RH).</t>
    </r>
    <phoneticPr fontId="1" type="noConversion"/>
  </si>
  <si>
    <r>
      <rPr>
        <b/>
        <sz val="11"/>
        <color theme="1"/>
        <rFont val="Times New Roman"/>
        <family val="1"/>
      </rPr>
      <t>Table S7</t>
    </r>
    <r>
      <rPr>
        <sz val="11"/>
        <color theme="1"/>
        <rFont val="Times New Roman"/>
        <family val="1"/>
      </rPr>
      <t xml:space="preserve"> Mass loss for 21 glaciers before and after 2000. The values are from glaciological, reconstructed, and geodetic mass balance. The three major climate regimes with green dotted line (monsoon dominated in the south, westerlies dominated in the north, and the transition between westerlies and monsoon dominated) are based on Yao et al. (2013).</t>
    </r>
    <phoneticPr fontId="24" type="noConversion"/>
  </si>
  <si>
    <t>year</t>
    <phoneticPr fontId="1" type="noConversion"/>
  </si>
  <si>
    <t>3518 (ablation area)</t>
    <phoneticPr fontId="1" type="noConversion"/>
  </si>
  <si>
    <t>3430 (ablation area)</t>
    <phoneticPr fontId="1" type="noConversion"/>
  </si>
  <si>
    <t>4200 (ablation area)</t>
    <phoneticPr fontId="1" type="noConversion"/>
  </si>
  <si>
    <t>3837 (ablation area)</t>
    <phoneticPr fontId="1" type="noConversion"/>
  </si>
  <si>
    <t>3950 (ablation area)</t>
    <phoneticPr fontId="1" type="noConversion"/>
  </si>
  <si>
    <t>4550 (ablation area)</t>
    <phoneticPr fontId="1" type="noConversion"/>
  </si>
  <si>
    <t>4025 (ablation area)</t>
    <phoneticPr fontId="1" type="noConversion"/>
  </si>
  <si>
    <t>5882 (ablation area)</t>
    <phoneticPr fontId="1" type="noConversion"/>
  </si>
  <si>
    <t>4800 (ablation area)</t>
    <phoneticPr fontId="1" type="noConversion"/>
  </si>
  <si>
    <t>4670 (ablation area)</t>
    <phoneticPr fontId="1" type="noConversion"/>
  </si>
  <si>
    <t>3550 (ablation area)</t>
    <phoneticPr fontId="1" type="noConversion"/>
  </si>
  <si>
    <t>5470 (ablation area)</t>
    <phoneticPr fontId="1" type="noConversion"/>
  </si>
  <si>
    <t>4536 (ablation area)</t>
    <phoneticPr fontId="1" type="noConversion"/>
  </si>
  <si>
    <t>4076 (ablation area)</t>
    <phoneticPr fontId="1" type="noConversion"/>
  </si>
  <si>
    <t>3900 (ablation area)</t>
    <phoneticPr fontId="1" type="noConversion"/>
  </si>
  <si>
    <t>5340 (ablation area)</t>
    <phoneticPr fontId="1" type="noConversion"/>
  </si>
  <si>
    <t>Difference (point-distributed)</t>
    <phoneticPr fontId="1" type="noConversion"/>
  </si>
  <si>
    <t>Year</t>
    <phoneticPr fontId="1" type="noConversion"/>
  </si>
  <si>
    <t>Classification</t>
    <phoneticPr fontId="1" type="noConversion"/>
  </si>
  <si>
    <t>RGI-Id</t>
    <phoneticPr fontId="1" type="noConversion"/>
  </si>
  <si>
    <t>AWS Elevation (m a.s.l.)</t>
    <phoneticPr fontId="1" type="noConversion"/>
  </si>
  <si>
    <t>Debris thickness (cm)</t>
    <phoneticPr fontId="1" type="noConversion"/>
  </si>
  <si>
    <t>AWS variables measured</t>
    <phoneticPr fontId="1" type="noConversion"/>
  </si>
  <si>
    <t>Observed period</t>
    <phoneticPr fontId="1" type="noConversion"/>
  </si>
  <si>
    <t>Model types</t>
    <phoneticPr fontId="1" type="noConversion"/>
  </si>
  <si>
    <t>Distributed or point</t>
    <phoneticPr fontId="1" type="noConversion"/>
  </si>
  <si>
    <t>Model period</t>
    <phoneticPr fontId="1" type="noConversion"/>
  </si>
  <si>
    <t>References</t>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</si>
</sst>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176" formatCode="0_ "/>
    <numFmt numFmtId="177" formatCode="0.00_ "/>
    <numFmt numFmtId="178" formatCode="0.00_);[Red]\(0.00\)"/>
    <numFmt numFmtId="179" formatCode="0.0000_ "/>
    <numFmt numFmtId="180" formatCode="0_);[Red]\(0\)"/>
    <numFmt numFmtId="181" formatCode="0.0_ "/>
    <numFmt numFmtId="182" formatCode="0.0%"/>
    <numFmt numFmtId="183" formatCode="0.0_);[Red]\(0.0\)"/>
    <numFmt numFmtId="184" formatCode="0.000000"/>
    <numFmt numFmtId="185" formatCode="0.000_ "/>
  </numFmts>
  <fonts count="26" x14ac:knownFonts="1">
    <font>
      <sz val="11"/>
      <color theme="1"/>
      <name val="等线"/>
      <family val="2"/>
      <scheme val="minor"/>
    </font>
    <font>
      <sz val="9"/>
      <name val="等线"/>
      <family val="3"/>
      <charset val="134"/>
      <scheme val="minor"/>
    </font>
    <font>
      <sz val="11"/>
      <color rgb="FFFF0000"/>
      <name val="等线"/>
      <family val="2"/>
      <scheme val="minor"/>
    </font>
    <font>
      <sz val="9"/>
      <color rgb="FF000000"/>
      <name val="Times New Roman"/>
      <family val="1"/>
    </font>
    <font>
      <sz val="11"/>
      <color theme="1"/>
      <name val="Times New Roman"/>
      <family val="1"/>
    </font>
    <font>
      <sz val="11"/>
      <color rgb="FFFF0000"/>
      <name val="Times New Roman"/>
      <family val="1"/>
    </font>
    <font>
      <sz val="11"/>
      <name val="Times New Roman"/>
      <family val="1"/>
    </font>
    <font>
      <sz val="11"/>
      <name val="等线"/>
      <family val="2"/>
      <scheme val="minor"/>
    </font>
    <font>
      <sz val="11"/>
      <name val="等线"/>
      <family val="3"/>
      <charset val="134"/>
      <scheme val="minor"/>
    </font>
    <font>
      <sz val="8"/>
      <name val="等线"/>
      <family val="2"/>
      <scheme val="minor"/>
    </font>
    <font>
      <sz val="8"/>
      <name val="Times New Roman"/>
      <family val="1"/>
    </font>
    <font>
      <sz val="11"/>
      <name val="Times New Roman"/>
      <family val="2"/>
    </font>
    <font>
      <sz val="18"/>
      <name val="Times New Roman"/>
      <family val="1"/>
    </font>
    <font>
      <sz val="11"/>
      <color rgb="FF000000"/>
      <name val="Times New Roman"/>
      <family val="1"/>
    </font>
    <font>
      <sz val="11"/>
      <color rgb="FF242021"/>
      <name val="Times New Roman"/>
      <family val="1"/>
    </font>
    <font>
      <sz val="11"/>
      <color theme="1"/>
      <name val="宋体"/>
      <family val="1"/>
      <charset val="134"/>
    </font>
    <font>
      <sz val="11"/>
      <color theme="1"/>
      <name val="Times New Roman"/>
      <family val="1"/>
      <charset val="134"/>
    </font>
    <font>
      <sz val="11"/>
      <name val="宋体"/>
      <family val="1"/>
      <charset val="134"/>
    </font>
    <font>
      <sz val="10.5"/>
      <color theme="1"/>
      <name val="等线"/>
      <family val="3"/>
      <charset val="134"/>
      <scheme val="minor"/>
    </font>
    <font>
      <vertAlign val="subscript"/>
      <sz val="9"/>
      <color rgb="FF000000"/>
      <name val="Times New Roman"/>
      <family val="1"/>
    </font>
    <font>
      <sz val="9"/>
      <color rgb="FF000000"/>
      <name val="等线"/>
      <family val="3"/>
      <charset val="134"/>
      <scheme val="minor"/>
    </font>
    <font>
      <sz val="9"/>
      <color theme="1"/>
      <name val="等线"/>
      <family val="3"/>
      <charset val="134"/>
      <scheme val="minor"/>
    </font>
    <font>
      <sz val="9"/>
      <color theme="1"/>
      <name val="Times New Roman"/>
      <family val="1"/>
    </font>
    <font>
      <b/>
      <sz val="11"/>
      <color theme="1"/>
      <name val="Times New Roman"/>
      <family val="1"/>
    </font>
    <font>
      <sz val="9"/>
      <name val="等线"/>
      <family val="2"/>
      <charset val="134"/>
      <scheme val="minor"/>
    </font>
    <font>
      <sz val="11"/>
      <color theme="1"/>
      <name val="等线"/>
      <family val="2"/>
    </font>
  </fonts>
  <fills count="4">
    <fill>
      <patternFill patternType="none"/>
    </fill>
    <fill>
      <patternFill patternType="gray125"/>
    </fill>
    <fill>
      <patternFill patternType="solid">
        <fgColor rgb="FFFFFF00"/>
        <bgColor indexed="64"/>
      </patternFill>
    </fill>
    <fill>
      <patternFill patternType="solid">
        <fgColor rgb="FF92D050"/>
        <bgColor indexed="64"/>
      </patternFill>
    </fill>
  </fills>
  <borders count="14">
    <border>
      <left/>
      <right/>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top/>
      <bottom style="medium">
        <color indexed="64"/>
      </bottom>
      <diagonal/>
    </border>
    <border>
      <left/>
      <right/>
      <top style="thin">
        <color indexed="64"/>
      </top>
      <bottom style="medium">
        <color indexed="64"/>
      </bottom>
      <diagonal/>
    </border>
    <border>
      <left/>
      <right/>
      <top style="medium">
        <color indexed="64"/>
      </top>
      <bottom style="thin">
        <color indexed="64"/>
      </bottom>
      <diagonal/>
    </border>
    <border>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diagonal/>
    </border>
    <border>
      <left/>
      <right/>
      <top style="medium">
        <color indexed="64"/>
      </top>
      <bottom/>
      <diagonal/>
    </border>
    <border>
      <left style="thin">
        <color indexed="64"/>
      </left>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64">
    <xf numFmtId="0" fontId="0" fillId="0" borderId="0" xfId="0"/>
    <xf numFmtId="9" fontId="0" fillId="0" borderId="0" xfId="0" applyNumberFormat="1"/>
    <xf numFmtId="10" fontId="0" fillId="0" borderId="0" xfId="0" applyNumberFormat="1"/>
    <xf numFmtId="0" fontId="4" fillId="0" borderId="0" xfId="0" applyFont="1"/>
    <xf numFmtId="10" fontId="4" fillId="0" borderId="0" xfId="0" applyNumberFormat="1" applyFont="1"/>
    <xf numFmtId="9" fontId="4" fillId="0" borderId="0" xfId="0" applyNumberFormat="1" applyFont="1"/>
    <xf numFmtId="0" fontId="0" fillId="0" borderId="0" xfId="0" applyAlignment="1">
      <alignment horizontal="center" vertical="center"/>
    </xf>
    <xf numFmtId="177" fontId="0" fillId="0" borderId="0" xfId="0" applyNumberFormat="1"/>
    <xf numFmtId="0" fontId="0" fillId="2" borderId="0" xfId="0" applyFill="1"/>
    <xf numFmtId="180" fontId="0" fillId="0" borderId="0" xfId="0" applyNumberFormat="1"/>
    <xf numFmtId="177" fontId="0" fillId="0" borderId="0" xfId="0" applyNumberFormat="1" applyAlignment="1">
      <alignment horizontal="center" vertical="center"/>
    </xf>
    <xf numFmtId="0" fontId="5" fillId="0" borderId="0" xfId="0" applyFont="1"/>
    <xf numFmtId="0" fontId="6" fillId="0" borderId="0" xfId="0" applyFont="1"/>
    <xf numFmtId="9" fontId="6" fillId="0" borderId="0" xfId="0" applyNumberFormat="1" applyFont="1"/>
    <xf numFmtId="0" fontId="7" fillId="0" borderId="0" xfId="0" applyFont="1"/>
    <xf numFmtId="10" fontId="6" fillId="0" borderId="0" xfId="0" applyNumberFormat="1" applyFont="1"/>
    <xf numFmtId="182" fontId="6" fillId="0" borderId="0" xfId="0" applyNumberFormat="1" applyFont="1"/>
    <xf numFmtId="176" fontId="6" fillId="0" borderId="0" xfId="0" applyNumberFormat="1" applyFont="1"/>
    <xf numFmtId="0" fontId="9" fillId="0" borderId="0" xfId="0" applyFont="1"/>
    <xf numFmtId="0" fontId="10" fillId="0" borderId="0" xfId="0" applyFont="1"/>
    <xf numFmtId="176" fontId="6" fillId="0" borderId="0" xfId="0" applyNumberFormat="1" applyFont="1" applyAlignment="1">
      <alignment horizontal="center" wrapText="1"/>
    </xf>
    <xf numFmtId="178" fontId="6" fillId="0" borderId="0" xfId="0" applyNumberFormat="1" applyFont="1"/>
    <xf numFmtId="179" fontId="6" fillId="0" borderId="0" xfId="0" applyNumberFormat="1" applyFont="1"/>
    <xf numFmtId="0" fontId="7" fillId="0" borderId="0" xfId="0" applyFont="1" applyAlignment="1">
      <alignment horizontal="center" vertical="center"/>
    </xf>
    <xf numFmtId="177" fontId="8" fillId="0" borderId="0" xfId="0" applyNumberFormat="1" applyFont="1" applyAlignment="1">
      <alignment horizontal="center" vertical="center"/>
    </xf>
    <xf numFmtId="181" fontId="2" fillId="0" borderId="0" xfId="0" applyNumberFormat="1" applyFont="1" applyAlignment="1">
      <alignment horizontal="center" vertical="center"/>
    </xf>
    <xf numFmtId="181" fontId="0" fillId="0" borderId="0" xfId="0" applyNumberFormat="1" applyAlignment="1">
      <alignment horizontal="center" vertical="center"/>
    </xf>
    <xf numFmtId="0" fontId="6" fillId="0" borderId="0" xfId="0" applyFont="1" applyAlignment="1">
      <alignment horizontal="left" vertical="top"/>
    </xf>
    <xf numFmtId="181" fontId="8" fillId="0" borderId="0" xfId="0" applyNumberFormat="1" applyFont="1" applyAlignment="1">
      <alignment horizontal="center" vertical="center"/>
    </xf>
    <xf numFmtId="0" fontId="0" fillId="0" borderId="4" xfId="0" applyBorder="1"/>
    <xf numFmtId="0" fontId="0" fillId="0" borderId="6" xfId="0" applyBorder="1"/>
    <xf numFmtId="0" fontId="6" fillId="0" borderId="4" xfId="0" applyFont="1" applyBorder="1"/>
    <xf numFmtId="0" fontId="4" fillId="0" borderId="7" xfId="0" applyFont="1" applyBorder="1"/>
    <xf numFmtId="0" fontId="6" fillId="0" borderId="7" xfId="0" applyFont="1" applyBorder="1"/>
    <xf numFmtId="0" fontId="4" fillId="0" borderId="4" xfId="0" applyFont="1" applyBorder="1"/>
    <xf numFmtId="10" fontId="4" fillId="0" borderId="4" xfId="0" applyNumberFormat="1" applyFont="1" applyBorder="1"/>
    <xf numFmtId="10" fontId="6" fillId="0" borderId="4" xfId="0" applyNumberFormat="1" applyFont="1" applyBorder="1"/>
    <xf numFmtId="10" fontId="6" fillId="0" borderId="7" xfId="0" applyNumberFormat="1" applyFont="1" applyBorder="1"/>
    <xf numFmtId="9" fontId="6" fillId="0" borderId="7" xfId="0" applyNumberFormat="1" applyFont="1" applyBorder="1"/>
    <xf numFmtId="9" fontId="6" fillId="0" borderId="4" xfId="0" applyNumberFormat="1" applyFont="1" applyBorder="1"/>
    <xf numFmtId="182" fontId="6" fillId="0" borderId="4" xfId="0" applyNumberFormat="1" applyFont="1" applyBorder="1"/>
    <xf numFmtId="176" fontId="6" fillId="0" borderId="4" xfId="0" applyNumberFormat="1" applyFont="1" applyBorder="1"/>
    <xf numFmtId="0" fontId="4" fillId="0" borderId="6" xfId="0" applyFont="1" applyBorder="1"/>
    <xf numFmtId="0" fontId="6" fillId="0" borderId="6" xfId="0" applyFont="1" applyBorder="1"/>
    <xf numFmtId="0" fontId="6" fillId="0" borderId="3" xfId="0" applyFont="1" applyBorder="1"/>
    <xf numFmtId="10" fontId="6" fillId="0" borderId="3" xfId="0" applyNumberFormat="1" applyFont="1" applyBorder="1"/>
    <xf numFmtId="0" fontId="6" fillId="0" borderId="2" xfId="0" applyFont="1" applyBorder="1"/>
    <xf numFmtId="0" fontId="4" fillId="0" borderId="2" xfId="0" applyFont="1" applyBorder="1"/>
    <xf numFmtId="10" fontId="4" fillId="0" borderId="2" xfId="0" applyNumberFormat="1" applyFont="1" applyBorder="1"/>
    <xf numFmtId="0" fontId="4" fillId="0" borderId="3" xfId="0" applyFont="1" applyBorder="1"/>
    <xf numFmtId="10" fontId="4" fillId="0" borderId="3" xfId="0" applyNumberFormat="1" applyFont="1" applyBorder="1"/>
    <xf numFmtId="9" fontId="6" fillId="0" borderId="6" xfId="0" applyNumberFormat="1" applyFont="1" applyBorder="1"/>
    <xf numFmtId="9" fontId="6" fillId="0" borderId="2" xfId="0" applyNumberFormat="1" applyFont="1" applyBorder="1"/>
    <xf numFmtId="10" fontId="6" fillId="0" borderId="2" xfId="0" applyNumberFormat="1" applyFont="1" applyBorder="1"/>
    <xf numFmtId="10" fontId="6" fillId="0" borderId="6" xfId="0" applyNumberFormat="1" applyFont="1" applyBorder="1"/>
    <xf numFmtId="177" fontId="6" fillId="0" borderId="6" xfId="0" applyNumberFormat="1" applyFont="1" applyBorder="1"/>
    <xf numFmtId="0" fontId="10" fillId="0" borderId="2" xfId="0" applyFont="1" applyBorder="1"/>
    <xf numFmtId="176" fontId="6" fillId="0" borderId="6" xfId="0" applyNumberFormat="1" applyFont="1" applyBorder="1"/>
    <xf numFmtId="9" fontId="6" fillId="0" borderId="1" xfId="0" applyNumberFormat="1" applyFont="1" applyBorder="1"/>
    <xf numFmtId="9" fontId="6" fillId="0" borderId="3" xfId="0" applyNumberFormat="1" applyFont="1" applyBorder="1"/>
    <xf numFmtId="0" fontId="10" fillId="0" borderId="3" xfId="0" applyFont="1" applyBorder="1"/>
    <xf numFmtId="0" fontId="10" fillId="0" borderId="7" xfId="0" applyFont="1" applyBorder="1"/>
    <xf numFmtId="0" fontId="10" fillId="0" borderId="4" xfId="0" applyFont="1" applyBorder="1"/>
    <xf numFmtId="0" fontId="6" fillId="0" borderId="1" xfId="0" applyFont="1" applyBorder="1"/>
    <xf numFmtId="0" fontId="6" fillId="0" borderId="9" xfId="0" applyFont="1" applyBorder="1"/>
    <xf numFmtId="0" fontId="13" fillId="0" borderId="0" xfId="0" applyFont="1" applyAlignment="1">
      <alignment vertical="center" wrapText="1"/>
    </xf>
    <xf numFmtId="10" fontId="6" fillId="0" borderId="1" xfId="0" applyNumberFormat="1" applyFont="1" applyBorder="1"/>
    <xf numFmtId="0" fontId="5" fillId="0" borderId="4" xfId="0" applyFont="1" applyBorder="1"/>
    <xf numFmtId="10" fontId="5" fillId="0" borderId="4" xfId="0" applyNumberFormat="1" applyFont="1" applyBorder="1"/>
    <xf numFmtId="176" fontId="6" fillId="0" borderId="3" xfId="0" applyNumberFormat="1" applyFont="1" applyBorder="1" applyAlignment="1">
      <alignment horizontal="center" wrapText="1"/>
    </xf>
    <xf numFmtId="182" fontId="6" fillId="0" borderId="3" xfId="0" applyNumberFormat="1" applyFont="1" applyBorder="1"/>
    <xf numFmtId="0" fontId="7" fillId="0" borderId="3" xfId="0" applyFont="1" applyBorder="1"/>
    <xf numFmtId="0" fontId="7" fillId="0" borderId="4" xfId="0" applyFont="1" applyBorder="1"/>
    <xf numFmtId="0" fontId="6" fillId="0" borderId="4" xfId="0" applyFont="1" applyBorder="1" applyAlignment="1">
      <alignment horizontal="left"/>
    </xf>
    <xf numFmtId="0" fontId="6" fillId="0" borderId="6" xfId="0" applyFont="1" applyBorder="1" applyAlignment="1">
      <alignment horizontal="left"/>
    </xf>
    <xf numFmtId="0" fontId="6" fillId="0" borderId="3" xfId="0" applyFont="1" applyBorder="1" applyAlignment="1">
      <alignment horizontal="left"/>
    </xf>
    <xf numFmtId="0" fontId="6" fillId="0" borderId="0" xfId="0" applyFont="1" applyAlignment="1">
      <alignment horizontal="left"/>
    </xf>
    <xf numFmtId="0" fontId="6" fillId="0" borderId="2" xfId="0" applyFont="1" applyBorder="1" applyAlignment="1">
      <alignment horizontal="left"/>
    </xf>
    <xf numFmtId="0" fontId="6" fillId="0" borderId="7" xfId="0" applyFont="1" applyBorder="1" applyAlignment="1">
      <alignment horizontal="left"/>
    </xf>
    <xf numFmtId="9" fontId="6" fillId="0" borderId="2" xfId="0" applyNumberFormat="1" applyFont="1" applyBorder="1" applyAlignment="1">
      <alignment horizontal="left"/>
    </xf>
    <xf numFmtId="9" fontId="6" fillId="0" borderId="0" xfId="0" applyNumberFormat="1" applyFont="1" applyAlignment="1">
      <alignment horizontal="left"/>
    </xf>
    <xf numFmtId="9" fontId="6" fillId="0" borderId="4" xfId="0" applyNumberFormat="1" applyFont="1" applyBorder="1" applyAlignment="1">
      <alignment horizontal="left"/>
    </xf>
    <xf numFmtId="9" fontId="6" fillId="0" borderId="7" xfId="0" applyNumberFormat="1" applyFont="1" applyBorder="1" applyAlignment="1">
      <alignment horizontal="left"/>
    </xf>
    <xf numFmtId="0" fontId="6" fillId="0" borderId="6" xfId="0" applyFont="1" applyBorder="1" applyAlignment="1">
      <alignment horizontal="left" wrapText="1"/>
    </xf>
    <xf numFmtId="9" fontId="6" fillId="0" borderId="6" xfId="0" applyNumberFormat="1" applyFont="1" applyBorder="1" applyAlignment="1">
      <alignment horizontal="left"/>
    </xf>
    <xf numFmtId="0" fontId="4" fillId="0" borderId="2" xfId="0" applyFont="1" applyBorder="1" applyAlignment="1">
      <alignment horizontal="left"/>
    </xf>
    <xf numFmtId="9" fontId="6" fillId="0" borderId="3" xfId="0" applyNumberFormat="1" applyFont="1" applyBorder="1" applyAlignment="1">
      <alignment horizontal="left"/>
    </xf>
    <xf numFmtId="0" fontId="12" fillId="0" borderId="3" xfId="0" applyFont="1" applyBorder="1" applyAlignment="1">
      <alignment horizontal="left"/>
    </xf>
    <xf numFmtId="0" fontId="13" fillId="0" borderId="8" xfId="0" applyFont="1" applyBorder="1" applyAlignment="1">
      <alignment horizontal="left" vertical="center" wrapText="1"/>
    </xf>
    <xf numFmtId="178" fontId="6" fillId="0" borderId="4" xfId="0" applyNumberFormat="1" applyFont="1" applyBorder="1"/>
    <xf numFmtId="179" fontId="6" fillId="0" borderId="4" xfId="0" applyNumberFormat="1" applyFont="1" applyBorder="1"/>
    <xf numFmtId="0" fontId="11" fillId="0" borderId="6" xfId="0" applyFont="1" applyBorder="1"/>
    <xf numFmtId="0" fontId="4" fillId="0" borderId="4" xfId="0" applyFont="1" applyBorder="1" applyAlignment="1">
      <alignment horizontal="center" vertical="center"/>
    </xf>
    <xf numFmtId="0" fontId="4" fillId="0" borderId="0" xfId="0" applyFont="1" applyAlignment="1">
      <alignment horizontal="center" vertical="center"/>
    </xf>
    <xf numFmtId="0" fontId="6" fillId="0" borderId="4" xfId="0" applyFont="1" applyBorder="1" applyAlignment="1">
      <alignment horizontal="center" vertical="center"/>
    </xf>
    <xf numFmtId="0" fontId="4" fillId="0" borderId="3" xfId="0" applyFont="1" applyBorder="1" applyAlignment="1">
      <alignment horizontal="center" vertical="center"/>
    </xf>
    <xf numFmtId="0" fontId="6" fillId="0" borderId="3" xfId="0" applyFont="1" applyBorder="1" applyAlignment="1">
      <alignment horizontal="center" vertical="center"/>
    </xf>
    <xf numFmtId="0" fontId="6" fillId="0" borderId="6" xfId="0" applyFont="1" applyBorder="1" applyAlignment="1">
      <alignment horizontal="center" vertical="center"/>
    </xf>
    <xf numFmtId="0" fontId="6" fillId="0" borderId="6" xfId="0" applyFont="1" applyBorder="1" applyAlignment="1">
      <alignment horizontal="left" vertical="top"/>
    </xf>
    <xf numFmtId="178" fontId="4" fillId="0" borderId="0" xfId="0" applyNumberFormat="1" applyFont="1" applyAlignment="1">
      <alignment horizontal="center" vertical="center"/>
    </xf>
    <xf numFmtId="0" fontId="6" fillId="0" borderId="0" xfId="0" applyFont="1" applyAlignment="1">
      <alignment horizontal="center" vertical="center"/>
    </xf>
    <xf numFmtId="177" fontId="6" fillId="0" borderId="0" xfId="0" applyNumberFormat="1" applyFont="1" applyAlignment="1">
      <alignment horizontal="center" vertical="center"/>
    </xf>
    <xf numFmtId="177" fontId="4" fillId="0" borderId="0" xfId="0" applyNumberFormat="1" applyFont="1" applyAlignment="1">
      <alignment horizontal="center" vertical="center"/>
    </xf>
    <xf numFmtId="177" fontId="6" fillId="0" borderId="0" xfId="0" applyNumberFormat="1" applyFont="1" applyAlignment="1">
      <alignment horizontal="left" vertical="top"/>
    </xf>
    <xf numFmtId="178" fontId="4" fillId="0" borderId="3" xfId="0" applyNumberFormat="1" applyFont="1" applyBorder="1" applyAlignment="1">
      <alignment horizontal="center" vertical="center"/>
    </xf>
    <xf numFmtId="181" fontId="6" fillId="0" borderId="0" xfId="0" applyNumberFormat="1" applyFont="1" applyAlignment="1">
      <alignment horizontal="center" vertical="center"/>
    </xf>
    <xf numFmtId="177" fontId="6" fillId="0" borderId="3" xfId="0" applyNumberFormat="1" applyFont="1" applyBorder="1" applyAlignment="1">
      <alignment horizontal="center" vertical="center"/>
    </xf>
    <xf numFmtId="181" fontId="4" fillId="0" borderId="0" xfId="0" applyNumberFormat="1" applyFont="1" applyAlignment="1">
      <alignment horizontal="center" vertical="center"/>
    </xf>
    <xf numFmtId="0" fontId="6" fillId="0" borderId="4" xfId="0" applyFont="1" applyBorder="1" applyAlignment="1">
      <alignment horizontal="left" vertical="top"/>
    </xf>
    <xf numFmtId="181" fontId="6" fillId="0" borderId="4" xfId="0" applyNumberFormat="1" applyFont="1" applyBorder="1" applyAlignment="1">
      <alignment horizontal="center" vertical="center"/>
    </xf>
    <xf numFmtId="181" fontId="4" fillId="0" borderId="4" xfId="0" applyNumberFormat="1" applyFont="1" applyBorder="1" applyAlignment="1">
      <alignment horizontal="center" vertical="center"/>
    </xf>
    <xf numFmtId="177" fontId="6" fillId="0" borderId="4" xfId="0" applyNumberFormat="1" applyFont="1" applyBorder="1" applyAlignment="1">
      <alignment horizontal="center" vertical="center"/>
    </xf>
    <xf numFmtId="0" fontId="6" fillId="0" borderId="5" xfId="0" applyFont="1" applyBorder="1"/>
    <xf numFmtId="0" fontId="4" fillId="0" borderId="5" xfId="0" applyFont="1" applyBorder="1"/>
    <xf numFmtId="181" fontId="6" fillId="0" borderId="5" xfId="0" applyNumberFormat="1" applyFont="1" applyBorder="1" applyAlignment="1">
      <alignment horizontal="center" vertical="center"/>
    </xf>
    <xf numFmtId="178" fontId="6" fillId="0" borderId="0" xfId="0" applyNumberFormat="1" applyFont="1" applyAlignment="1">
      <alignment horizontal="center" vertical="center"/>
    </xf>
    <xf numFmtId="0" fontId="5" fillId="0" borderId="5" xfId="0" applyFont="1" applyBorder="1"/>
    <xf numFmtId="0" fontId="6" fillId="0" borderId="0" xfId="0" applyFont="1" applyAlignment="1">
      <alignment horizontal="center" vertical="center" wrapText="1"/>
    </xf>
    <xf numFmtId="9" fontId="4" fillId="0" borderId="0" xfId="0" applyNumberFormat="1" applyFont="1" applyAlignment="1">
      <alignment horizontal="center" vertical="center"/>
    </xf>
    <xf numFmtId="178" fontId="4" fillId="0" borderId="4" xfId="0" applyNumberFormat="1" applyFont="1" applyBorder="1" applyAlignment="1">
      <alignment horizontal="center" vertical="center"/>
    </xf>
    <xf numFmtId="0" fontId="4" fillId="0" borderId="6" xfId="0" applyFont="1" applyBorder="1" applyAlignment="1">
      <alignment horizontal="center" vertical="center"/>
    </xf>
    <xf numFmtId="0" fontId="4" fillId="0" borderId="0" xfId="0" applyFont="1" applyAlignment="1">
      <alignment horizontal="left" vertical="center"/>
    </xf>
    <xf numFmtId="177" fontId="4" fillId="0" borderId="6" xfId="0" applyNumberFormat="1" applyFont="1" applyBorder="1" applyAlignment="1">
      <alignment horizontal="center" vertical="center"/>
    </xf>
    <xf numFmtId="0" fontId="14" fillId="0" borderId="0" xfId="0" applyFont="1" applyAlignment="1">
      <alignment horizontal="center" vertical="center"/>
    </xf>
    <xf numFmtId="181" fontId="5" fillId="0" borderId="0" xfId="0" applyNumberFormat="1" applyFont="1" applyAlignment="1">
      <alignment horizontal="center" vertical="center"/>
    </xf>
    <xf numFmtId="10" fontId="4" fillId="0" borderId="0" xfId="0" applyNumberFormat="1" applyFont="1" applyAlignment="1">
      <alignment horizontal="center" vertical="center"/>
    </xf>
    <xf numFmtId="177" fontId="4" fillId="0" borderId="0" xfId="0" applyNumberFormat="1" applyFont="1" applyAlignment="1">
      <alignment horizontal="left" vertical="center"/>
    </xf>
    <xf numFmtId="0" fontId="4" fillId="0" borderId="4" xfId="0" applyFont="1" applyBorder="1" applyAlignment="1">
      <alignment horizontal="left" vertical="center"/>
    </xf>
    <xf numFmtId="0" fontId="6" fillId="0" borderId="6" xfId="0" applyFont="1" applyBorder="1" applyAlignment="1">
      <alignment horizontal="left" vertical="center"/>
    </xf>
    <xf numFmtId="0" fontId="6" fillId="0" borderId="4" xfId="0" applyFont="1" applyBorder="1" applyAlignment="1">
      <alignment vertical="center" wrapText="1"/>
    </xf>
    <xf numFmtId="0" fontId="4" fillId="0" borderId="4" xfId="0" applyFont="1" applyBorder="1" applyAlignment="1">
      <alignment vertical="center" wrapText="1"/>
    </xf>
    <xf numFmtId="0" fontId="4" fillId="0" borderId="10" xfId="0" applyFont="1" applyBorder="1"/>
    <xf numFmtId="0" fontId="6" fillId="0" borderId="10" xfId="0" applyFont="1" applyBorder="1"/>
    <xf numFmtId="10" fontId="6" fillId="0" borderId="10" xfId="0" applyNumberFormat="1" applyFont="1" applyBorder="1"/>
    <xf numFmtId="0" fontId="6" fillId="0" borderId="0" xfId="0" applyFont="1" applyAlignment="1">
      <alignment vertical="center" wrapText="1"/>
    </xf>
    <xf numFmtId="182" fontId="6" fillId="0" borderId="6" xfId="0" applyNumberFormat="1" applyFont="1" applyBorder="1"/>
    <xf numFmtId="182" fontId="6" fillId="0" borderId="10" xfId="0" applyNumberFormat="1" applyFont="1" applyBorder="1"/>
    <xf numFmtId="182" fontId="6" fillId="0" borderId="7" xfId="0" applyNumberFormat="1" applyFont="1" applyBorder="1"/>
    <xf numFmtId="182" fontId="7" fillId="0" borderId="0" xfId="0" applyNumberFormat="1" applyFont="1"/>
    <xf numFmtId="182" fontId="7" fillId="0" borderId="4" xfId="0" applyNumberFormat="1" applyFont="1" applyBorder="1"/>
    <xf numFmtId="182" fontId="6" fillId="0" borderId="1" xfId="0" applyNumberFormat="1" applyFont="1" applyBorder="1"/>
    <xf numFmtId="0" fontId="15" fillId="0" borderId="0" xfId="0" applyFont="1" applyAlignment="1">
      <alignment horizontal="center" vertical="center"/>
    </xf>
    <xf numFmtId="0" fontId="4" fillId="0" borderId="5" xfId="0" applyFont="1" applyBorder="1" applyAlignment="1">
      <alignment horizontal="center"/>
    </xf>
    <xf numFmtId="181" fontId="4" fillId="0" borderId="0" xfId="0" applyNumberFormat="1" applyFont="1"/>
    <xf numFmtId="178" fontId="4" fillId="0" borderId="0" xfId="0" applyNumberFormat="1" applyFont="1"/>
    <xf numFmtId="183" fontId="5" fillId="0" borderId="0" xfId="0" applyNumberFormat="1" applyFont="1"/>
    <xf numFmtId="178" fontId="4" fillId="0" borderId="4" xfId="0" applyNumberFormat="1" applyFont="1" applyBorder="1"/>
    <xf numFmtId="181" fontId="4" fillId="0" borderId="4" xfId="0" applyNumberFormat="1" applyFont="1" applyBorder="1"/>
    <xf numFmtId="0" fontId="4" fillId="0" borderId="3" xfId="0" applyFont="1" applyBorder="1" applyAlignment="1">
      <alignment horizontal="left" vertical="center"/>
    </xf>
    <xf numFmtId="0" fontId="4" fillId="0" borderId="6" xfId="0" applyFont="1" applyBorder="1" applyAlignment="1">
      <alignment horizontal="left" vertical="center"/>
    </xf>
    <xf numFmtId="177" fontId="4" fillId="0" borderId="6" xfId="0" applyNumberFormat="1" applyFont="1" applyBorder="1" applyAlignment="1">
      <alignment horizontal="left" vertical="center"/>
    </xf>
    <xf numFmtId="0" fontId="4" fillId="0" borderId="0" xfId="0" applyFont="1" applyAlignment="1">
      <alignment horizontal="left"/>
    </xf>
    <xf numFmtId="0" fontId="4" fillId="0" borderId="4" xfId="0" applyFont="1" applyBorder="1" applyAlignment="1">
      <alignment horizontal="left"/>
    </xf>
    <xf numFmtId="0" fontId="0" fillId="0" borderId="0" xfId="0" applyAlignment="1">
      <alignment horizontal="left"/>
    </xf>
    <xf numFmtId="0" fontId="4" fillId="0" borderId="3" xfId="0" applyFont="1" applyBorder="1" applyAlignment="1">
      <alignment horizontal="left"/>
    </xf>
    <xf numFmtId="9" fontId="0" fillId="0" borderId="0" xfId="0" applyNumberFormat="1" applyAlignment="1">
      <alignment horizontal="left"/>
    </xf>
    <xf numFmtId="0" fontId="6" fillId="0" borderId="0" xfId="0" applyFont="1" applyAlignment="1">
      <alignment horizontal="left" vertical="center"/>
    </xf>
    <xf numFmtId="0" fontId="6" fillId="0" borderId="3" xfId="0" applyFont="1" applyBorder="1" applyAlignment="1">
      <alignment horizontal="left" vertical="center"/>
    </xf>
    <xf numFmtId="181" fontId="6" fillId="0" borderId="0" xfId="0" applyNumberFormat="1" applyFont="1"/>
    <xf numFmtId="0" fontId="6" fillId="0" borderId="4" xfId="0" applyFont="1" applyBorder="1" applyAlignment="1">
      <alignment horizontal="left" vertical="center"/>
    </xf>
    <xf numFmtId="0" fontId="14" fillId="0" borderId="0" xfId="0" applyFont="1"/>
    <xf numFmtId="0" fontId="6" fillId="2" borderId="0" xfId="0" applyFont="1" applyFill="1"/>
    <xf numFmtId="0" fontId="4" fillId="0" borderId="5" xfId="0" applyFont="1" applyBorder="1" applyAlignment="1">
      <alignment horizontal="center" vertical="center"/>
    </xf>
    <xf numFmtId="181" fontId="4" fillId="0" borderId="5" xfId="0" applyNumberFormat="1" applyFont="1" applyBorder="1"/>
    <xf numFmtId="0" fontId="4" fillId="0" borderId="5" xfId="0" applyFont="1" applyBorder="1" applyAlignment="1">
      <alignment horizontal="left"/>
    </xf>
    <xf numFmtId="0" fontId="6" fillId="0" borderId="5" xfId="0" applyFont="1" applyBorder="1" applyAlignment="1">
      <alignment horizontal="left" vertical="top"/>
    </xf>
    <xf numFmtId="0" fontId="16" fillId="0" borderId="0" xfId="0" applyFont="1"/>
    <xf numFmtId="0" fontId="6" fillId="3" borderId="0" xfId="0" applyFont="1" applyFill="1"/>
    <xf numFmtId="0" fontId="4" fillId="0" borderId="0" xfId="0" applyFont="1" applyAlignment="1">
      <alignment horizontal="center" vertical="center" wrapText="1"/>
    </xf>
    <xf numFmtId="0" fontId="3" fillId="0" borderId="4" xfId="0" applyFont="1" applyBorder="1" applyAlignment="1">
      <alignment horizontal="center" vertical="center" wrapText="1"/>
    </xf>
    <xf numFmtId="0" fontId="0" fillId="0" borderId="0" xfId="0" applyAlignment="1">
      <alignment wrapText="1"/>
    </xf>
    <xf numFmtId="184" fontId="4" fillId="0" borderId="0" xfId="0" applyNumberFormat="1" applyFont="1" applyAlignment="1">
      <alignment horizontal="center" vertical="center"/>
    </xf>
    <xf numFmtId="1" fontId="4" fillId="0" borderId="0" xfId="0" applyNumberFormat="1" applyFont="1" applyAlignment="1">
      <alignment horizontal="center" vertical="center"/>
    </xf>
    <xf numFmtId="185" fontId="4" fillId="0" borderId="0" xfId="0" applyNumberFormat="1" applyFont="1" applyAlignment="1">
      <alignment horizontal="center" vertical="center"/>
    </xf>
    <xf numFmtId="0" fontId="4" fillId="0" borderId="0" xfId="0" applyFont="1" applyAlignment="1">
      <alignment horizontal="center" vertical="top"/>
    </xf>
    <xf numFmtId="184" fontId="4" fillId="0" borderId="0" xfId="0" applyNumberFormat="1" applyFont="1" applyAlignment="1">
      <alignment horizontal="center" vertical="top"/>
    </xf>
    <xf numFmtId="1" fontId="4" fillId="0" borderId="0" xfId="0" applyNumberFormat="1" applyFont="1" applyAlignment="1">
      <alignment horizontal="center" vertical="top"/>
    </xf>
    <xf numFmtId="0" fontId="4" fillId="0" borderId="0" xfId="0" applyFont="1" applyAlignment="1">
      <alignment horizontal="center"/>
    </xf>
    <xf numFmtId="177" fontId="4" fillId="0" borderId="0" xfId="0" applyNumberFormat="1" applyFont="1" applyAlignment="1">
      <alignment horizontal="center" vertical="top"/>
    </xf>
    <xf numFmtId="11" fontId="4" fillId="0" borderId="0" xfId="0" applyNumberFormat="1" applyFont="1"/>
    <xf numFmtId="177" fontId="4" fillId="0" borderId="3" xfId="0" applyNumberFormat="1" applyFont="1" applyBorder="1" applyAlignment="1">
      <alignment horizontal="center" vertical="center"/>
    </xf>
    <xf numFmtId="0" fontId="4" fillId="0" borderId="0" xfId="0" applyFont="1" applyAlignment="1">
      <alignment vertical="center" wrapText="1"/>
    </xf>
    <xf numFmtId="177" fontId="4" fillId="0" borderId="0" xfId="0" applyNumberFormat="1" applyFont="1"/>
    <xf numFmtId="0" fontId="6" fillId="0" borderId="1" xfId="0" applyFont="1" applyBorder="1" applyAlignment="1">
      <alignment horizontal="center" vertical="center"/>
    </xf>
    <xf numFmtId="0" fontId="4" fillId="0" borderId="1" xfId="0" applyFont="1" applyBorder="1" applyAlignment="1">
      <alignment horizontal="left"/>
    </xf>
    <xf numFmtId="177" fontId="6" fillId="0" borderId="1" xfId="0" applyNumberFormat="1" applyFont="1" applyBorder="1" applyAlignment="1">
      <alignment horizontal="center" vertical="center"/>
    </xf>
    <xf numFmtId="0" fontId="6" fillId="0" borderId="0" xfId="0" applyFont="1" applyAlignment="1">
      <alignment horizontal="left" vertical="top" wrapText="1"/>
    </xf>
    <xf numFmtId="178" fontId="5" fillId="0" borderId="0" xfId="0" applyNumberFormat="1" applyFont="1" applyAlignment="1">
      <alignment horizontal="center" vertical="center"/>
    </xf>
    <xf numFmtId="0" fontId="17" fillId="0" borderId="0" xfId="0" applyFont="1" applyAlignment="1">
      <alignment horizontal="center" vertical="center"/>
    </xf>
    <xf numFmtId="0" fontId="3" fillId="0" borderId="0" xfId="0" applyFont="1" applyAlignment="1">
      <alignment horizontal="center" vertical="center"/>
    </xf>
    <xf numFmtId="0" fontId="22" fillId="0" borderId="0" xfId="0" applyFont="1" applyAlignment="1">
      <alignment horizontal="center" vertical="center"/>
    </xf>
    <xf numFmtId="0" fontId="3" fillId="0" borderId="0" xfId="0" applyFont="1" applyAlignment="1">
      <alignment horizontal="center" vertical="center" wrapText="1"/>
    </xf>
    <xf numFmtId="0" fontId="3" fillId="0" borderId="4" xfId="0" applyFont="1" applyBorder="1" applyAlignment="1">
      <alignment horizontal="center" vertical="center"/>
    </xf>
    <xf numFmtId="184" fontId="4" fillId="0" borderId="4" xfId="0" applyNumberFormat="1" applyFont="1" applyBorder="1" applyAlignment="1">
      <alignment horizontal="center" vertical="center"/>
    </xf>
    <xf numFmtId="1" fontId="4" fillId="0" borderId="4" xfId="0" applyNumberFormat="1" applyFont="1" applyBorder="1" applyAlignment="1">
      <alignment horizontal="center" vertical="center"/>
    </xf>
    <xf numFmtId="185" fontId="4" fillId="0" borderId="4" xfId="0" applyNumberFormat="1" applyFont="1" applyBorder="1" applyAlignment="1">
      <alignment horizontal="center" vertical="center"/>
    </xf>
    <xf numFmtId="184" fontId="4" fillId="0" borderId="6" xfId="0" applyNumberFormat="1" applyFont="1" applyBorder="1" applyAlignment="1">
      <alignment horizontal="center" vertical="center"/>
    </xf>
    <xf numFmtId="1" fontId="4" fillId="0" borderId="6" xfId="0" applyNumberFormat="1" applyFont="1" applyBorder="1" applyAlignment="1">
      <alignment horizontal="center" vertical="center"/>
    </xf>
    <xf numFmtId="184" fontId="4" fillId="0" borderId="3" xfId="0" applyNumberFormat="1" applyFont="1" applyBorder="1" applyAlignment="1">
      <alignment horizontal="center" vertical="center"/>
    </xf>
    <xf numFmtId="1" fontId="4" fillId="0" borderId="3" xfId="0" applyNumberFormat="1" applyFont="1" applyBorder="1" applyAlignment="1">
      <alignment horizontal="center" vertical="center"/>
    </xf>
    <xf numFmtId="0" fontId="4" fillId="0" borderId="2" xfId="0" applyFont="1" applyBorder="1" applyAlignment="1">
      <alignment horizontal="center" vertical="center"/>
    </xf>
    <xf numFmtId="184" fontId="4" fillId="0" borderId="2" xfId="0" applyNumberFormat="1" applyFont="1" applyBorder="1" applyAlignment="1">
      <alignment horizontal="center" vertical="center"/>
    </xf>
    <xf numFmtId="1" fontId="4" fillId="0" borderId="2" xfId="0" applyNumberFormat="1" applyFont="1" applyBorder="1" applyAlignment="1">
      <alignment horizontal="center" vertical="center"/>
    </xf>
    <xf numFmtId="185" fontId="4" fillId="0" borderId="2" xfId="0" applyNumberFormat="1" applyFont="1" applyBorder="1" applyAlignment="1">
      <alignment horizontal="center" vertical="center"/>
    </xf>
    <xf numFmtId="185" fontId="4" fillId="0" borderId="3" xfId="0" applyNumberFormat="1" applyFont="1" applyBorder="1" applyAlignment="1">
      <alignment horizontal="center" vertical="center"/>
    </xf>
    <xf numFmtId="0" fontId="4" fillId="0" borderId="0" xfId="0" applyFont="1" applyAlignment="1">
      <alignment horizontal="right"/>
    </xf>
    <xf numFmtId="0" fontId="18" fillId="0" borderId="0" xfId="0" applyFont="1" applyAlignment="1">
      <alignment vertical="center"/>
    </xf>
    <xf numFmtId="0" fontId="3" fillId="0" borderId="6" xfId="0" applyFont="1" applyBorder="1" applyAlignment="1">
      <alignment horizontal="center" vertical="center" wrapText="1"/>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18" fillId="0" borderId="3" xfId="0" applyFont="1" applyBorder="1" applyAlignment="1">
      <alignment vertical="center"/>
    </xf>
    <xf numFmtId="0" fontId="4" fillId="0" borderId="6" xfId="0" applyFont="1" applyBorder="1" applyAlignment="1">
      <alignment horizontal="right"/>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6" fillId="0" borderId="11" xfId="0" applyFont="1" applyBorder="1"/>
    <xf numFmtId="0" fontId="6" fillId="0" borderId="12" xfId="0" applyFont="1" applyBorder="1"/>
    <xf numFmtId="0" fontId="6" fillId="0" borderId="13" xfId="0" applyFont="1" applyBorder="1"/>
    <xf numFmtId="0" fontId="6" fillId="0" borderId="3" xfId="0" applyFont="1" applyBorder="1" applyAlignment="1">
      <alignment horizontal="left" vertical="top"/>
    </xf>
    <xf numFmtId="0" fontId="6" fillId="0" borderId="1" xfId="0" applyFont="1" applyBorder="1" applyAlignment="1">
      <alignment horizontal="left" vertical="top"/>
    </xf>
    <xf numFmtId="0" fontId="6" fillId="0" borderId="0" xfId="0" applyFont="1" applyAlignment="1">
      <alignment horizontal="center" vertical="center" wrapText="1"/>
    </xf>
    <xf numFmtId="0" fontId="6" fillId="0" borderId="4" xfId="0" applyFont="1" applyBorder="1" applyAlignment="1">
      <alignment horizontal="center" vertical="center" wrapText="1"/>
    </xf>
    <xf numFmtId="0" fontId="4" fillId="0" borderId="0" xfId="0" applyFont="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1" xfId="0" applyFont="1" applyBorder="1" applyAlignment="1">
      <alignment horizontal="center" vertical="center" wrapText="1"/>
    </xf>
    <xf numFmtId="0" fontId="4" fillId="0" borderId="1" xfId="0" applyFont="1" applyBorder="1" applyAlignment="1">
      <alignment horizontal="center" vertical="center" wrapText="1"/>
    </xf>
    <xf numFmtId="0" fontId="3" fillId="0" borderId="0" xfId="0" applyFont="1" applyAlignment="1">
      <alignment horizontal="center" vertical="center"/>
    </xf>
    <xf numFmtId="0" fontId="3" fillId="0" borderId="4" xfId="0" applyFont="1" applyBorder="1" applyAlignment="1">
      <alignment horizontal="center" vertical="center"/>
    </xf>
    <xf numFmtId="0" fontId="22" fillId="0" borderId="0" xfId="0" applyFont="1" applyAlignment="1">
      <alignment horizontal="center" vertical="center"/>
    </xf>
    <xf numFmtId="0" fontId="22" fillId="0" borderId="4" xfId="0" applyFont="1" applyBorder="1" applyAlignment="1">
      <alignment horizontal="center" vertical="center"/>
    </xf>
    <xf numFmtId="0" fontId="4" fillId="0" borderId="0" xfId="0" applyFont="1" applyAlignment="1">
      <alignment horizontal="left" wrapText="1"/>
    </xf>
    <xf numFmtId="0" fontId="4" fillId="0" borderId="4" xfId="0" applyFont="1" applyBorder="1" applyAlignment="1">
      <alignment horizontal="left" wrapText="1"/>
    </xf>
    <xf numFmtId="0" fontId="4" fillId="0" borderId="4" xfId="0" applyFont="1" applyBorder="1" applyAlignment="1">
      <alignment horizontal="center"/>
    </xf>
    <xf numFmtId="0" fontId="4" fillId="0" borderId="4" xfId="0" applyFont="1" applyBorder="1" applyAlignment="1">
      <alignment horizontal="left" vertical="center" wrapText="1"/>
    </xf>
    <xf numFmtId="0" fontId="3" fillId="0" borderId="0" xfId="0" applyFont="1" applyAlignment="1">
      <alignment horizontal="center" vertical="center" wrapText="1"/>
    </xf>
    <xf numFmtId="0" fontId="3" fillId="0" borderId="4" xfId="0" applyFont="1" applyBorder="1" applyAlignment="1">
      <alignment horizontal="center" vertical="center" wrapText="1"/>
    </xf>
    <xf numFmtId="0" fontId="18" fillId="0" borderId="0" xfId="0" applyFont="1" applyAlignment="1">
      <alignment vertical="center"/>
    </xf>
    <xf numFmtId="0" fontId="3" fillId="0" borderId="3" xfId="0" applyFont="1" applyBorder="1" applyAlignment="1">
      <alignment horizontal="center" vertical="center" wrapText="1"/>
    </xf>
    <xf numFmtId="0" fontId="3" fillId="0" borderId="3" xfId="0" applyFont="1" applyBorder="1" applyAlignment="1">
      <alignment horizontal="center" vertical="center"/>
    </xf>
    <xf numFmtId="0" fontId="4" fillId="0" borderId="4" xfId="0" applyFont="1" applyBorder="1" applyAlignment="1">
      <alignment horizontal="left"/>
    </xf>
    <xf numFmtId="0" fontId="4" fillId="0" borderId="6" xfId="0" applyFont="1" applyBorder="1" applyAlignment="1">
      <alignment horizontal="center" vertical="center" wrapText="1"/>
    </xf>
    <xf numFmtId="0" fontId="4" fillId="0" borderId="6" xfId="0" applyFont="1" applyBorder="1" applyAlignment="1">
      <alignment horizontal="center"/>
    </xf>
    <xf numFmtId="0" fontId="4" fillId="0" borderId="4" xfId="0" applyFont="1" applyBorder="1" applyAlignment="1">
      <alignment horizontal="center" vertical="center"/>
    </xf>
    <xf numFmtId="0" fontId="6" fillId="0" borderId="10" xfId="0" applyFont="1" applyBorder="1" applyAlignment="1">
      <alignment horizontal="center" vertical="center"/>
    </xf>
    <xf numFmtId="0" fontId="6" fillId="0" borderId="0" xfId="0" applyFont="1" applyAlignment="1">
      <alignment horizontal="center" vertical="center"/>
    </xf>
    <xf numFmtId="0" fontId="6" fillId="0" borderId="4" xfId="0" applyFont="1" applyBorder="1" applyAlignment="1">
      <alignment horizontal="center" vertical="center"/>
    </xf>
    <xf numFmtId="0" fontId="4" fillId="0" borderId="10" xfId="0" applyFont="1" applyBorder="1" applyAlignment="1">
      <alignment horizontal="center" vertical="center"/>
    </xf>
    <xf numFmtId="0" fontId="4" fillId="0" borderId="0" xfId="0" applyFont="1" applyAlignment="1">
      <alignment horizontal="center" vertical="center"/>
    </xf>
    <xf numFmtId="9" fontId="6" fillId="0" borderId="0" xfId="0" applyNumberFormat="1" applyFont="1" applyFill="1" applyAlignment="1">
      <alignment horizontal="left"/>
    </xf>
    <xf numFmtId="0" fontId="6" fillId="0" borderId="0" xfId="0" applyFont="1" applyFill="1"/>
    <xf numFmtId="10" fontId="6" fillId="0" borderId="0" xfId="0" applyNumberFormat="1" applyFont="1" applyFill="1"/>
    <xf numFmtId="9" fontId="6" fillId="0" borderId="4" xfId="0" applyNumberFormat="1" applyFont="1" applyFill="1" applyBorder="1" applyAlignment="1">
      <alignment horizontal="left"/>
    </xf>
    <xf numFmtId="0" fontId="6" fillId="0" borderId="4" xfId="0" applyFont="1" applyFill="1" applyBorder="1"/>
    <xf numFmtId="10" fontId="6" fillId="0" borderId="4" xfId="0" applyNumberFormat="1" applyFont="1" applyFill="1" applyBorder="1"/>
    <xf numFmtId="0" fontId="6" fillId="0" borderId="7" xfId="0" applyFont="1" applyFill="1" applyBorder="1" applyAlignment="1">
      <alignment horizontal="left"/>
    </xf>
    <xf numFmtId="0" fontId="6" fillId="0" borderId="7" xfId="0" applyFont="1" applyFill="1" applyBorder="1"/>
    <xf numFmtId="9" fontId="6" fillId="0" borderId="6" xfId="0" applyNumberFormat="1" applyFont="1" applyFill="1" applyBorder="1" applyAlignment="1">
      <alignment horizontal="left"/>
    </xf>
    <xf numFmtId="0" fontId="6" fillId="0" borderId="6" xfId="0" applyFont="1" applyFill="1" applyBorder="1"/>
    <xf numFmtId="0" fontId="6" fillId="0" borderId="3" xfId="0" applyFont="1" applyFill="1" applyBorder="1" applyAlignment="1">
      <alignment horizontal="left"/>
    </xf>
    <xf numFmtId="0" fontId="6" fillId="0" borderId="3" xfId="0" applyFont="1" applyFill="1" applyBorder="1"/>
    <xf numFmtId="0" fontId="6" fillId="0" borderId="2" xfId="0" applyFont="1" applyFill="1" applyBorder="1" applyAlignment="1">
      <alignment horizontal="left"/>
    </xf>
    <xf numFmtId="0" fontId="6" fillId="0" borderId="2" xfId="0" applyFont="1" applyFill="1" applyBorder="1"/>
    <xf numFmtId="0" fontId="6" fillId="0" borderId="0" xfId="0" applyFont="1" applyFill="1" applyAlignment="1">
      <alignment horizontal="left"/>
    </xf>
  </cellXfs>
  <cellStyles count="1">
    <cellStyle name="常规"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8C327-97CC-4EBC-BACD-F9796794BCFF}">
  <dimension ref="A1:AC69"/>
  <sheetViews>
    <sheetView workbookViewId="0">
      <pane ySplit="2" topLeftCell="A3" activePane="bottomLeft" state="frozen"/>
      <selection pane="bottomLeft" activeCell="C64" sqref="C64"/>
    </sheetView>
  </sheetViews>
  <sheetFormatPr defaultRowHeight="15" x14ac:dyDescent="0.25"/>
  <cols>
    <col min="1" max="1" width="12.25" style="3" customWidth="1"/>
    <col min="2" max="2" width="54.75" style="3" customWidth="1"/>
    <col min="3" max="4" width="23.125" style="3" customWidth="1"/>
    <col min="5" max="5" width="15" style="93" customWidth="1"/>
    <col min="6" max="6" width="13" style="93" customWidth="1"/>
    <col min="7" max="7" width="14.25" style="93" customWidth="1"/>
    <col min="8" max="8" width="11.875" style="93" customWidth="1"/>
    <col min="9" max="10" width="9" style="93"/>
    <col min="11" max="11" width="12.625" style="100" customWidth="1"/>
    <col min="12" max="12" width="54.5" style="156" customWidth="1"/>
    <col min="13" max="13" width="9" style="100"/>
    <col min="14" max="14" width="23" style="100" customWidth="1"/>
    <col min="15" max="18" width="9" style="100"/>
    <col min="19" max="19" width="9" style="93"/>
    <col min="20" max="20" width="16.875" style="93" customWidth="1"/>
    <col min="21" max="21" width="55.125" style="93" customWidth="1"/>
    <col min="22" max="22" width="15.375" style="93" customWidth="1"/>
    <col min="23" max="23" width="26.125" style="93" customWidth="1"/>
    <col min="24" max="24" width="11.75" style="93" customWidth="1"/>
    <col min="25" max="27" width="9" style="93"/>
    <col min="28" max="29" width="9" style="6"/>
  </cols>
  <sheetData>
    <row r="1" spans="1:28" ht="15.75" thickBot="1" x14ac:dyDescent="0.3">
      <c r="A1" s="34"/>
      <c r="B1" s="34"/>
      <c r="D1" s="34"/>
      <c r="E1" s="92"/>
      <c r="F1" s="92"/>
      <c r="G1" s="92"/>
      <c r="H1" s="92"/>
      <c r="K1" s="94"/>
      <c r="L1" s="159"/>
      <c r="N1" s="94"/>
      <c r="O1" s="94"/>
      <c r="P1" s="94"/>
      <c r="Q1" s="94"/>
      <c r="R1" s="94"/>
      <c r="X1" s="92"/>
      <c r="Y1" s="92"/>
      <c r="Z1" s="92"/>
      <c r="AA1" s="92"/>
    </row>
    <row r="2" spans="1:28" x14ac:dyDescent="0.25">
      <c r="A2" s="44" t="s">
        <v>114</v>
      </c>
      <c r="B2" s="44" t="s">
        <v>164</v>
      </c>
      <c r="C2" s="128" t="s">
        <v>260</v>
      </c>
      <c r="D2" s="44" t="s">
        <v>148</v>
      </c>
      <c r="E2" s="95" t="s">
        <v>213</v>
      </c>
      <c r="F2" s="95" t="s">
        <v>214</v>
      </c>
      <c r="G2" s="95" t="s">
        <v>215</v>
      </c>
      <c r="H2" s="95" t="s">
        <v>216</v>
      </c>
      <c r="K2" s="96" t="s">
        <v>158</v>
      </c>
      <c r="L2" s="75" t="s">
        <v>164</v>
      </c>
      <c r="M2" s="128" t="s">
        <v>260</v>
      </c>
      <c r="N2" s="44" t="s">
        <v>148</v>
      </c>
      <c r="O2" s="95" t="s">
        <v>213</v>
      </c>
      <c r="P2" s="95" t="s">
        <v>214</v>
      </c>
      <c r="Q2" s="95" t="s">
        <v>215</v>
      </c>
      <c r="R2" s="95" t="s">
        <v>216</v>
      </c>
      <c r="T2" s="97" t="s">
        <v>162</v>
      </c>
      <c r="U2" s="98" t="s">
        <v>164</v>
      </c>
      <c r="V2" s="128" t="s">
        <v>260</v>
      </c>
      <c r="W2" s="43" t="s">
        <v>148</v>
      </c>
      <c r="X2" s="95" t="s">
        <v>213</v>
      </c>
      <c r="Y2" s="95" t="s">
        <v>214</v>
      </c>
      <c r="Z2" s="95" t="s">
        <v>215</v>
      </c>
      <c r="AA2" s="95" t="s">
        <v>216</v>
      </c>
    </row>
    <row r="3" spans="1:28" x14ac:dyDescent="0.25">
      <c r="A3" s="3">
        <v>1</v>
      </c>
      <c r="B3" s="3" t="s">
        <v>100</v>
      </c>
      <c r="C3" s="3" t="s">
        <v>99</v>
      </c>
      <c r="D3" s="3" t="s">
        <v>132</v>
      </c>
      <c r="E3" s="99">
        <v>86.48</v>
      </c>
      <c r="F3" s="99">
        <v>89.42</v>
      </c>
      <c r="G3" s="99">
        <v>13.52</v>
      </c>
      <c r="H3" s="99">
        <v>10.58</v>
      </c>
      <c r="I3" s="99"/>
      <c r="K3" s="100">
        <v>1</v>
      </c>
      <c r="L3" s="151" t="s">
        <v>100</v>
      </c>
      <c r="M3" s="100" t="s">
        <v>99</v>
      </c>
      <c r="N3" s="3" t="s">
        <v>132</v>
      </c>
      <c r="O3" s="101">
        <v>95.25</v>
      </c>
      <c r="P3" s="101">
        <v>82.92</v>
      </c>
      <c r="Q3" s="101">
        <v>4.75</v>
      </c>
      <c r="R3" s="101">
        <v>17.079999999999998</v>
      </c>
      <c r="T3" s="100">
        <v>1</v>
      </c>
      <c r="U3" s="27" t="s">
        <v>100</v>
      </c>
      <c r="V3" s="100" t="s">
        <v>99</v>
      </c>
      <c r="W3" s="12" t="s">
        <v>132</v>
      </c>
      <c r="X3" s="101">
        <v>84.7</v>
      </c>
      <c r="Y3" s="101">
        <v>80.89</v>
      </c>
      <c r="Z3" s="101">
        <v>15.3</v>
      </c>
      <c r="AA3" s="101">
        <v>19.11</v>
      </c>
      <c r="AB3" s="23"/>
    </row>
    <row r="4" spans="1:28" x14ac:dyDescent="0.25">
      <c r="A4" s="3">
        <v>2</v>
      </c>
      <c r="B4" s="3" t="s">
        <v>122</v>
      </c>
      <c r="C4" s="3" t="s">
        <v>48</v>
      </c>
      <c r="D4" s="3" t="s">
        <v>168</v>
      </c>
      <c r="E4" s="99" t="s">
        <v>169</v>
      </c>
      <c r="F4" s="99" t="s">
        <v>170</v>
      </c>
      <c r="G4" s="99" t="s">
        <v>171</v>
      </c>
      <c r="H4" s="99" t="s">
        <v>172</v>
      </c>
      <c r="I4" s="99"/>
      <c r="K4" s="100">
        <v>2</v>
      </c>
      <c r="L4" s="151" t="s">
        <v>122</v>
      </c>
      <c r="M4" s="100" t="s">
        <v>48</v>
      </c>
      <c r="N4" s="3" t="s">
        <v>168</v>
      </c>
      <c r="O4" s="101" t="s">
        <v>185</v>
      </c>
      <c r="P4" s="101" t="s">
        <v>186</v>
      </c>
      <c r="Q4" s="101" t="s">
        <v>187</v>
      </c>
      <c r="R4" s="101" t="s">
        <v>188</v>
      </c>
      <c r="T4" s="100">
        <v>2</v>
      </c>
      <c r="U4" s="27" t="s">
        <v>122</v>
      </c>
      <c r="V4" s="100" t="s">
        <v>48</v>
      </c>
      <c r="W4" s="12" t="s">
        <v>168</v>
      </c>
      <c r="X4" s="101" t="s">
        <v>243</v>
      </c>
      <c r="Y4" s="101" t="s">
        <v>244</v>
      </c>
      <c r="Z4" s="101" t="s">
        <v>245</v>
      </c>
      <c r="AA4" s="101" t="s">
        <v>246</v>
      </c>
      <c r="AB4" s="10"/>
    </row>
    <row r="5" spans="1:28" x14ac:dyDescent="0.25">
      <c r="A5" s="3">
        <v>3</v>
      </c>
      <c r="B5" s="3" t="s">
        <v>138</v>
      </c>
      <c r="C5" s="3" t="s">
        <v>89</v>
      </c>
      <c r="D5" s="3" t="s">
        <v>132</v>
      </c>
      <c r="E5" s="99">
        <v>88.63</v>
      </c>
      <c r="F5" s="99">
        <v>79.72</v>
      </c>
      <c r="G5" s="99">
        <v>11.37</v>
      </c>
      <c r="H5" s="99">
        <v>20.28</v>
      </c>
      <c r="I5" s="99"/>
      <c r="K5" s="100">
        <v>3</v>
      </c>
      <c r="L5" s="151" t="s">
        <v>138</v>
      </c>
      <c r="M5" s="100" t="s">
        <v>89</v>
      </c>
      <c r="N5" s="3" t="s">
        <v>132</v>
      </c>
      <c r="O5" s="101">
        <v>85.32</v>
      </c>
      <c r="P5" s="101">
        <v>83.57</v>
      </c>
      <c r="Q5" s="101">
        <v>14.68</v>
      </c>
      <c r="R5" s="101">
        <v>16.43</v>
      </c>
      <c r="T5" s="100">
        <v>3</v>
      </c>
      <c r="U5" s="27" t="s">
        <v>138</v>
      </c>
      <c r="V5" s="100" t="s">
        <v>89</v>
      </c>
      <c r="W5" s="12" t="s">
        <v>132</v>
      </c>
      <c r="X5" s="101">
        <v>87.1</v>
      </c>
      <c r="Y5" s="101">
        <v>82.36</v>
      </c>
      <c r="Z5" s="101">
        <v>12.9</v>
      </c>
      <c r="AA5" s="101">
        <v>17.64</v>
      </c>
      <c r="AB5" s="10"/>
    </row>
    <row r="6" spans="1:28" x14ac:dyDescent="0.25">
      <c r="A6" s="3">
        <v>4</v>
      </c>
      <c r="B6" s="3" t="s">
        <v>32</v>
      </c>
      <c r="C6" s="3" t="s">
        <v>101</v>
      </c>
      <c r="D6" s="3" t="s">
        <v>150</v>
      </c>
      <c r="E6" s="99">
        <v>98.85</v>
      </c>
      <c r="F6" s="99">
        <v>56.9</v>
      </c>
      <c r="G6" s="99">
        <v>1.1499999999999999</v>
      </c>
      <c r="H6" s="99">
        <v>43.1</v>
      </c>
      <c r="I6" s="99"/>
      <c r="K6" s="100">
        <v>4</v>
      </c>
      <c r="L6" s="156" t="s">
        <v>32</v>
      </c>
      <c r="M6" s="100" t="s">
        <v>32</v>
      </c>
      <c r="N6" s="3" t="s">
        <v>150</v>
      </c>
      <c r="O6" s="101">
        <v>86</v>
      </c>
      <c r="P6" s="101">
        <v>65.31</v>
      </c>
      <c r="Q6" s="101">
        <v>14</v>
      </c>
      <c r="R6" s="101">
        <v>34.69</v>
      </c>
      <c r="T6" s="100">
        <v>4</v>
      </c>
      <c r="U6" s="27" t="s">
        <v>32</v>
      </c>
      <c r="V6" s="100" t="s">
        <v>101</v>
      </c>
      <c r="W6" s="12" t="s">
        <v>150</v>
      </c>
      <c r="X6" s="101">
        <v>93.44</v>
      </c>
      <c r="Y6" s="101">
        <v>61.54</v>
      </c>
      <c r="Z6" s="101">
        <v>6.35</v>
      </c>
      <c r="AA6" s="101">
        <v>38.46</v>
      </c>
      <c r="AB6" s="10"/>
    </row>
    <row r="7" spans="1:28" x14ac:dyDescent="0.25">
      <c r="A7" s="3">
        <v>5</v>
      </c>
      <c r="B7" s="3" t="s">
        <v>30</v>
      </c>
      <c r="C7" s="3" t="s">
        <v>90</v>
      </c>
      <c r="D7" s="3" t="s">
        <v>150</v>
      </c>
      <c r="E7" s="99">
        <v>84.95</v>
      </c>
      <c r="F7" s="99">
        <v>63.95</v>
      </c>
      <c r="G7" s="99">
        <v>15.05</v>
      </c>
      <c r="H7" s="99">
        <v>36.049999999999997</v>
      </c>
      <c r="I7" s="99"/>
      <c r="K7" s="100">
        <v>5</v>
      </c>
      <c r="L7" s="151" t="s">
        <v>30</v>
      </c>
      <c r="M7" s="100" t="s">
        <v>159</v>
      </c>
      <c r="N7" s="3" t="s">
        <v>150</v>
      </c>
      <c r="O7" s="101">
        <v>76.19</v>
      </c>
      <c r="P7" s="101">
        <v>75.290000000000006</v>
      </c>
      <c r="Q7" s="101">
        <v>23.81</v>
      </c>
      <c r="R7" s="101">
        <v>24.71</v>
      </c>
      <c r="T7" s="100">
        <v>5</v>
      </c>
      <c r="U7" s="27" t="s">
        <v>30</v>
      </c>
      <c r="V7" s="100" t="s">
        <v>90</v>
      </c>
      <c r="W7" s="12" t="s">
        <v>150</v>
      </c>
      <c r="X7" s="101">
        <v>79.31</v>
      </c>
      <c r="Y7" s="101">
        <v>71.760000000000005</v>
      </c>
      <c r="Z7" s="101">
        <v>20.69</v>
      </c>
      <c r="AA7" s="101">
        <v>28.24</v>
      </c>
      <c r="AB7" s="10"/>
    </row>
    <row r="8" spans="1:28" x14ac:dyDescent="0.25">
      <c r="A8" s="3">
        <v>6</v>
      </c>
      <c r="B8" s="3" t="s">
        <v>139</v>
      </c>
      <c r="C8" s="3" t="s">
        <v>49</v>
      </c>
      <c r="D8" s="3" t="s">
        <v>150</v>
      </c>
      <c r="E8" s="99">
        <v>98.63</v>
      </c>
      <c r="F8" s="99">
        <v>74.55</v>
      </c>
      <c r="G8" s="99">
        <v>1.37</v>
      </c>
      <c r="H8" s="99">
        <v>25.45</v>
      </c>
      <c r="I8" s="99"/>
      <c r="K8" s="100">
        <v>6</v>
      </c>
      <c r="L8" s="151" t="s">
        <v>139</v>
      </c>
      <c r="M8" s="100" t="s">
        <v>49</v>
      </c>
      <c r="N8" s="3" t="s">
        <v>150</v>
      </c>
      <c r="O8" s="101">
        <v>71.31</v>
      </c>
      <c r="P8" s="101">
        <v>85.48</v>
      </c>
      <c r="Q8" s="101">
        <v>27.69</v>
      </c>
      <c r="R8" s="101">
        <v>14.52</v>
      </c>
      <c r="T8" s="100">
        <v>6</v>
      </c>
      <c r="U8" s="27" t="s">
        <v>139</v>
      </c>
      <c r="V8" s="100" t="s">
        <v>49</v>
      </c>
      <c r="W8" s="12" t="s">
        <v>150</v>
      </c>
      <c r="X8" s="101">
        <v>82.09</v>
      </c>
      <c r="Y8" s="101">
        <v>82.54</v>
      </c>
      <c r="Z8" s="101">
        <v>17.91</v>
      </c>
      <c r="AA8" s="101">
        <v>17.46</v>
      </c>
      <c r="AB8" s="10"/>
    </row>
    <row r="9" spans="1:28" x14ac:dyDescent="0.25">
      <c r="A9" s="3">
        <v>7</v>
      </c>
      <c r="B9" s="3" t="s">
        <v>40</v>
      </c>
      <c r="C9" s="3" t="s">
        <v>88</v>
      </c>
      <c r="D9" s="3" t="s">
        <v>132</v>
      </c>
      <c r="E9" s="99">
        <v>52.830188679245282</v>
      </c>
      <c r="F9" s="99"/>
      <c r="G9" s="99">
        <v>23.450134770889488</v>
      </c>
      <c r="H9" s="99">
        <v>23.71967654986523</v>
      </c>
      <c r="I9" s="99"/>
      <c r="K9" s="100">
        <v>7</v>
      </c>
      <c r="L9" s="151" t="s">
        <v>140</v>
      </c>
      <c r="M9" s="100" t="s">
        <v>50</v>
      </c>
      <c r="N9" s="3" t="s">
        <v>150</v>
      </c>
      <c r="O9" s="101">
        <v>82.3</v>
      </c>
      <c r="P9" s="101">
        <v>84.5</v>
      </c>
      <c r="Q9" s="101">
        <v>17.7</v>
      </c>
      <c r="R9" s="101">
        <v>15.5</v>
      </c>
      <c r="T9" s="100">
        <v>7</v>
      </c>
      <c r="U9" s="27" t="s">
        <v>165</v>
      </c>
      <c r="V9" s="100" t="s">
        <v>44</v>
      </c>
      <c r="W9" s="12" t="s">
        <v>150</v>
      </c>
      <c r="X9" s="101">
        <v>56.25</v>
      </c>
      <c r="Y9" s="101">
        <v>63.93</v>
      </c>
      <c r="Z9" s="101">
        <v>43.75</v>
      </c>
      <c r="AA9" s="101">
        <v>36.07</v>
      </c>
      <c r="AB9" s="10"/>
    </row>
    <row r="10" spans="1:28" x14ac:dyDescent="0.25">
      <c r="A10" s="3">
        <v>8</v>
      </c>
      <c r="B10" s="3" t="s">
        <v>140</v>
      </c>
      <c r="C10" s="3" t="s">
        <v>50</v>
      </c>
      <c r="D10" s="3" t="s">
        <v>150</v>
      </c>
      <c r="E10" s="99">
        <v>95.6</v>
      </c>
      <c r="F10" s="99">
        <v>74.400000000000006</v>
      </c>
      <c r="G10" s="99">
        <v>4.4000000000000004</v>
      </c>
      <c r="H10" s="99">
        <v>25.6</v>
      </c>
      <c r="I10" s="99"/>
      <c r="K10" s="100">
        <v>8</v>
      </c>
      <c r="L10" s="151" t="s">
        <v>142</v>
      </c>
      <c r="M10" s="100" t="s">
        <v>52</v>
      </c>
      <c r="N10" s="3" t="s">
        <v>132</v>
      </c>
      <c r="O10" s="101">
        <v>51.4</v>
      </c>
      <c r="P10" s="101">
        <v>81.599999999999994</v>
      </c>
      <c r="Q10" s="101">
        <v>48.6</v>
      </c>
      <c r="R10" s="101">
        <v>18.399999999999999</v>
      </c>
      <c r="T10" s="100">
        <v>8</v>
      </c>
      <c r="U10" s="27" t="s">
        <v>41</v>
      </c>
      <c r="V10" s="100" t="s">
        <v>102</v>
      </c>
      <c r="W10" s="12" t="s">
        <v>132</v>
      </c>
      <c r="X10" s="101">
        <v>79.61</v>
      </c>
      <c r="Y10" s="101">
        <v>96.55</v>
      </c>
      <c r="Z10" s="101">
        <v>20.39</v>
      </c>
      <c r="AA10" s="101">
        <v>3.45</v>
      </c>
      <c r="AB10" s="10"/>
    </row>
    <row r="11" spans="1:28" x14ac:dyDescent="0.25">
      <c r="A11" s="3">
        <v>9</v>
      </c>
      <c r="B11" s="3" t="s">
        <v>141</v>
      </c>
      <c r="C11" s="3" t="s">
        <v>51</v>
      </c>
      <c r="D11" s="3" t="s">
        <v>168</v>
      </c>
      <c r="E11" s="102" t="s">
        <v>173</v>
      </c>
      <c r="F11" s="102" t="s">
        <v>174</v>
      </c>
      <c r="G11" s="102" t="s">
        <v>175</v>
      </c>
      <c r="H11" s="182" t="s">
        <v>176</v>
      </c>
      <c r="I11" s="99"/>
      <c r="K11" s="100">
        <v>9</v>
      </c>
      <c r="L11" s="151" t="s">
        <v>143</v>
      </c>
      <c r="M11" s="100" t="s">
        <v>53</v>
      </c>
      <c r="N11" s="3" t="s">
        <v>150</v>
      </c>
      <c r="O11" s="101">
        <v>80.2</v>
      </c>
      <c r="P11" s="101">
        <v>79.8</v>
      </c>
      <c r="Q11" s="101">
        <v>19.8</v>
      </c>
      <c r="R11" s="101">
        <v>20.2</v>
      </c>
      <c r="T11" s="100">
        <v>9</v>
      </c>
      <c r="U11" s="27" t="s">
        <v>140</v>
      </c>
      <c r="V11" s="100" t="s">
        <v>50</v>
      </c>
      <c r="W11" s="12" t="s">
        <v>150</v>
      </c>
      <c r="X11" s="101">
        <v>83.75</v>
      </c>
      <c r="Y11" s="101">
        <v>80.95</v>
      </c>
      <c r="Z11" s="101">
        <v>13.25</v>
      </c>
      <c r="AA11" s="101">
        <v>19.05</v>
      </c>
      <c r="AB11" s="10"/>
    </row>
    <row r="12" spans="1:28" x14ac:dyDescent="0.25">
      <c r="A12" s="3">
        <v>10</v>
      </c>
      <c r="B12" s="3" t="s">
        <v>133</v>
      </c>
      <c r="C12" s="3" t="s">
        <v>134</v>
      </c>
      <c r="D12" s="3" t="s">
        <v>150</v>
      </c>
      <c r="E12" s="99">
        <v>95.77</v>
      </c>
      <c r="F12" s="99">
        <v>70.290000000000006</v>
      </c>
      <c r="G12" s="99">
        <v>4.2300000000000004</v>
      </c>
      <c r="H12" s="99">
        <v>24.71</v>
      </c>
      <c r="I12" s="99"/>
      <c r="K12" s="100">
        <v>10</v>
      </c>
      <c r="L12" s="151" t="s">
        <v>72</v>
      </c>
      <c r="M12" s="100" t="s">
        <v>97</v>
      </c>
      <c r="N12" s="3" t="s">
        <v>149</v>
      </c>
      <c r="O12" s="101">
        <v>50.877189999999999</v>
      </c>
      <c r="P12" s="101">
        <v>66.66</v>
      </c>
      <c r="Q12" s="101">
        <v>49.122810000000001</v>
      </c>
      <c r="R12" s="101">
        <v>33.33</v>
      </c>
      <c r="T12" s="100">
        <v>10</v>
      </c>
      <c r="U12" s="27" t="s">
        <v>166</v>
      </c>
      <c r="V12" s="100" t="s">
        <v>79</v>
      </c>
      <c r="W12" s="12" t="s">
        <v>150</v>
      </c>
      <c r="X12" s="101">
        <v>93.1</v>
      </c>
      <c r="Y12" s="101">
        <v>73.77</v>
      </c>
      <c r="Z12" s="101">
        <v>6.9</v>
      </c>
      <c r="AA12" s="101">
        <v>26.23</v>
      </c>
      <c r="AB12" s="10"/>
    </row>
    <row r="13" spans="1:28" x14ac:dyDescent="0.25">
      <c r="A13" s="3">
        <v>11</v>
      </c>
      <c r="B13" s="3" t="s">
        <v>142</v>
      </c>
      <c r="C13" s="3" t="s">
        <v>52</v>
      </c>
      <c r="D13" s="3" t="s">
        <v>132</v>
      </c>
      <c r="E13" s="99">
        <v>88.8</v>
      </c>
      <c r="F13" s="99">
        <v>71</v>
      </c>
      <c r="G13" s="99">
        <v>11.3</v>
      </c>
      <c r="H13" s="99">
        <v>29</v>
      </c>
      <c r="I13" s="99"/>
      <c r="K13" s="100">
        <v>11</v>
      </c>
      <c r="L13" s="151" t="s">
        <v>144</v>
      </c>
      <c r="M13" s="100" t="s">
        <v>54</v>
      </c>
      <c r="N13" s="3" t="s">
        <v>150</v>
      </c>
      <c r="O13" s="101">
        <v>69.400000000000006</v>
      </c>
      <c r="P13" s="101">
        <v>87.5</v>
      </c>
      <c r="Q13" s="101">
        <v>30.6</v>
      </c>
      <c r="R13" s="101">
        <v>12.5</v>
      </c>
      <c r="T13" s="100">
        <v>11</v>
      </c>
      <c r="U13" s="103" t="s">
        <v>87</v>
      </c>
      <c r="V13" s="101" t="s">
        <v>104</v>
      </c>
      <c r="W13" s="12" t="s">
        <v>150</v>
      </c>
      <c r="X13" s="101">
        <v>65.501792114695334</v>
      </c>
      <c r="Y13" s="101"/>
      <c r="Z13" s="101">
        <v>10.483870967741936</v>
      </c>
      <c r="AA13" s="101">
        <v>12.096774193548388</v>
      </c>
      <c r="AB13" s="10"/>
    </row>
    <row r="14" spans="1:28" x14ac:dyDescent="0.25">
      <c r="A14" s="3">
        <v>12</v>
      </c>
      <c r="B14" s="3" t="s">
        <v>143</v>
      </c>
      <c r="C14" s="3" t="s">
        <v>53</v>
      </c>
      <c r="D14" s="3" t="s">
        <v>151</v>
      </c>
      <c r="E14" s="99">
        <v>96.8</v>
      </c>
      <c r="F14" s="99">
        <v>85.9</v>
      </c>
      <c r="G14" s="99">
        <v>3.2</v>
      </c>
      <c r="H14" s="99">
        <v>14.1</v>
      </c>
      <c r="I14" s="99"/>
      <c r="K14" s="100">
        <v>12</v>
      </c>
      <c r="L14" s="151" t="s">
        <v>69</v>
      </c>
      <c r="M14" s="100" t="s">
        <v>55</v>
      </c>
      <c r="N14" s="3" t="s">
        <v>150</v>
      </c>
      <c r="O14" s="101">
        <v>87.34</v>
      </c>
      <c r="P14" s="101">
        <v>70.73</v>
      </c>
      <c r="Q14" s="101">
        <v>12.66</v>
      </c>
      <c r="R14" s="101">
        <v>29.27</v>
      </c>
      <c r="T14" s="100">
        <v>12</v>
      </c>
      <c r="U14" s="27" t="s">
        <v>28</v>
      </c>
      <c r="V14" s="100" t="s">
        <v>80</v>
      </c>
      <c r="W14" s="12" t="s">
        <v>150</v>
      </c>
      <c r="X14" s="101">
        <v>93.26</v>
      </c>
      <c r="Y14" s="101">
        <v>91.67</v>
      </c>
      <c r="Z14" s="101">
        <v>6.74</v>
      </c>
      <c r="AA14" s="101">
        <v>8.33</v>
      </c>
      <c r="AB14" s="10"/>
    </row>
    <row r="15" spans="1:28" x14ac:dyDescent="0.25">
      <c r="A15" s="3">
        <v>13</v>
      </c>
      <c r="B15" s="3" t="s">
        <v>72</v>
      </c>
      <c r="C15" s="3" t="s">
        <v>97</v>
      </c>
      <c r="D15" s="3" t="s">
        <v>149</v>
      </c>
      <c r="E15" s="93">
        <v>86.7</v>
      </c>
      <c r="F15" s="93">
        <v>56</v>
      </c>
      <c r="G15" s="93">
        <v>13.3</v>
      </c>
      <c r="H15" s="93">
        <v>44</v>
      </c>
      <c r="I15" s="99"/>
      <c r="K15" s="100">
        <v>13</v>
      </c>
      <c r="L15" s="151" t="s">
        <v>145</v>
      </c>
      <c r="M15" s="100" t="s">
        <v>56</v>
      </c>
      <c r="N15" s="3" t="s">
        <v>150</v>
      </c>
      <c r="O15" s="101">
        <v>69.7</v>
      </c>
      <c r="P15" s="101">
        <v>86.76</v>
      </c>
      <c r="Q15" s="101">
        <v>30.3</v>
      </c>
      <c r="R15" s="101">
        <v>13.24</v>
      </c>
      <c r="T15" s="100">
        <v>13</v>
      </c>
      <c r="U15" s="27" t="s">
        <v>142</v>
      </c>
      <c r="V15" s="100" t="s">
        <v>52</v>
      </c>
      <c r="W15" s="12" t="s">
        <v>150</v>
      </c>
      <c r="X15" s="101">
        <v>65.33</v>
      </c>
      <c r="Y15" s="101">
        <v>78.87</v>
      </c>
      <c r="Z15" s="101">
        <v>34.67</v>
      </c>
      <c r="AA15" s="101">
        <v>21.13</v>
      </c>
      <c r="AB15" s="10"/>
    </row>
    <row r="16" spans="1:28" x14ac:dyDescent="0.25">
      <c r="A16" s="3">
        <v>14</v>
      </c>
      <c r="B16" s="3" t="s">
        <v>144</v>
      </c>
      <c r="C16" s="3" t="s">
        <v>54</v>
      </c>
      <c r="D16" s="3" t="s">
        <v>150</v>
      </c>
      <c r="E16" s="99">
        <v>89.04</v>
      </c>
      <c r="F16" s="99">
        <v>86.67</v>
      </c>
      <c r="G16" s="99">
        <v>10.96</v>
      </c>
      <c r="H16" s="99">
        <v>13.33</v>
      </c>
      <c r="I16" s="99"/>
      <c r="K16" s="183"/>
      <c r="L16" s="184" t="s">
        <v>161</v>
      </c>
      <c r="M16" s="183"/>
      <c r="N16" s="183"/>
      <c r="O16" s="185" t="s">
        <v>189</v>
      </c>
      <c r="P16" s="185" t="s">
        <v>190</v>
      </c>
      <c r="Q16" s="185" t="s">
        <v>191</v>
      </c>
      <c r="R16" s="185" t="s">
        <v>192</v>
      </c>
      <c r="T16" s="100">
        <v>14</v>
      </c>
      <c r="U16" s="27" t="s">
        <v>143</v>
      </c>
      <c r="V16" s="100" t="s">
        <v>53</v>
      </c>
      <c r="W16" s="12" t="s">
        <v>150</v>
      </c>
      <c r="X16" s="101">
        <v>86.52</v>
      </c>
      <c r="Y16" s="101">
        <v>81.180000000000007</v>
      </c>
      <c r="Z16" s="101">
        <v>13.48</v>
      </c>
      <c r="AA16" s="101">
        <v>18.82</v>
      </c>
      <c r="AB16" s="10"/>
    </row>
    <row r="17" spans="1:29" x14ac:dyDescent="0.25">
      <c r="A17" s="3">
        <v>15</v>
      </c>
      <c r="B17" s="3" t="s">
        <v>69</v>
      </c>
      <c r="C17" s="3" t="s">
        <v>55</v>
      </c>
      <c r="D17" s="3" t="s">
        <v>150</v>
      </c>
      <c r="E17" s="99">
        <v>87.74</v>
      </c>
      <c r="F17" s="99">
        <v>62.16</v>
      </c>
      <c r="G17" s="99">
        <v>12.26</v>
      </c>
      <c r="H17" s="99">
        <v>37.840000000000003</v>
      </c>
      <c r="I17" s="99"/>
      <c r="L17" s="27" t="s">
        <v>207</v>
      </c>
      <c r="O17" s="101">
        <f>MAX(O3:O15)</f>
        <v>95.25</v>
      </c>
      <c r="P17" s="101">
        <f>MAX(P3:P15)</f>
        <v>87.5</v>
      </c>
      <c r="Q17" s="101">
        <f>MAX(Q3:Q15)</f>
        <v>49.122810000000001</v>
      </c>
      <c r="R17" s="101">
        <f>MAX(R3:R15)</f>
        <v>34.69</v>
      </c>
      <c r="T17" s="100">
        <v>15</v>
      </c>
      <c r="U17" s="27" t="s">
        <v>71</v>
      </c>
      <c r="V17" s="100" t="s">
        <v>280</v>
      </c>
      <c r="W17" s="12" t="s">
        <v>150</v>
      </c>
      <c r="X17" s="101">
        <v>95.73</v>
      </c>
      <c r="Y17" s="101">
        <v>94.44</v>
      </c>
      <c r="Z17" s="101">
        <v>4.2699999999999996</v>
      </c>
      <c r="AA17" s="101">
        <v>5.56</v>
      </c>
      <c r="AB17" s="10"/>
    </row>
    <row r="18" spans="1:29" x14ac:dyDescent="0.25">
      <c r="A18" s="3">
        <v>16</v>
      </c>
      <c r="B18" s="3" t="s">
        <v>145</v>
      </c>
      <c r="C18" s="3" t="s">
        <v>56</v>
      </c>
      <c r="D18" s="3" t="s">
        <v>150</v>
      </c>
      <c r="E18" s="99">
        <v>91.09</v>
      </c>
      <c r="F18" s="99">
        <v>83.93</v>
      </c>
      <c r="G18" s="99">
        <v>8.91</v>
      </c>
      <c r="H18" s="99">
        <v>16.07</v>
      </c>
      <c r="I18" s="99"/>
      <c r="L18" s="27" t="s">
        <v>211</v>
      </c>
      <c r="O18" s="101">
        <f>MIN(O4:O16)</f>
        <v>50.877189999999999</v>
      </c>
      <c r="P18" s="101">
        <f>MIN(P4:P16)</f>
        <v>65.31</v>
      </c>
      <c r="Q18" s="101">
        <f>MIN(Q4:Q16)</f>
        <v>12.66</v>
      </c>
      <c r="R18" s="101">
        <f>MIN(R4:R16)</f>
        <v>12.5</v>
      </c>
      <c r="T18" s="100">
        <v>16</v>
      </c>
      <c r="U18" s="27" t="s">
        <v>144</v>
      </c>
      <c r="V18" s="100" t="s">
        <v>54</v>
      </c>
      <c r="W18" s="12" t="s">
        <v>150</v>
      </c>
      <c r="X18" s="101">
        <v>80</v>
      </c>
      <c r="Y18" s="101">
        <v>87.23</v>
      </c>
      <c r="Z18" s="101">
        <v>20</v>
      </c>
      <c r="AA18" s="101">
        <v>12.8</v>
      </c>
      <c r="AB18" s="10"/>
    </row>
    <row r="19" spans="1:29" ht="22.5" customHeight="1" x14ac:dyDescent="0.25">
      <c r="A19" s="3">
        <v>17</v>
      </c>
      <c r="B19" s="49" t="s">
        <v>73</v>
      </c>
      <c r="C19" s="49" t="s">
        <v>93</v>
      </c>
      <c r="D19" s="49" t="s">
        <v>149</v>
      </c>
      <c r="E19" s="104">
        <v>99.365480000000005</v>
      </c>
      <c r="F19" s="104">
        <v>100</v>
      </c>
      <c r="G19" s="104">
        <v>0.63451800000000003</v>
      </c>
      <c r="H19" s="104">
        <v>0</v>
      </c>
      <c r="I19" s="99"/>
      <c r="L19" s="186" t="s">
        <v>210</v>
      </c>
      <c r="O19" s="105" t="s">
        <v>193</v>
      </c>
      <c r="P19" s="105" t="s">
        <v>194</v>
      </c>
      <c r="Q19" s="105" t="s">
        <v>195</v>
      </c>
      <c r="R19" s="105" t="s">
        <v>196</v>
      </c>
      <c r="T19" s="100">
        <v>17</v>
      </c>
      <c r="U19" s="27" t="s">
        <v>69</v>
      </c>
      <c r="V19" s="100" t="s">
        <v>55</v>
      </c>
      <c r="W19" s="12" t="s">
        <v>150</v>
      </c>
      <c r="X19" s="101">
        <v>87.5</v>
      </c>
      <c r="Y19" s="101">
        <v>68.66</v>
      </c>
      <c r="Z19" s="101">
        <v>12.5</v>
      </c>
      <c r="AA19" s="101">
        <v>31.34</v>
      </c>
      <c r="AB19" s="10"/>
    </row>
    <row r="20" spans="1:29" x14ac:dyDescent="0.25">
      <c r="B20" s="3" t="s">
        <v>160</v>
      </c>
      <c r="E20" s="105" t="s">
        <v>177</v>
      </c>
      <c r="F20" s="105" t="s">
        <v>178</v>
      </c>
      <c r="G20" s="105" t="s">
        <v>179</v>
      </c>
      <c r="H20" s="105" t="s">
        <v>180</v>
      </c>
      <c r="I20" s="187"/>
      <c r="L20" s="103" t="s">
        <v>208</v>
      </c>
      <c r="O20" s="105">
        <f>AVERAGE(O9:O13)</f>
        <v>66.835437999999996</v>
      </c>
      <c r="P20" s="105">
        <f t="shared" ref="P20:R20" si="0">AVERAGE(P9:P13)</f>
        <v>80.011999999999986</v>
      </c>
      <c r="Q20" s="105">
        <f t="shared" si="0"/>
        <v>33.164561999999997</v>
      </c>
      <c r="R20" s="105">
        <f t="shared" si="0"/>
        <v>19.985999999999997</v>
      </c>
      <c r="S20" s="102"/>
      <c r="T20" s="100">
        <v>18</v>
      </c>
      <c r="U20" s="217" t="s">
        <v>145</v>
      </c>
      <c r="V20" s="96" t="s">
        <v>56</v>
      </c>
      <c r="W20" s="44" t="s">
        <v>150</v>
      </c>
      <c r="X20" s="106">
        <v>83.13</v>
      </c>
      <c r="Y20" s="106">
        <v>85.25</v>
      </c>
      <c r="Z20" s="106">
        <v>16.87</v>
      </c>
      <c r="AA20" s="106">
        <v>14.75</v>
      </c>
      <c r="AB20" s="10"/>
    </row>
    <row r="21" spans="1:29" ht="15.75" thickBot="1" x14ac:dyDescent="0.3">
      <c r="B21" s="27" t="s">
        <v>207</v>
      </c>
      <c r="E21" s="107">
        <v>99.365480000000005</v>
      </c>
      <c r="F21" s="107">
        <v>100</v>
      </c>
      <c r="G21" s="107">
        <v>23.450134770889488</v>
      </c>
      <c r="H21" s="107">
        <v>44</v>
      </c>
      <c r="K21" s="94"/>
      <c r="L21" s="108" t="s">
        <v>209</v>
      </c>
      <c r="M21" s="94"/>
      <c r="N21" s="94"/>
      <c r="O21" s="109">
        <f>AVERAGE(O14:O15)</f>
        <v>78.52000000000001</v>
      </c>
      <c r="P21" s="109">
        <f t="shared" ref="P21:R21" si="1">AVERAGE(P14:P15)</f>
        <v>78.745000000000005</v>
      </c>
      <c r="Q21" s="109">
        <f t="shared" si="1"/>
        <v>21.48</v>
      </c>
      <c r="R21" s="109">
        <f t="shared" si="1"/>
        <v>21.254999999999999</v>
      </c>
      <c r="S21" s="102"/>
      <c r="T21" s="100"/>
      <c r="U21" s="218" t="s">
        <v>167</v>
      </c>
      <c r="V21" s="100"/>
      <c r="W21" s="100"/>
      <c r="X21" s="105" t="s">
        <v>239</v>
      </c>
      <c r="Y21" s="105" t="s">
        <v>240</v>
      </c>
      <c r="Z21" s="105" t="s">
        <v>241</v>
      </c>
      <c r="AA21" s="105" t="s">
        <v>242</v>
      </c>
      <c r="AB21" s="10"/>
    </row>
    <row r="22" spans="1:29" x14ac:dyDescent="0.25">
      <c r="B22" s="27" t="s">
        <v>211</v>
      </c>
      <c r="E22" s="107">
        <v>52.830188679245282</v>
      </c>
      <c r="F22" s="107">
        <v>56</v>
      </c>
      <c r="G22" s="107">
        <v>0.63451800000000003</v>
      </c>
      <c r="H22" s="107">
        <v>0</v>
      </c>
      <c r="S22" s="102"/>
      <c r="T22" s="100"/>
      <c r="U22" s="27" t="s">
        <v>207</v>
      </c>
      <c r="V22" s="100"/>
      <c r="W22" s="100"/>
      <c r="X22" s="105">
        <v>95.73</v>
      </c>
      <c r="Y22" s="105">
        <v>96.55</v>
      </c>
      <c r="Z22" s="105">
        <v>43.75</v>
      </c>
      <c r="AA22" s="105">
        <v>38.46</v>
      </c>
      <c r="AB22" s="25"/>
    </row>
    <row r="23" spans="1:29" ht="27" customHeight="1" x14ac:dyDescent="0.25">
      <c r="B23" s="186" t="s">
        <v>210</v>
      </c>
      <c r="E23" s="107" t="s">
        <v>181</v>
      </c>
      <c r="F23" s="107" t="s">
        <v>182</v>
      </c>
      <c r="G23" s="107" t="s">
        <v>183</v>
      </c>
      <c r="H23" s="107" t="s">
        <v>184</v>
      </c>
      <c r="I23" s="99"/>
      <c r="T23" s="100"/>
      <c r="U23" s="27" t="s">
        <v>211</v>
      </c>
      <c r="V23" s="100"/>
      <c r="W23" s="100"/>
      <c r="X23" s="105">
        <v>56.25</v>
      </c>
      <c r="Y23" s="105">
        <v>61.54</v>
      </c>
      <c r="Z23" s="105">
        <v>4.2699999999999996</v>
      </c>
      <c r="AA23" s="105">
        <v>3.45</v>
      </c>
      <c r="AB23" s="26"/>
    </row>
    <row r="24" spans="1:29" ht="26.25" customHeight="1" x14ac:dyDescent="0.25">
      <c r="B24" s="103" t="s">
        <v>208</v>
      </c>
      <c r="E24" s="107">
        <f>AVERAGE(E10:E16)</f>
        <v>92.118333333333339</v>
      </c>
      <c r="F24" s="107">
        <f t="shared" ref="F24:H24" si="2">AVERAGE(F10:F16)</f>
        <v>74.043333333333337</v>
      </c>
      <c r="G24" s="107">
        <f t="shared" si="2"/>
        <v>7.8983333333333334</v>
      </c>
      <c r="H24" s="107">
        <f t="shared" si="2"/>
        <v>25.123333333333335</v>
      </c>
      <c r="I24" s="99"/>
      <c r="M24" s="101"/>
      <c r="N24" s="101"/>
      <c r="O24" s="101"/>
      <c r="P24" s="101"/>
      <c r="T24" s="100"/>
      <c r="U24" s="186" t="s">
        <v>210</v>
      </c>
      <c r="V24" s="100"/>
      <c r="W24" s="100"/>
      <c r="X24" s="105" t="s">
        <v>247</v>
      </c>
      <c r="Y24" s="105" t="s">
        <v>248</v>
      </c>
      <c r="Z24" s="105" t="s">
        <v>249</v>
      </c>
      <c r="AA24" s="105" t="s">
        <v>250</v>
      </c>
      <c r="AB24" s="26"/>
    </row>
    <row r="25" spans="1:29" ht="17.25" customHeight="1" thickBot="1" x14ac:dyDescent="0.3">
      <c r="A25" s="34"/>
      <c r="B25" s="108" t="s">
        <v>209</v>
      </c>
      <c r="C25" s="34"/>
      <c r="D25" s="34"/>
      <c r="E25" s="110">
        <f>AVERAGE(E17:E19)</f>
        <v>92.731826666666663</v>
      </c>
      <c r="F25" s="110">
        <f t="shared" ref="F25:H25" si="3">AVERAGE(F17:F19)</f>
        <v>82.03</v>
      </c>
      <c r="G25" s="110">
        <f t="shared" si="3"/>
        <v>7.2681726666666675</v>
      </c>
      <c r="H25" s="110">
        <f t="shared" si="3"/>
        <v>17.970000000000002</v>
      </c>
      <c r="I25" s="99"/>
      <c r="M25" s="101"/>
      <c r="N25" s="101"/>
      <c r="O25" s="101"/>
      <c r="P25" s="101"/>
      <c r="T25" s="100"/>
      <c r="U25" s="103" t="s">
        <v>208</v>
      </c>
      <c r="V25" s="101"/>
      <c r="W25" s="101"/>
      <c r="X25" s="105">
        <f>AVERAGE(X11:X18)</f>
        <v>82.898974014336915</v>
      </c>
      <c r="Y25" s="105">
        <f t="shared" ref="Y25:AA25" si="4">AVERAGE(Y11:Y18)</f>
        <v>84.015714285714282</v>
      </c>
      <c r="Z25" s="105">
        <f t="shared" si="4"/>
        <v>13.724233870967742</v>
      </c>
      <c r="AA25" s="105">
        <f t="shared" si="4"/>
        <v>15.502096774193548</v>
      </c>
      <c r="AB25" s="26"/>
      <c r="AC25" s="10"/>
    </row>
    <row r="26" spans="1:29" ht="15.75" thickBot="1" x14ac:dyDescent="0.3">
      <c r="F26" s="99"/>
      <c r="M26" s="101"/>
      <c r="N26" s="101"/>
      <c r="O26" s="101"/>
      <c r="P26" s="101"/>
      <c r="T26" s="94"/>
      <c r="U26" s="108" t="s">
        <v>209</v>
      </c>
      <c r="V26" s="94"/>
      <c r="W26" s="94"/>
      <c r="X26" s="109">
        <f>AVERAGE(X19:X20)</f>
        <v>85.314999999999998</v>
      </c>
      <c r="Y26" s="109">
        <f t="shared" ref="Y26:AA26" si="5">AVERAGE(Y19:Y20)</f>
        <v>76.954999999999998</v>
      </c>
      <c r="Z26" s="109">
        <f t="shared" si="5"/>
        <v>14.685</v>
      </c>
      <c r="AA26" s="109">
        <f t="shared" si="5"/>
        <v>23.045000000000002</v>
      </c>
      <c r="AB26" s="26"/>
      <c r="AC26" s="10"/>
    </row>
    <row r="27" spans="1:29" x14ac:dyDescent="0.25">
      <c r="M27" s="101"/>
      <c r="N27" s="101"/>
      <c r="O27" s="101"/>
      <c r="P27" s="101"/>
      <c r="T27" s="100"/>
      <c r="U27" s="27"/>
      <c r="V27" s="100"/>
      <c r="W27" s="188"/>
      <c r="X27" s="105"/>
      <c r="Y27" s="105"/>
      <c r="Z27" s="105"/>
      <c r="AA27" s="105"/>
      <c r="AB27" s="26"/>
      <c r="AC27" s="10"/>
    </row>
    <row r="28" spans="1:29" x14ac:dyDescent="0.25">
      <c r="M28" s="101"/>
      <c r="N28" s="101"/>
      <c r="O28" s="101"/>
      <c r="P28" s="101"/>
      <c r="T28" s="100"/>
      <c r="U28" s="27"/>
      <c r="V28" s="100"/>
      <c r="W28" s="100"/>
      <c r="X28" s="105"/>
      <c r="Y28" s="105"/>
      <c r="Z28" s="105"/>
      <c r="AA28" s="105"/>
      <c r="AB28" s="26"/>
      <c r="AC28" s="10"/>
    </row>
    <row r="29" spans="1:29" ht="15.75" thickBot="1" x14ac:dyDescent="0.3">
      <c r="A29" s="34"/>
      <c r="B29" s="34"/>
      <c r="C29" s="34"/>
      <c r="D29" s="34"/>
      <c r="E29" s="92"/>
      <c r="F29" s="92"/>
      <c r="G29" s="92"/>
      <c r="H29" s="92"/>
      <c r="K29" s="94"/>
      <c r="L29" s="159"/>
      <c r="M29" s="111"/>
      <c r="N29" s="111"/>
      <c r="O29" s="111"/>
      <c r="P29" s="111"/>
      <c r="Q29" s="94"/>
      <c r="R29" s="94"/>
      <c r="T29" s="94"/>
      <c r="U29" s="108"/>
      <c r="V29" s="94"/>
      <c r="W29" s="94"/>
      <c r="X29" s="109"/>
      <c r="Y29" s="109"/>
      <c r="Z29" s="109"/>
      <c r="AA29" s="109"/>
      <c r="AB29" s="26"/>
      <c r="AC29" s="10"/>
    </row>
    <row r="30" spans="1:29" x14ac:dyDescent="0.25">
      <c r="A30" s="44" t="s">
        <v>114</v>
      </c>
      <c r="B30" s="44" t="s">
        <v>164</v>
      </c>
      <c r="C30" s="97" t="s">
        <v>260</v>
      </c>
      <c r="D30" s="44" t="s">
        <v>148</v>
      </c>
      <c r="E30" s="95" t="s">
        <v>213</v>
      </c>
      <c r="F30" s="95" t="s">
        <v>214</v>
      </c>
      <c r="G30" s="95" t="s">
        <v>215</v>
      </c>
      <c r="H30" s="95" t="s">
        <v>216</v>
      </c>
      <c r="K30" s="97" t="s">
        <v>158</v>
      </c>
      <c r="L30" s="74" t="s">
        <v>164</v>
      </c>
      <c r="M30" s="128" t="s">
        <v>260</v>
      </c>
      <c r="N30" s="43" t="s">
        <v>148</v>
      </c>
      <c r="O30" s="95" t="s">
        <v>213</v>
      </c>
      <c r="P30" s="95" t="s">
        <v>214</v>
      </c>
      <c r="Q30" s="95" t="s">
        <v>215</v>
      </c>
      <c r="R30" s="95" t="s">
        <v>216</v>
      </c>
      <c r="T30" s="97" t="s">
        <v>162</v>
      </c>
      <c r="U30" s="43" t="s">
        <v>163</v>
      </c>
      <c r="V30" s="128" t="s">
        <v>260</v>
      </c>
      <c r="W30" s="43" t="s">
        <v>148</v>
      </c>
      <c r="X30" s="95" t="s">
        <v>213</v>
      </c>
      <c r="Y30" s="95" t="s">
        <v>214</v>
      </c>
      <c r="Z30" s="95" t="s">
        <v>215</v>
      </c>
      <c r="AA30" s="95" t="s">
        <v>216</v>
      </c>
      <c r="AB30" s="26"/>
      <c r="AC30" s="10"/>
    </row>
    <row r="31" spans="1:29" x14ac:dyDescent="0.25">
      <c r="A31" s="3">
        <v>1</v>
      </c>
      <c r="B31" s="3" t="s">
        <v>100</v>
      </c>
      <c r="C31" s="3" t="s">
        <v>99</v>
      </c>
      <c r="D31" s="3" t="s">
        <v>132</v>
      </c>
      <c r="E31" s="99">
        <v>86.48</v>
      </c>
      <c r="F31" s="99">
        <v>89.42</v>
      </c>
      <c r="G31" s="99">
        <v>13.52</v>
      </c>
      <c r="H31" s="99">
        <v>10.58</v>
      </c>
      <c r="K31" s="100">
        <v>1</v>
      </c>
      <c r="L31" s="151" t="s">
        <v>100</v>
      </c>
      <c r="M31" s="100" t="s">
        <v>99</v>
      </c>
      <c r="N31" s="3" t="s">
        <v>132</v>
      </c>
      <c r="O31" s="101">
        <v>95.25</v>
      </c>
      <c r="P31" s="101">
        <v>82.92</v>
      </c>
      <c r="Q31" s="101">
        <v>4.75</v>
      </c>
      <c r="R31" s="101">
        <v>17.079999999999998</v>
      </c>
      <c r="T31" s="100">
        <v>1</v>
      </c>
      <c r="U31" s="12" t="s">
        <v>100</v>
      </c>
      <c r="V31" s="100" t="s">
        <v>99</v>
      </c>
      <c r="W31" s="12" t="s">
        <v>132</v>
      </c>
      <c r="X31" s="101">
        <v>84.7</v>
      </c>
      <c r="Y31" s="101">
        <v>80.89</v>
      </c>
      <c r="Z31" s="101">
        <v>15.3</v>
      </c>
      <c r="AA31" s="101">
        <v>19.11</v>
      </c>
    </row>
    <row r="32" spans="1:29" x14ac:dyDescent="0.25">
      <c r="A32" s="3">
        <v>2</v>
      </c>
      <c r="B32" s="3" t="s">
        <v>122</v>
      </c>
      <c r="C32" s="3" t="s">
        <v>48</v>
      </c>
      <c r="D32" s="3" t="s">
        <v>132</v>
      </c>
      <c r="E32" s="99">
        <v>88.92</v>
      </c>
      <c r="F32" s="99">
        <v>89.58</v>
      </c>
      <c r="G32" s="99">
        <v>11.08</v>
      </c>
      <c r="H32" s="99">
        <v>10.42</v>
      </c>
      <c r="K32" s="100">
        <v>2</v>
      </c>
      <c r="L32" s="151" t="s">
        <v>122</v>
      </c>
      <c r="M32" s="100" t="s">
        <v>48</v>
      </c>
      <c r="N32" s="3" t="s">
        <v>132</v>
      </c>
      <c r="O32" s="101">
        <v>77.790000000000006</v>
      </c>
      <c r="P32" s="101">
        <v>74.790000000000006</v>
      </c>
      <c r="Q32" s="101">
        <v>22.21</v>
      </c>
      <c r="R32" s="101">
        <v>25.21</v>
      </c>
      <c r="T32" s="100">
        <v>2</v>
      </c>
      <c r="U32" s="12" t="s">
        <v>122</v>
      </c>
      <c r="V32" s="100" t="s">
        <v>48</v>
      </c>
      <c r="W32" s="12" t="s">
        <v>132</v>
      </c>
      <c r="X32" s="101">
        <v>82.69</v>
      </c>
      <c r="Y32" s="101">
        <v>79.37</v>
      </c>
      <c r="Z32" s="101">
        <v>17.309999999999999</v>
      </c>
      <c r="AA32" s="101">
        <v>20.63</v>
      </c>
    </row>
    <row r="33" spans="1:27" x14ac:dyDescent="0.25">
      <c r="A33" s="3">
        <v>3</v>
      </c>
      <c r="B33" s="3" t="s">
        <v>138</v>
      </c>
      <c r="C33" s="3" t="s">
        <v>89</v>
      </c>
      <c r="D33" s="3" t="s">
        <v>132</v>
      </c>
      <c r="E33" s="99">
        <v>88.63</v>
      </c>
      <c r="F33" s="99">
        <v>79.72</v>
      </c>
      <c r="G33" s="99">
        <v>11.37</v>
      </c>
      <c r="H33" s="99">
        <v>20.28</v>
      </c>
      <c r="K33" s="100">
        <v>3</v>
      </c>
      <c r="L33" s="151" t="s">
        <v>138</v>
      </c>
      <c r="M33" s="100" t="s">
        <v>89</v>
      </c>
      <c r="N33" s="3" t="s">
        <v>132</v>
      </c>
      <c r="O33" s="101">
        <v>85.32</v>
      </c>
      <c r="P33" s="101">
        <v>83.57</v>
      </c>
      <c r="Q33" s="101">
        <v>14.68</v>
      </c>
      <c r="R33" s="101">
        <v>16.43</v>
      </c>
      <c r="T33" s="100">
        <v>3</v>
      </c>
      <c r="U33" s="12" t="s">
        <v>138</v>
      </c>
      <c r="V33" s="100" t="s">
        <v>89</v>
      </c>
      <c r="W33" s="12" t="s">
        <v>132</v>
      </c>
      <c r="X33" s="101">
        <v>87.1</v>
      </c>
      <c r="Y33" s="101">
        <v>82.36</v>
      </c>
      <c r="Z33" s="101">
        <v>12.9</v>
      </c>
      <c r="AA33" s="101">
        <v>17.64</v>
      </c>
    </row>
    <row r="34" spans="1:27" x14ac:dyDescent="0.25">
      <c r="A34" s="3">
        <v>4</v>
      </c>
      <c r="B34" s="3" t="s">
        <v>40</v>
      </c>
      <c r="C34" s="3" t="s">
        <v>88</v>
      </c>
      <c r="D34" s="3" t="s">
        <v>132</v>
      </c>
      <c r="E34" s="99">
        <v>52.830188679245282</v>
      </c>
      <c r="F34" s="99"/>
      <c r="G34" s="99">
        <v>23.450134770889488</v>
      </c>
      <c r="H34" s="99">
        <v>23.71967654986523</v>
      </c>
      <c r="K34" s="100">
        <v>4</v>
      </c>
      <c r="L34" s="151" t="s">
        <v>142</v>
      </c>
      <c r="M34" s="100" t="s">
        <v>52</v>
      </c>
      <c r="N34" s="3" t="s">
        <v>132</v>
      </c>
      <c r="O34" s="101">
        <v>51.4</v>
      </c>
      <c r="P34" s="101">
        <v>81.599999999999994</v>
      </c>
      <c r="Q34" s="101">
        <v>48.6</v>
      </c>
      <c r="R34" s="101">
        <v>18.399999999999999</v>
      </c>
      <c r="T34" s="96">
        <v>8</v>
      </c>
      <c r="U34" s="96" t="s">
        <v>41</v>
      </c>
      <c r="V34" s="96" t="s">
        <v>102</v>
      </c>
      <c r="W34" s="44" t="s">
        <v>132</v>
      </c>
      <c r="X34" s="106">
        <v>79.61</v>
      </c>
      <c r="Y34" s="106">
        <v>96.55</v>
      </c>
      <c r="Z34" s="106">
        <v>20.39</v>
      </c>
      <c r="AA34" s="106">
        <v>3.45</v>
      </c>
    </row>
    <row r="35" spans="1:27" ht="15.75" thickBot="1" x14ac:dyDescent="0.3">
      <c r="A35" s="3">
        <v>5</v>
      </c>
      <c r="B35" s="3" t="s">
        <v>142</v>
      </c>
      <c r="C35" s="3" t="s">
        <v>52</v>
      </c>
      <c r="D35" s="3" t="s">
        <v>132</v>
      </c>
      <c r="E35" s="99">
        <v>88.8</v>
      </c>
      <c r="F35" s="99">
        <v>71</v>
      </c>
      <c r="G35" s="99">
        <v>11.3</v>
      </c>
      <c r="H35" s="99">
        <v>29</v>
      </c>
      <c r="K35" s="96">
        <v>5</v>
      </c>
      <c r="L35" s="75" t="s">
        <v>83</v>
      </c>
      <c r="M35" s="44" t="s">
        <v>98</v>
      </c>
      <c r="N35" s="49" t="s">
        <v>132</v>
      </c>
      <c r="O35" s="106">
        <v>50.877189999999999</v>
      </c>
      <c r="P35" s="106">
        <v>66.66</v>
      </c>
      <c r="Q35" s="106">
        <v>49.122810000000001</v>
      </c>
      <c r="R35" s="106">
        <v>33.33</v>
      </c>
      <c r="T35" s="94"/>
      <c r="U35" s="31" t="s">
        <v>167</v>
      </c>
      <c r="V35" s="94"/>
      <c r="W35" s="94"/>
      <c r="X35" s="109">
        <f>AVERAGE(X31:X34)</f>
        <v>83.524999999999991</v>
      </c>
      <c r="Y35" s="109">
        <f t="shared" ref="Y35:AA35" si="6">AVERAGE(Y31:Y34)</f>
        <v>84.792500000000004</v>
      </c>
      <c r="Z35" s="109">
        <f t="shared" si="6"/>
        <v>16.475000000000001</v>
      </c>
      <c r="AA35" s="109">
        <f t="shared" si="6"/>
        <v>15.2075</v>
      </c>
    </row>
    <row r="36" spans="1:27" ht="15.75" thickBot="1" x14ac:dyDescent="0.3">
      <c r="A36" s="3">
        <v>6</v>
      </c>
      <c r="B36" s="3" t="s">
        <v>83</v>
      </c>
      <c r="C36" s="3" t="s">
        <v>98</v>
      </c>
      <c r="D36" s="3" t="s">
        <v>149</v>
      </c>
      <c r="E36" s="93">
        <v>86.7</v>
      </c>
      <c r="F36" s="93">
        <v>56</v>
      </c>
      <c r="G36" s="93">
        <v>13.3</v>
      </c>
      <c r="H36" s="93">
        <v>44</v>
      </c>
      <c r="K36" s="94"/>
      <c r="L36" s="152" t="s">
        <v>161</v>
      </c>
      <c r="M36" s="94"/>
      <c r="N36" s="94"/>
      <c r="O36" s="111">
        <f>AVERAGE(O31:O35)</f>
        <v>72.127437999999998</v>
      </c>
      <c r="P36" s="111">
        <f t="shared" ref="P36:R36" si="7">AVERAGE(P31:P35)</f>
        <v>77.907999999999987</v>
      </c>
      <c r="Q36" s="111">
        <f t="shared" si="7"/>
        <v>27.872562000000006</v>
      </c>
      <c r="R36" s="111">
        <f t="shared" si="7"/>
        <v>22.09</v>
      </c>
      <c r="T36" s="100"/>
      <c r="U36" s="100"/>
      <c r="V36" s="101"/>
      <c r="W36" s="101"/>
      <c r="X36" s="101"/>
      <c r="Y36" s="101"/>
      <c r="Z36" s="100"/>
      <c r="AA36" s="100"/>
    </row>
    <row r="37" spans="1:27" x14ac:dyDescent="0.25">
      <c r="A37" s="3">
        <v>7</v>
      </c>
      <c r="B37" s="3" t="s">
        <v>73</v>
      </c>
      <c r="C37" s="3" t="s">
        <v>93</v>
      </c>
      <c r="D37" s="3" t="s">
        <v>149</v>
      </c>
      <c r="E37" s="99">
        <v>99.365480000000005</v>
      </c>
      <c r="F37" s="99">
        <v>100</v>
      </c>
      <c r="G37" s="99">
        <v>0.63451800000000003</v>
      </c>
      <c r="H37" s="99">
        <v>0</v>
      </c>
      <c r="R37" s="101"/>
      <c r="T37" s="100"/>
      <c r="U37" s="100"/>
      <c r="V37" s="100"/>
      <c r="W37" s="100"/>
      <c r="X37" s="100"/>
      <c r="Y37" s="100"/>
      <c r="Z37" s="100"/>
      <c r="AA37" s="100"/>
    </row>
    <row r="38" spans="1:27" ht="15.75" thickBot="1" x14ac:dyDescent="0.3">
      <c r="A38" s="112"/>
      <c r="B38" s="113" t="s">
        <v>160</v>
      </c>
      <c r="C38" s="113"/>
      <c r="D38" s="113"/>
      <c r="E38" s="114">
        <f>AVERAGE(E31:E37)</f>
        <v>84.532238382749327</v>
      </c>
      <c r="F38" s="114">
        <f>AVERAGE(F31:F37)</f>
        <v>80.953333333333333</v>
      </c>
      <c r="G38" s="114">
        <f t="shared" ref="G38:H38" si="8">AVERAGE(G31:G37)</f>
        <v>12.093521824412784</v>
      </c>
      <c r="H38" s="114">
        <f t="shared" si="8"/>
        <v>19.714239507123605</v>
      </c>
      <c r="M38" s="105"/>
      <c r="N38" s="105"/>
      <c r="O38" s="105"/>
      <c r="P38" s="105"/>
      <c r="Q38" s="101"/>
      <c r="R38" s="101"/>
      <c r="T38" s="100"/>
      <c r="U38" s="100"/>
      <c r="V38" s="100"/>
      <c r="W38" s="100"/>
      <c r="X38" s="100"/>
      <c r="Y38" s="100"/>
      <c r="Z38" s="100"/>
      <c r="AA38" s="100"/>
    </row>
    <row r="39" spans="1:27" x14ac:dyDescent="0.25">
      <c r="A39" s="12"/>
      <c r="E39" s="105"/>
      <c r="F39" s="105"/>
      <c r="G39" s="105"/>
      <c r="H39" s="105"/>
      <c r="M39" s="105"/>
      <c r="N39" s="105"/>
      <c r="O39" s="105"/>
      <c r="P39" s="105"/>
      <c r="Q39" s="101"/>
      <c r="R39" s="101"/>
      <c r="T39" s="100"/>
      <c r="U39" s="100"/>
      <c r="V39" s="100"/>
      <c r="W39" s="100"/>
      <c r="X39" s="100"/>
      <c r="Y39" s="100"/>
      <c r="Z39" s="100"/>
      <c r="AA39" s="100"/>
    </row>
    <row r="40" spans="1:27" ht="15.75" thickBot="1" x14ac:dyDescent="0.3">
      <c r="A40" s="31"/>
      <c r="B40" s="31"/>
      <c r="C40" s="31"/>
      <c r="D40" s="31"/>
      <c r="E40" s="92"/>
      <c r="F40" s="92"/>
      <c r="G40" s="92"/>
      <c r="H40" s="92"/>
      <c r="K40" s="94"/>
      <c r="L40" s="159"/>
      <c r="M40" s="109"/>
      <c r="N40" s="109"/>
      <c r="O40" s="109"/>
      <c r="P40" s="109"/>
      <c r="Q40" s="94"/>
      <c r="R40" s="111"/>
      <c r="T40" s="94"/>
      <c r="U40" s="94"/>
      <c r="V40" s="111"/>
      <c r="W40" s="111"/>
      <c r="X40" s="94"/>
      <c r="Y40" s="94"/>
      <c r="Z40" s="94"/>
      <c r="AA40" s="94"/>
    </row>
    <row r="41" spans="1:27" x14ac:dyDescent="0.25">
      <c r="A41" s="44" t="s">
        <v>114</v>
      </c>
      <c r="B41" s="44" t="s">
        <v>164</v>
      </c>
      <c r="C41" s="97" t="s">
        <v>260</v>
      </c>
      <c r="D41" s="44" t="s">
        <v>148</v>
      </c>
      <c r="E41" s="95" t="s">
        <v>213</v>
      </c>
      <c r="F41" s="95" t="s">
        <v>214</v>
      </c>
      <c r="G41" s="95" t="s">
        <v>215</v>
      </c>
      <c r="H41" s="95" t="s">
        <v>216</v>
      </c>
      <c r="K41" s="97" t="s">
        <v>158</v>
      </c>
      <c r="L41" s="74" t="s">
        <v>164</v>
      </c>
      <c r="M41" s="128" t="s">
        <v>260</v>
      </c>
      <c r="N41" s="43" t="s">
        <v>148</v>
      </c>
      <c r="O41" s="95" t="s">
        <v>213</v>
      </c>
      <c r="P41" s="95" t="s">
        <v>214</v>
      </c>
      <c r="Q41" s="95" t="s">
        <v>215</v>
      </c>
      <c r="R41" s="95" t="s">
        <v>216</v>
      </c>
      <c r="T41" s="97" t="s">
        <v>162</v>
      </c>
      <c r="U41" s="43" t="s">
        <v>164</v>
      </c>
      <c r="V41" s="128" t="s">
        <v>260</v>
      </c>
      <c r="W41" s="43" t="s">
        <v>148</v>
      </c>
      <c r="X41" s="95" t="s">
        <v>213</v>
      </c>
      <c r="Y41" s="95" t="s">
        <v>214</v>
      </c>
      <c r="Z41" s="95" t="s">
        <v>215</v>
      </c>
      <c r="AA41" s="95" t="s">
        <v>216</v>
      </c>
    </row>
    <row r="42" spans="1:27" x14ac:dyDescent="0.25">
      <c r="A42" s="3">
        <v>2</v>
      </c>
      <c r="B42" s="3" t="s">
        <v>122</v>
      </c>
      <c r="C42" s="3" t="s">
        <v>48</v>
      </c>
      <c r="D42" s="3" t="s">
        <v>150</v>
      </c>
      <c r="E42" s="99">
        <v>93.630734234803484</v>
      </c>
      <c r="F42" s="99">
        <v>87.436440677966104</v>
      </c>
      <c r="G42" s="99">
        <v>6.369265765196511</v>
      </c>
      <c r="H42" s="99">
        <v>12.563559322033896</v>
      </c>
      <c r="I42" s="3"/>
      <c r="K42" s="100">
        <v>1</v>
      </c>
      <c r="L42" s="151" t="s">
        <v>122</v>
      </c>
      <c r="M42" s="100" t="s">
        <v>48</v>
      </c>
      <c r="N42" s="3" t="s">
        <v>150</v>
      </c>
      <c r="O42" s="101">
        <v>86</v>
      </c>
      <c r="P42" s="101">
        <v>65.306122448979593</v>
      </c>
      <c r="Q42" s="101">
        <v>14</v>
      </c>
      <c r="R42" s="101">
        <v>34.693877551020407</v>
      </c>
      <c r="T42" s="100">
        <v>1</v>
      </c>
      <c r="U42" s="12" t="s">
        <v>122</v>
      </c>
      <c r="V42" s="100" t="s">
        <v>48</v>
      </c>
      <c r="W42" s="12" t="s">
        <v>150</v>
      </c>
      <c r="X42" s="100">
        <v>93.442622950819683</v>
      </c>
      <c r="Y42" s="100">
        <v>61.53846153846154</v>
      </c>
      <c r="Z42" s="100">
        <v>6.557377049180328</v>
      </c>
      <c r="AA42" s="100">
        <v>38.461538461538467</v>
      </c>
    </row>
    <row r="43" spans="1:27" x14ac:dyDescent="0.25">
      <c r="A43" s="3">
        <v>4</v>
      </c>
      <c r="B43" s="3" t="s">
        <v>32</v>
      </c>
      <c r="C43" s="3" t="s">
        <v>101</v>
      </c>
      <c r="D43" s="3" t="s">
        <v>150</v>
      </c>
      <c r="E43" s="99">
        <v>98.85</v>
      </c>
      <c r="F43" s="99">
        <v>56.9</v>
      </c>
      <c r="G43" s="99">
        <v>1.1499999999999999</v>
      </c>
      <c r="H43" s="99">
        <v>43.1</v>
      </c>
      <c r="I43" s="3"/>
      <c r="K43" s="100">
        <v>2</v>
      </c>
      <c r="L43" s="156" t="s">
        <v>32</v>
      </c>
      <c r="M43" s="100" t="s">
        <v>32</v>
      </c>
      <c r="N43" s="3" t="s">
        <v>150</v>
      </c>
      <c r="O43" s="101">
        <v>86</v>
      </c>
      <c r="P43" s="101">
        <v>65.31</v>
      </c>
      <c r="Q43" s="101">
        <v>14</v>
      </c>
      <c r="R43" s="101">
        <v>34.69</v>
      </c>
      <c r="T43" s="100">
        <v>2</v>
      </c>
      <c r="U43" s="100" t="s">
        <v>32</v>
      </c>
      <c r="V43" s="100" t="s">
        <v>101</v>
      </c>
      <c r="W43" s="12" t="s">
        <v>150</v>
      </c>
      <c r="X43" s="101">
        <v>93.44</v>
      </c>
      <c r="Y43" s="101">
        <v>61.54</v>
      </c>
      <c r="Z43" s="101">
        <v>6.35</v>
      </c>
      <c r="AA43" s="101">
        <v>38.46</v>
      </c>
    </row>
    <row r="44" spans="1:27" x14ac:dyDescent="0.25">
      <c r="A44" s="3">
        <v>5</v>
      </c>
      <c r="B44" s="3" t="s">
        <v>30</v>
      </c>
      <c r="C44" s="3" t="s">
        <v>90</v>
      </c>
      <c r="D44" s="3" t="s">
        <v>150</v>
      </c>
      <c r="E44" s="99">
        <v>84.95</v>
      </c>
      <c r="F44" s="99">
        <v>63.95</v>
      </c>
      <c r="G44" s="99">
        <v>15.05</v>
      </c>
      <c r="H44" s="99">
        <v>36.049999999999997</v>
      </c>
      <c r="I44" s="3"/>
      <c r="K44" s="100">
        <v>3</v>
      </c>
      <c r="L44" s="151" t="s">
        <v>30</v>
      </c>
      <c r="M44" s="100" t="s">
        <v>159</v>
      </c>
      <c r="N44" s="3" t="s">
        <v>150</v>
      </c>
      <c r="O44" s="101">
        <v>76.19</v>
      </c>
      <c r="P44" s="101">
        <v>75.290000000000006</v>
      </c>
      <c r="Q44" s="101">
        <v>23.81</v>
      </c>
      <c r="R44" s="101">
        <v>24.71</v>
      </c>
      <c r="T44" s="100">
        <v>3</v>
      </c>
      <c r="U44" s="12" t="s">
        <v>30</v>
      </c>
      <c r="V44" s="100" t="s">
        <v>90</v>
      </c>
      <c r="W44" s="12" t="s">
        <v>150</v>
      </c>
      <c r="X44" s="101">
        <v>79.31</v>
      </c>
      <c r="Y44" s="101">
        <v>71.760000000000005</v>
      </c>
      <c r="Z44" s="101">
        <v>20.69</v>
      </c>
      <c r="AA44" s="101">
        <v>28.24</v>
      </c>
    </row>
    <row r="45" spans="1:27" x14ac:dyDescent="0.25">
      <c r="A45" s="3">
        <v>6</v>
      </c>
      <c r="B45" s="3" t="s">
        <v>139</v>
      </c>
      <c r="C45" s="3" t="s">
        <v>49</v>
      </c>
      <c r="D45" s="3" t="s">
        <v>150</v>
      </c>
      <c r="E45" s="99">
        <v>98.63</v>
      </c>
      <c r="F45" s="99">
        <v>74.55</v>
      </c>
      <c r="G45" s="99">
        <v>1.37</v>
      </c>
      <c r="H45" s="99">
        <v>25.45</v>
      </c>
      <c r="I45" s="3"/>
      <c r="K45" s="100">
        <v>4</v>
      </c>
      <c r="L45" s="151" t="s">
        <v>139</v>
      </c>
      <c r="M45" s="100" t="s">
        <v>49</v>
      </c>
      <c r="N45" s="3" t="s">
        <v>150</v>
      </c>
      <c r="O45" s="101">
        <v>71.31</v>
      </c>
      <c r="P45" s="101">
        <v>85.48</v>
      </c>
      <c r="Q45" s="101">
        <v>27.69</v>
      </c>
      <c r="R45" s="101">
        <v>14.52</v>
      </c>
      <c r="T45" s="100">
        <v>4</v>
      </c>
      <c r="U45" s="12" t="s">
        <v>139</v>
      </c>
      <c r="V45" s="100" t="s">
        <v>49</v>
      </c>
      <c r="W45" s="12" t="s">
        <v>150</v>
      </c>
      <c r="X45" s="101">
        <v>82.09</v>
      </c>
      <c r="Y45" s="101">
        <v>82.54</v>
      </c>
      <c r="Z45" s="101">
        <v>17.91</v>
      </c>
      <c r="AA45" s="101">
        <v>17.46</v>
      </c>
    </row>
    <row r="46" spans="1:27" x14ac:dyDescent="0.25">
      <c r="A46" s="3">
        <v>8</v>
      </c>
      <c r="B46" s="3" t="s">
        <v>140</v>
      </c>
      <c r="C46" s="3" t="s">
        <v>50</v>
      </c>
      <c r="D46" s="3" t="s">
        <v>150</v>
      </c>
      <c r="E46" s="99">
        <v>95.6</v>
      </c>
      <c r="F46" s="99">
        <v>74.400000000000006</v>
      </c>
      <c r="G46" s="99">
        <v>4.4000000000000004</v>
      </c>
      <c r="H46" s="99">
        <v>25.6</v>
      </c>
      <c r="I46" s="11"/>
      <c r="K46" s="100">
        <v>5</v>
      </c>
      <c r="L46" s="151" t="s">
        <v>140</v>
      </c>
      <c r="M46" s="100" t="s">
        <v>50</v>
      </c>
      <c r="N46" s="3" t="s">
        <v>150</v>
      </c>
      <c r="O46" s="101">
        <v>82.3</v>
      </c>
      <c r="P46" s="101">
        <v>84.5</v>
      </c>
      <c r="Q46" s="101">
        <v>17.7</v>
      </c>
      <c r="R46" s="101">
        <v>15.5</v>
      </c>
      <c r="T46" s="100">
        <v>5</v>
      </c>
      <c r="U46" s="12" t="s">
        <v>165</v>
      </c>
      <c r="V46" s="100" t="s">
        <v>44</v>
      </c>
      <c r="W46" s="12" t="s">
        <v>150</v>
      </c>
      <c r="X46" s="101">
        <v>56.25</v>
      </c>
      <c r="Y46" s="101">
        <v>63.93</v>
      </c>
      <c r="Z46" s="101">
        <v>43.75</v>
      </c>
      <c r="AA46" s="101">
        <v>36.07</v>
      </c>
    </row>
    <row r="47" spans="1:27" x14ac:dyDescent="0.25">
      <c r="A47" s="3">
        <v>9</v>
      </c>
      <c r="B47" s="3" t="s">
        <v>141</v>
      </c>
      <c r="C47" s="3" t="s">
        <v>51</v>
      </c>
      <c r="D47" s="3" t="s">
        <v>150</v>
      </c>
      <c r="E47" s="99">
        <v>97.14</v>
      </c>
      <c r="F47" s="99">
        <v>75.59</v>
      </c>
      <c r="G47" s="99">
        <v>2.86</v>
      </c>
      <c r="H47" s="99">
        <v>24.41</v>
      </c>
      <c r="K47" s="100">
        <v>6</v>
      </c>
      <c r="L47" s="151" t="s">
        <v>143</v>
      </c>
      <c r="M47" s="100" t="s">
        <v>53</v>
      </c>
      <c r="N47" s="3" t="s">
        <v>150</v>
      </c>
      <c r="O47" s="101">
        <v>80.2</v>
      </c>
      <c r="P47" s="101">
        <v>79.8</v>
      </c>
      <c r="Q47" s="101">
        <v>19.8</v>
      </c>
      <c r="R47" s="101">
        <v>20.2</v>
      </c>
      <c r="T47" s="100">
        <v>6</v>
      </c>
      <c r="U47" s="12" t="s">
        <v>140</v>
      </c>
      <c r="V47" s="100" t="s">
        <v>50</v>
      </c>
      <c r="W47" s="12" t="s">
        <v>150</v>
      </c>
      <c r="X47" s="101">
        <v>83.75</v>
      </c>
      <c r="Y47" s="101">
        <v>80.95</v>
      </c>
      <c r="Z47" s="101">
        <v>13.25</v>
      </c>
      <c r="AA47" s="101">
        <v>19.05</v>
      </c>
    </row>
    <row r="48" spans="1:27" x14ac:dyDescent="0.25">
      <c r="A48" s="3">
        <v>10</v>
      </c>
      <c r="B48" s="3" t="s">
        <v>133</v>
      </c>
      <c r="C48" s="3" t="s">
        <v>134</v>
      </c>
      <c r="D48" s="3" t="s">
        <v>150</v>
      </c>
      <c r="E48" s="99">
        <v>95.77</v>
      </c>
      <c r="F48" s="99">
        <v>70.290000000000006</v>
      </c>
      <c r="G48" s="99">
        <v>4.2300000000000004</v>
      </c>
      <c r="H48" s="99">
        <v>24.71</v>
      </c>
      <c r="K48" s="100">
        <v>7</v>
      </c>
      <c r="L48" s="151" t="s">
        <v>144</v>
      </c>
      <c r="M48" s="100" t="s">
        <v>54</v>
      </c>
      <c r="N48" s="3" t="s">
        <v>150</v>
      </c>
      <c r="O48" s="101">
        <v>69.400000000000006</v>
      </c>
      <c r="P48" s="101">
        <v>87.5</v>
      </c>
      <c r="Q48" s="101">
        <v>30.6</v>
      </c>
      <c r="R48" s="101">
        <v>12.5</v>
      </c>
      <c r="T48" s="100">
        <v>7</v>
      </c>
      <c r="U48" s="100" t="s">
        <v>166</v>
      </c>
      <c r="V48" s="100" t="s">
        <v>79</v>
      </c>
      <c r="W48" s="12" t="s">
        <v>150</v>
      </c>
      <c r="X48" s="101">
        <v>93.1</v>
      </c>
      <c r="Y48" s="101">
        <v>73.77</v>
      </c>
      <c r="Z48" s="101">
        <v>6.9</v>
      </c>
      <c r="AA48" s="101">
        <v>26.23</v>
      </c>
    </row>
    <row r="49" spans="1:27" x14ac:dyDescent="0.25">
      <c r="A49" s="12">
        <v>12</v>
      </c>
      <c r="B49" s="12" t="s">
        <v>64</v>
      </c>
      <c r="C49" s="12" t="s">
        <v>53</v>
      </c>
      <c r="D49" s="12" t="s">
        <v>150</v>
      </c>
      <c r="E49" s="99">
        <v>96.8</v>
      </c>
      <c r="F49" s="99">
        <v>85.9</v>
      </c>
      <c r="G49" s="99">
        <v>3.2</v>
      </c>
      <c r="H49" s="99">
        <v>14.1</v>
      </c>
      <c r="K49" s="100">
        <v>8</v>
      </c>
      <c r="L49" s="151" t="s">
        <v>69</v>
      </c>
      <c r="M49" s="100" t="s">
        <v>55</v>
      </c>
      <c r="N49" s="3" t="s">
        <v>150</v>
      </c>
      <c r="O49" s="101">
        <v>87.34</v>
      </c>
      <c r="P49" s="101">
        <v>70.73</v>
      </c>
      <c r="Q49" s="101">
        <v>12.66</v>
      </c>
      <c r="R49" s="101">
        <v>29.27</v>
      </c>
      <c r="T49" s="100">
        <v>8</v>
      </c>
      <c r="U49" s="101" t="s">
        <v>87</v>
      </c>
      <c r="V49" s="101" t="s">
        <v>104</v>
      </c>
      <c r="W49" s="12" t="s">
        <v>150</v>
      </c>
      <c r="X49" s="101">
        <v>65.501792114695334</v>
      </c>
      <c r="Y49" s="101"/>
      <c r="Z49" s="101">
        <v>10.483870967741936</v>
      </c>
      <c r="AA49" s="101">
        <v>12.096774193548388</v>
      </c>
    </row>
    <row r="50" spans="1:27" x14ac:dyDescent="0.25">
      <c r="A50" s="12">
        <v>13</v>
      </c>
      <c r="B50" s="12" t="s">
        <v>67</v>
      </c>
      <c r="C50" s="12" t="s">
        <v>54</v>
      </c>
      <c r="D50" s="12" t="s">
        <v>150</v>
      </c>
      <c r="E50" s="99">
        <v>89.04</v>
      </c>
      <c r="F50" s="99">
        <v>86.67</v>
      </c>
      <c r="G50" s="99">
        <v>10.96</v>
      </c>
      <c r="H50" s="99">
        <v>13.33</v>
      </c>
      <c r="K50" s="96">
        <v>9</v>
      </c>
      <c r="L50" s="154" t="s">
        <v>145</v>
      </c>
      <c r="M50" s="96" t="s">
        <v>56</v>
      </c>
      <c r="N50" s="49" t="s">
        <v>150</v>
      </c>
      <c r="O50" s="106">
        <v>69.7</v>
      </c>
      <c r="P50" s="106">
        <v>86.76</v>
      </c>
      <c r="Q50" s="106">
        <v>30.3</v>
      </c>
      <c r="R50" s="106">
        <v>13.24</v>
      </c>
      <c r="T50" s="100">
        <v>9</v>
      </c>
      <c r="U50" s="12" t="s">
        <v>28</v>
      </c>
      <c r="V50" s="100" t="s">
        <v>80</v>
      </c>
      <c r="W50" s="12" t="s">
        <v>150</v>
      </c>
      <c r="X50" s="101">
        <v>93.26</v>
      </c>
      <c r="Y50" s="101">
        <v>91.67</v>
      </c>
      <c r="Z50" s="101">
        <v>6.74</v>
      </c>
      <c r="AA50" s="101">
        <v>8.33</v>
      </c>
    </row>
    <row r="51" spans="1:27" ht="15.75" thickBot="1" x14ac:dyDescent="0.3">
      <c r="A51" s="12">
        <v>14</v>
      </c>
      <c r="B51" s="12" t="s">
        <v>69</v>
      </c>
      <c r="C51" s="12" t="s">
        <v>55</v>
      </c>
      <c r="D51" s="12" t="s">
        <v>150</v>
      </c>
      <c r="E51" s="99">
        <v>87.74</v>
      </c>
      <c r="F51" s="99">
        <v>62.16</v>
      </c>
      <c r="G51" s="99">
        <v>12.26</v>
      </c>
      <c r="H51" s="99">
        <v>37.840000000000003</v>
      </c>
      <c r="K51" s="94"/>
      <c r="L51" s="152" t="s">
        <v>161</v>
      </c>
      <c r="M51" s="94"/>
      <c r="N51" s="94"/>
      <c r="O51" s="111">
        <f>AVERAGE(O42:O50)</f>
        <v>78.715555555555568</v>
      </c>
      <c r="P51" s="111">
        <f t="shared" ref="P51:R51" si="9">AVERAGE(P42:P50)</f>
        <v>77.852902494331076</v>
      </c>
      <c r="Q51" s="111">
        <f t="shared" si="9"/>
        <v>21.173333333333332</v>
      </c>
      <c r="R51" s="111">
        <f t="shared" si="9"/>
        <v>22.147097505668935</v>
      </c>
      <c r="T51" s="100">
        <v>10</v>
      </c>
      <c r="U51" s="12" t="s">
        <v>142</v>
      </c>
      <c r="V51" s="100" t="s">
        <v>52</v>
      </c>
      <c r="W51" s="12" t="s">
        <v>150</v>
      </c>
      <c r="X51" s="101">
        <v>65.33</v>
      </c>
      <c r="Y51" s="101">
        <v>78.87</v>
      </c>
      <c r="Z51" s="101">
        <v>34.67</v>
      </c>
      <c r="AA51" s="101">
        <v>21.13</v>
      </c>
    </row>
    <row r="52" spans="1:27" x14ac:dyDescent="0.25">
      <c r="A52" s="12">
        <v>15</v>
      </c>
      <c r="B52" s="12" t="s">
        <v>70</v>
      </c>
      <c r="C52" s="12" t="s">
        <v>56</v>
      </c>
      <c r="D52" s="12" t="s">
        <v>150</v>
      </c>
      <c r="E52" s="99">
        <v>91.09</v>
      </c>
      <c r="F52" s="99">
        <v>83.93</v>
      </c>
      <c r="G52" s="99">
        <v>8.91</v>
      </c>
      <c r="H52" s="99">
        <v>16.07</v>
      </c>
      <c r="P52" s="115"/>
      <c r="T52" s="100">
        <v>11</v>
      </c>
      <c r="U52" s="12" t="s">
        <v>143</v>
      </c>
      <c r="V52" s="100" t="s">
        <v>53</v>
      </c>
      <c r="W52" s="12" t="s">
        <v>150</v>
      </c>
      <c r="X52" s="101">
        <v>86.52</v>
      </c>
      <c r="Y52" s="101">
        <v>81.180000000000007</v>
      </c>
      <c r="Z52" s="101">
        <v>13.48</v>
      </c>
      <c r="AA52" s="101">
        <v>18.82</v>
      </c>
    </row>
    <row r="53" spans="1:27" ht="15.75" thickBot="1" x14ac:dyDescent="0.3">
      <c r="A53" s="112"/>
      <c r="B53" s="113" t="s">
        <v>160</v>
      </c>
      <c r="C53" s="116"/>
      <c r="D53" s="116"/>
      <c r="E53" s="114">
        <f>AVERAGE(E42:E52)</f>
        <v>93.567339475891217</v>
      </c>
      <c r="F53" s="114">
        <f t="shared" ref="F53:H53" si="10">AVERAGE(F42:F52)</f>
        <v>74.706949152542379</v>
      </c>
      <c r="G53" s="114">
        <f t="shared" si="10"/>
        <v>6.4326605241087744</v>
      </c>
      <c r="H53" s="114">
        <f t="shared" si="10"/>
        <v>24.838505392912172</v>
      </c>
      <c r="P53" s="115"/>
      <c r="T53" s="100">
        <v>12</v>
      </c>
      <c r="U53" s="12" t="s">
        <v>144</v>
      </c>
      <c r="V53" s="100" t="s">
        <v>54</v>
      </c>
      <c r="W53" s="12" t="s">
        <v>150</v>
      </c>
      <c r="X53" s="101">
        <v>80</v>
      </c>
      <c r="Y53" s="101">
        <v>87.23</v>
      </c>
      <c r="Z53" s="101">
        <v>20</v>
      </c>
      <c r="AA53" s="101">
        <v>12.8</v>
      </c>
    </row>
    <row r="54" spans="1:27" x14ac:dyDescent="0.25">
      <c r="A54" s="12"/>
      <c r="B54" s="12"/>
      <c r="C54" s="12"/>
      <c r="D54" s="12"/>
      <c r="P54" s="115"/>
      <c r="T54" s="100">
        <v>13</v>
      </c>
      <c r="U54" s="12" t="s">
        <v>69</v>
      </c>
      <c r="V54" s="100" t="s">
        <v>55</v>
      </c>
      <c r="W54" s="12" t="s">
        <v>150</v>
      </c>
      <c r="X54" s="101">
        <v>87.5</v>
      </c>
      <c r="Y54" s="101">
        <v>68.66</v>
      </c>
      <c r="Z54" s="101">
        <v>12.5</v>
      </c>
      <c r="AA54" s="101">
        <v>31.34</v>
      </c>
    </row>
    <row r="55" spans="1:27" x14ac:dyDescent="0.25">
      <c r="A55" s="12"/>
      <c r="B55" s="12"/>
      <c r="C55" s="12"/>
      <c r="D55" s="12"/>
      <c r="P55" s="115"/>
      <c r="T55" s="100">
        <v>14</v>
      </c>
      <c r="U55" s="12" t="s">
        <v>145</v>
      </c>
      <c r="V55" s="100" t="s">
        <v>56</v>
      </c>
      <c r="W55" s="12" t="s">
        <v>150</v>
      </c>
      <c r="X55" s="101">
        <v>83.13</v>
      </c>
      <c r="Y55" s="101">
        <v>85.25</v>
      </c>
      <c r="Z55" s="101">
        <v>16.87</v>
      </c>
      <c r="AA55" s="101">
        <v>14.75</v>
      </c>
    </row>
    <row r="56" spans="1:27" x14ac:dyDescent="0.25">
      <c r="A56" s="12"/>
      <c r="B56" s="12"/>
      <c r="C56" s="12"/>
      <c r="D56" s="12"/>
      <c r="T56" s="96">
        <v>15</v>
      </c>
      <c r="U56" s="96" t="s">
        <v>71</v>
      </c>
      <c r="V56" s="96" t="s">
        <v>103</v>
      </c>
      <c r="W56" s="44" t="s">
        <v>150</v>
      </c>
      <c r="X56" s="106">
        <v>95.73</v>
      </c>
      <c r="Y56" s="106">
        <v>94.44</v>
      </c>
      <c r="Z56" s="106">
        <v>4.2699999999999996</v>
      </c>
      <c r="AA56" s="106">
        <v>5.56</v>
      </c>
    </row>
    <row r="57" spans="1:27" ht="15.75" thickBot="1" x14ac:dyDescent="0.3">
      <c r="A57" s="12"/>
      <c r="B57" s="12"/>
      <c r="C57" s="12"/>
      <c r="D57" s="12"/>
      <c r="T57" s="94"/>
      <c r="U57" s="31" t="s">
        <v>167</v>
      </c>
      <c r="V57" s="94"/>
      <c r="W57" s="94"/>
      <c r="X57" s="109">
        <f>AVERAGE(X42:X56)</f>
        <v>82.556961004367679</v>
      </c>
      <c r="Y57" s="109">
        <f t="shared" ref="Y57:AA57" si="11">AVERAGE(Y42:Y56)</f>
        <v>77.380604395604379</v>
      </c>
      <c r="Z57" s="109">
        <f t="shared" si="11"/>
        <v>15.628083201128153</v>
      </c>
      <c r="AA57" s="109">
        <f t="shared" si="11"/>
        <v>21.91988751033912</v>
      </c>
    </row>
    <row r="58" spans="1:27" x14ac:dyDescent="0.25">
      <c r="A58" s="12"/>
      <c r="B58" s="12"/>
      <c r="C58" s="12"/>
      <c r="D58" s="12"/>
    </row>
    <row r="59" spans="1:27" x14ac:dyDescent="0.25">
      <c r="A59" s="12"/>
      <c r="B59" s="12"/>
      <c r="C59" s="12"/>
      <c r="D59" s="12"/>
      <c r="R59" s="3"/>
      <c r="S59" s="102"/>
    </row>
    <row r="60" spans="1:27" x14ac:dyDescent="0.25">
      <c r="A60" s="12"/>
      <c r="B60" s="12"/>
      <c r="C60" s="12"/>
      <c r="D60" s="12"/>
      <c r="R60" s="3"/>
      <c r="S60" s="102"/>
    </row>
    <row r="61" spans="1:27" x14ac:dyDescent="0.25">
      <c r="A61" s="12"/>
      <c r="B61" s="12"/>
      <c r="C61" s="12"/>
      <c r="D61" s="12"/>
      <c r="R61" s="3"/>
      <c r="S61" s="102"/>
    </row>
    <row r="62" spans="1:27" x14ac:dyDescent="0.25">
      <c r="A62" s="12"/>
      <c r="B62" s="12"/>
      <c r="C62" s="12"/>
      <c r="D62" s="12"/>
      <c r="R62" s="3"/>
      <c r="S62" s="102"/>
    </row>
    <row r="66" spans="5:7" x14ac:dyDescent="0.25">
      <c r="E66" s="99"/>
      <c r="F66" s="99"/>
      <c r="G66" s="99"/>
    </row>
    <row r="67" spans="5:7" x14ac:dyDescent="0.25">
      <c r="E67" s="99"/>
      <c r="F67" s="99"/>
      <c r="G67" s="99"/>
    </row>
    <row r="68" spans="5:7" x14ac:dyDescent="0.25">
      <c r="E68" s="99"/>
      <c r="F68" s="99"/>
      <c r="G68" s="99"/>
    </row>
    <row r="69" spans="5:7" x14ac:dyDescent="0.25">
      <c r="E69" s="99"/>
      <c r="F69" s="99"/>
      <c r="G69" s="99"/>
    </row>
  </sheetData>
  <phoneticPr fontId="1" type="noConversion"/>
  <pageMargins left="0.7" right="0.7" top="0.75" bottom="0.75" header="0.3" footer="0.3"/>
  <pageSetup paperSize="9"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3749C9-66C8-4FE4-A61C-20B87045A96B}">
  <dimension ref="A1:U84"/>
  <sheetViews>
    <sheetView topLeftCell="L1" workbookViewId="0">
      <selection activeCell="O9" sqref="O9"/>
    </sheetView>
  </sheetViews>
  <sheetFormatPr defaultRowHeight="15" x14ac:dyDescent="0.25"/>
  <cols>
    <col min="1" max="2" width="9" style="3"/>
    <col min="3" max="4" width="23" style="3" customWidth="1"/>
    <col min="5" max="5" width="26" style="3" customWidth="1"/>
    <col min="6" max="8" width="23" style="3" customWidth="1"/>
    <col min="9" max="9" width="9" style="3"/>
    <col min="10" max="15" width="23" style="3" customWidth="1"/>
    <col min="16" max="16" width="9" style="3"/>
    <col min="17" max="21" width="23" style="3" customWidth="1"/>
    <col min="23" max="23" width="11.625" bestFit="1" customWidth="1"/>
    <col min="25" max="25" width="11.625" bestFit="1" customWidth="1"/>
  </cols>
  <sheetData>
    <row r="1" spans="2:21" ht="15.75" thickBot="1" x14ac:dyDescent="0.3">
      <c r="B1" s="34"/>
      <c r="C1" s="34"/>
      <c r="D1" s="34"/>
      <c r="E1" s="34"/>
      <c r="F1" s="34"/>
      <c r="G1" s="34"/>
      <c r="I1" s="34"/>
      <c r="J1" s="34"/>
      <c r="K1" s="34"/>
      <c r="L1" s="34"/>
      <c r="M1" s="34"/>
      <c r="N1" s="34"/>
      <c r="P1" s="34"/>
      <c r="Q1" s="34"/>
      <c r="R1" s="34"/>
      <c r="S1" s="34"/>
      <c r="T1" s="34"/>
      <c r="U1" s="34"/>
    </row>
    <row r="2" spans="2:21" x14ac:dyDescent="0.25">
      <c r="B2" s="42"/>
      <c r="C2" s="241" t="s">
        <v>536</v>
      </c>
      <c r="D2" s="241"/>
      <c r="E2" s="241"/>
      <c r="F2" s="241"/>
      <c r="G2" s="241"/>
      <c r="H2" s="168"/>
      <c r="I2" s="42"/>
      <c r="J2" s="242" t="s">
        <v>547</v>
      </c>
      <c r="K2" s="242"/>
      <c r="L2" s="242"/>
      <c r="M2" s="242"/>
      <c r="N2" s="242"/>
      <c r="O2" s="177"/>
      <c r="P2" s="42"/>
      <c r="Q2" s="242" t="s">
        <v>548</v>
      </c>
      <c r="R2" s="242"/>
      <c r="S2" s="242"/>
      <c r="T2" s="242"/>
      <c r="U2" s="242"/>
    </row>
    <row r="3" spans="2:21" ht="60" x14ac:dyDescent="0.25">
      <c r="B3" s="200" t="s">
        <v>554</v>
      </c>
      <c r="C3" s="212" t="s">
        <v>538</v>
      </c>
      <c r="D3" s="212" t="s">
        <v>540</v>
      </c>
      <c r="E3" s="212" t="s">
        <v>542</v>
      </c>
      <c r="F3" s="212" t="s">
        <v>544</v>
      </c>
      <c r="G3" s="212" t="s">
        <v>546</v>
      </c>
      <c r="H3" s="168"/>
      <c r="I3" s="200" t="s">
        <v>554</v>
      </c>
      <c r="J3" s="212" t="s">
        <v>538</v>
      </c>
      <c r="K3" s="212" t="s">
        <v>540</v>
      </c>
      <c r="L3" s="212" t="s">
        <v>542</v>
      </c>
      <c r="M3" s="212" t="s">
        <v>544</v>
      </c>
      <c r="N3" s="212" t="s">
        <v>546</v>
      </c>
      <c r="O3" s="168"/>
      <c r="P3" s="200" t="s">
        <v>554</v>
      </c>
      <c r="Q3" s="213" t="s">
        <v>537</v>
      </c>
      <c r="R3" s="213" t="s">
        <v>539</v>
      </c>
      <c r="S3" s="213" t="s">
        <v>541</v>
      </c>
      <c r="T3" s="213" t="s">
        <v>543</v>
      </c>
      <c r="U3" s="213" t="s">
        <v>545</v>
      </c>
    </row>
    <row r="4" spans="2:21" x14ac:dyDescent="0.25">
      <c r="B4" s="3">
        <v>2020</v>
      </c>
      <c r="C4" s="3">
        <v>2353714381.9000001</v>
      </c>
      <c r="D4" s="3">
        <v>3612920414.7491522</v>
      </c>
      <c r="E4" s="3">
        <v>881704785.67272747</v>
      </c>
      <c r="F4" s="3">
        <f>SUM(C4:E4)</f>
        <v>6848339582.3218803</v>
      </c>
      <c r="G4" s="3">
        <f t="shared" ref="G4:G35" si="0">F4/MAX($F$4:$F$84)</f>
        <v>1</v>
      </c>
      <c r="I4" s="3">
        <v>2020</v>
      </c>
      <c r="J4" s="3">
        <v>2353714381.9000001</v>
      </c>
      <c r="K4" s="3">
        <v>3657294516.0824857</v>
      </c>
      <c r="L4" s="3">
        <v>881425177.81818187</v>
      </c>
      <c r="M4" s="3">
        <f>SUM(J4:L4)</f>
        <v>6892434075.8006678</v>
      </c>
      <c r="N4" s="3">
        <f t="shared" ref="N4:N35" si="1">M4/MAX($F$4:$F$84)</f>
        <v>1.0064387130557328</v>
      </c>
      <c r="P4" s="3">
        <v>2020</v>
      </c>
      <c r="Q4" s="3">
        <v>2262547098.7444444</v>
      </c>
      <c r="R4" s="3">
        <v>4458523755.8888893</v>
      </c>
      <c r="S4" s="3">
        <v>881523235.12727273</v>
      </c>
      <c r="T4" s="3">
        <f>SUM(Q4:S4)</f>
        <v>7602594089.7606058</v>
      </c>
      <c r="U4" s="3">
        <f t="shared" ref="U4:U35" si="2">T4/MAX($F$4:$F$84)</f>
        <v>1.1101368438834047</v>
      </c>
    </row>
    <row r="5" spans="2:21" x14ac:dyDescent="0.25">
      <c r="B5" s="3">
        <v>2021</v>
      </c>
      <c r="C5" s="3">
        <v>2337745636.4400001</v>
      </c>
      <c r="D5" s="3">
        <v>3591948239.8534832</v>
      </c>
      <c r="E5" s="3">
        <v>869081763.9272728</v>
      </c>
      <c r="F5" s="3">
        <f t="shared" ref="F5:F68" si="3">SUM(C5:E5)</f>
        <v>6798775640.2207565</v>
      </c>
      <c r="G5" s="3">
        <f t="shared" si="0"/>
        <v>0.99276263370042761</v>
      </c>
      <c r="I5" s="3">
        <v>2021</v>
      </c>
      <c r="J5" s="3">
        <v>2338632545.9200001</v>
      </c>
      <c r="K5" s="3">
        <v>3636795222.1291904</v>
      </c>
      <c r="L5" s="3">
        <v>869134146.32727277</v>
      </c>
      <c r="M5" s="3">
        <f t="shared" ref="M5:M68" si="4">SUM(J5:L5)</f>
        <v>6844561914.3764629</v>
      </c>
      <c r="N5" s="3">
        <f t="shared" si="1"/>
        <v>0.99944838191798069</v>
      </c>
      <c r="P5" s="3">
        <v>2021</v>
      </c>
      <c r="Q5" s="3">
        <v>2248320227.468307</v>
      </c>
      <c r="R5" s="3">
        <v>4431520509.4222221</v>
      </c>
      <c r="S5" s="3">
        <v>868847180.65454555</v>
      </c>
      <c r="T5" s="3">
        <f t="shared" ref="T5:T68" si="5">SUM(Q5:S5)</f>
        <v>7548687917.5450754</v>
      </c>
      <c r="U5" s="3">
        <f t="shared" si="2"/>
        <v>1.1022654216842658</v>
      </c>
    </row>
    <row r="6" spans="2:21" x14ac:dyDescent="0.25">
      <c r="B6" s="3">
        <v>2022</v>
      </c>
      <c r="C6" s="3">
        <v>2321513514.0999999</v>
      </c>
      <c r="D6" s="3">
        <v>3568673843.1709981</v>
      </c>
      <c r="E6" s="3">
        <v>856997608.07272732</v>
      </c>
      <c r="F6" s="3">
        <f t="shared" si="3"/>
        <v>6747184965.3437252</v>
      </c>
      <c r="G6" s="3">
        <f t="shared" si="0"/>
        <v>0.98522932226677651</v>
      </c>
      <c r="I6" s="3">
        <v>2022</v>
      </c>
      <c r="J6" s="3">
        <v>2322436818.0599999</v>
      </c>
      <c r="K6" s="3">
        <v>3614191497.0602632</v>
      </c>
      <c r="L6" s="3">
        <v>856661274.98181832</v>
      </c>
      <c r="M6" s="3">
        <f t="shared" si="4"/>
        <v>6793289590.1020813</v>
      </c>
      <c r="N6" s="3">
        <f t="shared" si="1"/>
        <v>0.99196155629287086</v>
      </c>
      <c r="P6" s="3">
        <v>2022</v>
      </c>
      <c r="Q6" s="3">
        <v>2232331012.6055264</v>
      </c>
      <c r="R6" s="3">
        <v>4403140764.3777771</v>
      </c>
      <c r="S6" s="3">
        <v>855881291.19999993</v>
      </c>
      <c r="T6" s="3">
        <f t="shared" si="5"/>
        <v>7491353068.1833029</v>
      </c>
      <c r="U6" s="3">
        <f t="shared" si="2"/>
        <v>1.093893341317548</v>
      </c>
    </row>
    <row r="7" spans="2:21" x14ac:dyDescent="0.25">
      <c r="B7" s="3">
        <v>2023</v>
      </c>
      <c r="C7" s="3">
        <v>2305090547.7399998</v>
      </c>
      <c r="D7" s="3">
        <v>3547320094.8357816</v>
      </c>
      <c r="E7" s="3">
        <v>844945183.9272728</v>
      </c>
      <c r="F7" s="3">
        <f t="shared" si="3"/>
        <v>6697355826.5030537</v>
      </c>
      <c r="G7" s="3">
        <f t="shared" si="0"/>
        <v>0.97795323172808601</v>
      </c>
      <c r="I7" s="3">
        <v>2023</v>
      </c>
      <c r="J7" s="3">
        <v>2304787323.6400003</v>
      </c>
      <c r="K7" s="3">
        <v>3594455416.8516006</v>
      </c>
      <c r="L7" s="3">
        <v>844771998.90909088</v>
      </c>
      <c r="M7" s="3">
        <f t="shared" si="4"/>
        <v>6744014739.400692</v>
      </c>
      <c r="N7" s="3">
        <f t="shared" si="1"/>
        <v>0.98476640334972732</v>
      </c>
      <c r="P7" s="3">
        <v>2023</v>
      </c>
      <c r="Q7" s="3">
        <v>2215955406.8515549</v>
      </c>
      <c r="R7" s="3">
        <v>4371264842.5333338</v>
      </c>
      <c r="S7" s="3">
        <v>843219749.16363633</v>
      </c>
      <c r="T7" s="3">
        <f t="shared" si="5"/>
        <v>7430439998.5485249</v>
      </c>
      <c r="U7" s="3">
        <f t="shared" si="2"/>
        <v>1.0849987663767817</v>
      </c>
    </row>
    <row r="8" spans="2:21" x14ac:dyDescent="0.25">
      <c r="B8" s="3">
        <v>2024</v>
      </c>
      <c r="C8" s="3">
        <v>2286304617.96</v>
      </c>
      <c r="D8" s="3">
        <v>3526918887.8391714</v>
      </c>
      <c r="E8" s="3">
        <v>832664232</v>
      </c>
      <c r="F8" s="3">
        <f t="shared" si="3"/>
        <v>6645887737.7991714</v>
      </c>
      <c r="G8" s="3">
        <f t="shared" si="0"/>
        <v>0.97043782042506876</v>
      </c>
      <c r="I8" s="3">
        <v>2024</v>
      </c>
      <c r="J8" s="3">
        <v>2287182319.4000001</v>
      </c>
      <c r="K8" s="3">
        <v>3571908733.7939739</v>
      </c>
      <c r="L8" s="3">
        <v>832108075.4181819</v>
      </c>
      <c r="M8" s="3">
        <f t="shared" si="4"/>
        <v>6691199128.6121559</v>
      </c>
      <c r="N8" s="3">
        <f t="shared" si="1"/>
        <v>0.9770542257987086</v>
      </c>
      <c r="P8" s="3">
        <v>2024</v>
      </c>
      <c r="Q8" s="3">
        <v>2201044026.4977274</v>
      </c>
      <c r="R8" s="3">
        <v>4341527043.7111111</v>
      </c>
      <c r="S8" s="3">
        <v>831244802.5454545</v>
      </c>
      <c r="T8" s="3">
        <f t="shared" si="5"/>
        <v>7373815872.7542934</v>
      </c>
      <c r="U8" s="3">
        <f t="shared" si="2"/>
        <v>1.0767304664314346</v>
      </c>
    </row>
    <row r="9" spans="2:21" x14ac:dyDescent="0.25">
      <c r="B9" s="3">
        <v>2025</v>
      </c>
      <c r="C9" s="3">
        <v>2269085224.4399996</v>
      </c>
      <c r="D9" s="3">
        <v>3507716620.510735</v>
      </c>
      <c r="E9" s="3">
        <v>820037724.87272727</v>
      </c>
      <c r="F9" s="3">
        <f t="shared" si="3"/>
        <v>6596839569.8234625</v>
      </c>
      <c r="G9" s="3">
        <f t="shared" si="0"/>
        <v>0.96327576787406499</v>
      </c>
      <c r="I9" s="3">
        <v>2025</v>
      </c>
      <c r="J9" s="3">
        <v>2269440891.9399996</v>
      </c>
      <c r="K9" s="3">
        <v>3548929975.6316385</v>
      </c>
      <c r="L9" s="3">
        <v>820570804.29090893</v>
      </c>
      <c r="M9" s="3">
        <f t="shared" si="4"/>
        <v>6638941671.8625469</v>
      </c>
      <c r="N9" s="3">
        <f t="shared" si="1"/>
        <v>0.96942355034498184</v>
      </c>
      <c r="P9" s="3">
        <v>2025</v>
      </c>
      <c r="Q9" s="3">
        <v>2184672505.9483113</v>
      </c>
      <c r="R9" s="3">
        <v>4311167719.3555565</v>
      </c>
      <c r="S9" s="3">
        <v>818186547.27272725</v>
      </c>
      <c r="T9" s="3">
        <f t="shared" si="5"/>
        <v>7314026772.5765944</v>
      </c>
      <c r="U9" s="3">
        <f t="shared" si="2"/>
        <v>1.0680000144059483</v>
      </c>
    </row>
    <row r="10" spans="2:21" x14ac:dyDescent="0.25">
      <c r="B10" s="3">
        <v>2026</v>
      </c>
      <c r="C10" s="3">
        <v>2252774120.98</v>
      </c>
      <c r="D10" s="3">
        <v>3488136124.1928439</v>
      </c>
      <c r="E10" s="3">
        <v>807622955.05454552</v>
      </c>
      <c r="F10" s="3">
        <f t="shared" si="3"/>
        <v>6548533200.2273893</v>
      </c>
      <c r="G10" s="3">
        <f t="shared" si="0"/>
        <v>0.9562220333132424</v>
      </c>
      <c r="I10" s="3">
        <v>2026</v>
      </c>
      <c r="J10" s="3">
        <v>2252368086.52</v>
      </c>
      <c r="K10" s="3">
        <v>3529450366.4056497</v>
      </c>
      <c r="L10" s="3">
        <v>808987969.60000002</v>
      </c>
      <c r="M10" s="3">
        <f t="shared" si="4"/>
        <v>6590806422.52565</v>
      </c>
      <c r="N10" s="3">
        <f t="shared" si="1"/>
        <v>0.96239480290068857</v>
      </c>
      <c r="P10" s="3">
        <v>2026</v>
      </c>
      <c r="Q10" s="3">
        <v>2167934875.9255233</v>
      </c>
      <c r="R10" s="3">
        <v>4284643882.1777778</v>
      </c>
      <c r="S10" s="3">
        <v>805750885.60000002</v>
      </c>
      <c r="T10" s="3">
        <f t="shared" si="5"/>
        <v>7258329643.7033014</v>
      </c>
      <c r="U10" s="3">
        <f t="shared" si="2"/>
        <v>1.05986707528928</v>
      </c>
    </row>
    <row r="11" spans="2:21" x14ac:dyDescent="0.25">
      <c r="B11" s="3">
        <v>2027</v>
      </c>
      <c r="C11" s="3">
        <v>2237429489.0600004</v>
      </c>
      <c r="D11" s="3">
        <v>3467176005.7706218</v>
      </c>
      <c r="E11" s="3">
        <v>795394640.80000007</v>
      </c>
      <c r="F11" s="3">
        <f t="shared" si="3"/>
        <v>6500000135.6306219</v>
      </c>
      <c r="G11" s="3">
        <f t="shared" si="0"/>
        <v>0.94913519656787282</v>
      </c>
      <c r="I11" s="3">
        <v>2027</v>
      </c>
      <c r="J11" s="3">
        <v>2236224600.9200001</v>
      </c>
      <c r="K11" s="3">
        <v>3507136680.5951033</v>
      </c>
      <c r="L11" s="3">
        <v>797166949.4545455</v>
      </c>
      <c r="M11" s="3">
        <f t="shared" si="4"/>
        <v>6540528230.9696484</v>
      </c>
      <c r="N11" s="3">
        <f t="shared" si="1"/>
        <v>0.9550531413268688</v>
      </c>
      <c r="P11" s="3">
        <v>2027</v>
      </c>
      <c r="Q11" s="3">
        <v>2151305730.4603081</v>
      </c>
      <c r="R11" s="3">
        <v>4256187447.6888885</v>
      </c>
      <c r="S11" s="3">
        <v>793699433.74545443</v>
      </c>
      <c r="T11" s="3">
        <f t="shared" si="5"/>
        <v>7201192611.8946514</v>
      </c>
      <c r="U11" s="3">
        <f t="shared" si="2"/>
        <v>1.0515238803992162</v>
      </c>
    </row>
    <row r="12" spans="2:21" x14ac:dyDescent="0.25">
      <c r="B12" s="3">
        <v>2028</v>
      </c>
      <c r="C12" s="3">
        <v>2220486076.8600001</v>
      </c>
      <c r="D12" s="3">
        <v>3445309406.5981169</v>
      </c>
      <c r="E12" s="3">
        <v>782286922.69090915</v>
      </c>
      <c r="F12" s="3">
        <f t="shared" si="3"/>
        <v>6448082406.1490259</v>
      </c>
      <c r="G12" s="3">
        <f t="shared" si="0"/>
        <v>0.94155412836038865</v>
      </c>
      <c r="I12" s="3">
        <v>2028</v>
      </c>
      <c r="J12" s="3">
        <v>2219091671</v>
      </c>
      <c r="K12" s="3">
        <v>3486977549.5427494</v>
      </c>
      <c r="L12" s="3">
        <v>785460783.20000005</v>
      </c>
      <c r="M12" s="3">
        <f t="shared" si="4"/>
        <v>6491530003.7427492</v>
      </c>
      <c r="N12" s="3">
        <f t="shared" si="1"/>
        <v>0.94789838116378022</v>
      </c>
      <c r="P12" s="3">
        <v>2028</v>
      </c>
      <c r="Q12" s="3">
        <v>2135262120.5952811</v>
      </c>
      <c r="R12" s="3">
        <v>4224132706.6444449</v>
      </c>
      <c r="S12" s="3">
        <v>781225732.14545453</v>
      </c>
      <c r="T12" s="3">
        <f t="shared" si="5"/>
        <v>7140620559.3851805</v>
      </c>
      <c r="U12" s="3">
        <f t="shared" si="2"/>
        <v>1.042679101050682</v>
      </c>
    </row>
    <row r="13" spans="2:21" x14ac:dyDescent="0.25">
      <c r="B13" s="3">
        <v>2029</v>
      </c>
      <c r="C13" s="3">
        <v>2203968034.04</v>
      </c>
      <c r="D13" s="3">
        <v>3421722602.8112998</v>
      </c>
      <c r="E13" s="3">
        <v>770180350.61818182</v>
      </c>
      <c r="F13" s="3">
        <f t="shared" si="3"/>
        <v>6395870987.4694815</v>
      </c>
      <c r="G13" s="3">
        <f t="shared" si="0"/>
        <v>0.9339301754223186</v>
      </c>
      <c r="I13" s="3">
        <v>2029</v>
      </c>
      <c r="J13" s="3">
        <v>2203055660.96</v>
      </c>
      <c r="K13" s="3">
        <v>3463074386.4704337</v>
      </c>
      <c r="L13" s="3">
        <v>773470663.85454547</v>
      </c>
      <c r="M13" s="3">
        <f t="shared" si="4"/>
        <v>6439600711.2849789</v>
      </c>
      <c r="N13" s="3">
        <f t="shared" si="1"/>
        <v>0.94031562452130601</v>
      </c>
      <c r="P13" s="3">
        <v>2029</v>
      </c>
      <c r="Q13" s="3">
        <v>2120307852.5969193</v>
      </c>
      <c r="R13" s="3">
        <v>4195282127.7555561</v>
      </c>
      <c r="S13" s="3">
        <v>769716820.07272732</v>
      </c>
      <c r="T13" s="3">
        <f t="shared" si="5"/>
        <v>7085306800.4252024</v>
      </c>
      <c r="U13" s="3">
        <f t="shared" si="2"/>
        <v>1.0346021419140814</v>
      </c>
    </row>
    <row r="14" spans="2:21" x14ac:dyDescent="0.25">
      <c r="B14" s="3">
        <v>2030</v>
      </c>
      <c r="C14" s="3">
        <v>2186946154.3600001</v>
      </c>
      <c r="D14" s="3">
        <v>3399529501.0022602</v>
      </c>
      <c r="E14" s="3">
        <v>757821540.87272727</v>
      </c>
      <c r="F14" s="3">
        <f t="shared" si="3"/>
        <v>6344297196.2349882</v>
      </c>
      <c r="G14" s="3">
        <f t="shared" si="0"/>
        <v>0.9263993293515973</v>
      </c>
      <c r="I14" s="3">
        <v>2030</v>
      </c>
      <c r="J14" s="3">
        <v>2187044542.4200001</v>
      </c>
      <c r="K14" s="3">
        <v>3437221462.954802</v>
      </c>
      <c r="L14" s="3">
        <v>760652308.87272727</v>
      </c>
      <c r="M14" s="3">
        <f t="shared" si="4"/>
        <v>6384918314.247529</v>
      </c>
      <c r="N14" s="3">
        <f t="shared" si="1"/>
        <v>0.9323308573554655</v>
      </c>
      <c r="P14" s="3">
        <v>2030</v>
      </c>
      <c r="Q14" s="3">
        <v>2102603791.9449677</v>
      </c>
      <c r="R14" s="3">
        <v>4163249960.3333335</v>
      </c>
      <c r="S14" s="3">
        <v>757552937.38181818</v>
      </c>
      <c r="T14" s="3">
        <f t="shared" si="5"/>
        <v>7023406689.6601191</v>
      </c>
      <c r="U14" s="3">
        <f t="shared" si="2"/>
        <v>1.0255634384413634</v>
      </c>
    </row>
    <row r="15" spans="2:21" x14ac:dyDescent="0.25">
      <c r="B15" s="3">
        <v>2031</v>
      </c>
      <c r="C15" s="3">
        <v>2169466964.2599998</v>
      </c>
      <c r="D15" s="3">
        <v>3379045631.5314503</v>
      </c>
      <c r="E15" s="3">
        <v>746301428.4363637</v>
      </c>
      <c r="F15" s="3">
        <f t="shared" si="3"/>
        <v>6294814024.2278137</v>
      </c>
      <c r="G15" s="3">
        <f t="shared" si="0"/>
        <v>0.91917375716547078</v>
      </c>
      <c r="I15" s="3">
        <v>2031</v>
      </c>
      <c r="J15" s="3">
        <v>2170388295.8599997</v>
      </c>
      <c r="K15" s="3">
        <v>3412231034.7069683</v>
      </c>
      <c r="L15" s="3">
        <v>749139010.0363636</v>
      </c>
      <c r="M15" s="3">
        <f t="shared" si="4"/>
        <v>6331758340.6033316</v>
      </c>
      <c r="N15" s="3">
        <f t="shared" si="1"/>
        <v>0.92456839566600379</v>
      </c>
      <c r="P15" s="3">
        <v>2031</v>
      </c>
      <c r="Q15" s="3">
        <v>2086268043.3177009</v>
      </c>
      <c r="R15" s="3">
        <v>4133492898.644444</v>
      </c>
      <c r="S15" s="3">
        <v>745940775.05454528</v>
      </c>
      <c r="T15" s="3">
        <f t="shared" si="5"/>
        <v>6965701717.0166903</v>
      </c>
      <c r="U15" s="3">
        <f t="shared" si="2"/>
        <v>1.017137312378283</v>
      </c>
    </row>
    <row r="16" spans="2:21" x14ac:dyDescent="0.25">
      <c r="B16" s="3">
        <v>2032</v>
      </c>
      <c r="C16" s="3">
        <v>2151012293.5600004</v>
      </c>
      <c r="D16" s="3">
        <v>3359093989.4693031</v>
      </c>
      <c r="E16" s="3">
        <v>734736239.5636363</v>
      </c>
      <c r="F16" s="3">
        <f t="shared" si="3"/>
        <v>6244842522.5929394</v>
      </c>
      <c r="G16" s="3">
        <f t="shared" si="0"/>
        <v>0.91187687869818956</v>
      </c>
      <c r="I16" s="3">
        <v>2032</v>
      </c>
      <c r="J16" s="3">
        <v>2153193370.3800001</v>
      </c>
      <c r="K16" s="3">
        <v>3387878464.4685497</v>
      </c>
      <c r="L16" s="3">
        <v>738004168.36363637</v>
      </c>
      <c r="M16" s="3">
        <f t="shared" si="4"/>
        <v>6279076003.2121859</v>
      </c>
      <c r="N16" s="3">
        <f t="shared" si="1"/>
        <v>0.91687567880261422</v>
      </c>
      <c r="P16" s="3">
        <v>2032</v>
      </c>
      <c r="Q16" s="3">
        <v>2070904884.1439109</v>
      </c>
      <c r="R16" s="3">
        <v>4103432968.3111105</v>
      </c>
      <c r="S16" s="3">
        <v>734130256.72727287</v>
      </c>
      <c r="T16" s="3">
        <f t="shared" si="5"/>
        <v>6908468109.1822939</v>
      </c>
      <c r="U16" s="3">
        <f t="shared" si="2"/>
        <v>1.0087800153800242</v>
      </c>
    </row>
    <row r="17" spans="2:21" x14ac:dyDescent="0.25">
      <c r="B17" s="3">
        <v>2033</v>
      </c>
      <c r="C17" s="3">
        <v>2135738610.1600003</v>
      </c>
      <c r="D17" s="3">
        <v>3335322676.3856869</v>
      </c>
      <c r="E17" s="3">
        <v>723359705.81818175</v>
      </c>
      <c r="F17" s="3">
        <f t="shared" si="3"/>
        <v>6194420992.3638687</v>
      </c>
      <c r="G17" s="3">
        <f t="shared" si="0"/>
        <v>0.90451428669716971</v>
      </c>
      <c r="I17" s="3">
        <v>2033</v>
      </c>
      <c r="J17" s="3">
        <v>2134875044</v>
      </c>
      <c r="K17" s="3">
        <v>3363831990.758945</v>
      </c>
      <c r="L17" s="3">
        <v>726630723.4909091</v>
      </c>
      <c r="M17" s="3">
        <f t="shared" si="4"/>
        <v>6225337758.249855</v>
      </c>
      <c r="N17" s="3">
        <f t="shared" si="1"/>
        <v>0.90902877747472899</v>
      </c>
      <c r="P17" s="3">
        <v>2033</v>
      </c>
      <c r="Q17" s="3">
        <v>2055107208.1099095</v>
      </c>
      <c r="R17" s="3">
        <v>4067138568.5111108</v>
      </c>
      <c r="S17" s="3">
        <v>722136846.98181808</v>
      </c>
      <c r="T17" s="3">
        <f t="shared" si="5"/>
        <v>6844382623.6028385</v>
      </c>
      <c r="U17" s="3">
        <f t="shared" si="2"/>
        <v>0.99942220173642438</v>
      </c>
    </row>
    <row r="18" spans="2:21" x14ac:dyDescent="0.25">
      <c r="B18" s="3">
        <v>2034</v>
      </c>
      <c r="C18" s="3">
        <v>2119859860.3199997</v>
      </c>
      <c r="D18" s="3">
        <v>3312100397.5796609</v>
      </c>
      <c r="E18" s="3">
        <v>712605215.4909091</v>
      </c>
      <c r="F18" s="3">
        <f t="shared" si="3"/>
        <v>6144565473.3905697</v>
      </c>
      <c r="G18" s="3">
        <f t="shared" si="0"/>
        <v>0.89723434411050318</v>
      </c>
      <c r="I18" s="3">
        <v>2034</v>
      </c>
      <c r="J18" s="3">
        <v>2117793307.7399998</v>
      </c>
      <c r="K18" s="3">
        <v>3339510754.488512</v>
      </c>
      <c r="L18" s="3">
        <v>715242983.4181819</v>
      </c>
      <c r="M18" s="3">
        <f t="shared" si="4"/>
        <v>6172547045.6466942</v>
      </c>
      <c r="N18" s="3">
        <f t="shared" si="1"/>
        <v>0.90132023557656826</v>
      </c>
      <c r="P18" s="3">
        <v>2034</v>
      </c>
      <c r="Q18" s="3">
        <v>2037387227.2822871</v>
      </c>
      <c r="R18" s="3">
        <v>4033459839.7333331</v>
      </c>
      <c r="S18" s="3">
        <v>709978289.23636353</v>
      </c>
      <c r="T18" s="3">
        <f t="shared" si="5"/>
        <v>6780825356.2519836</v>
      </c>
      <c r="U18" s="3">
        <f t="shared" si="2"/>
        <v>0.99014151893925118</v>
      </c>
    </row>
    <row r="19" spans="2:21" x14ac:dyDescent="0.25">
      <c r="B19" s="3">
        <v>2035</v>
      </c>
      <c r="C19" s="3">
        <v>2102561246.7199998</v>
      </c>
      <c r="D19" s="3">
        <v>3286330401.8327684</v>
      </c>
      <c r="E19" s="3">
        <v>702055026.5454545</v>
      </c>
      <c r="F19" s="3">
        <f t="shared" si="3"/>
        <v>6090946675.0982227</v>
      </c>
      <c r="G19" s="3">
        <f t="shared" si="0"/>
        <v>0.88940488448049926</v>
      </c>
      <c r="I19" s="3">
        <v>2035</v>
      </c>
      <c r="J19" s="3">
        <v>2100529495.0399997</v>
      </c>
      <c r="K19" s="3">
        <v>3313664821.9612055</v>
      </c>
      <c r="L19" s="3">
        <v>704186693.96363652</v>
      </c>
      <c r="M19" s="3">
        <f t="shared" si="4"/>
        <v>6118381010.9648418</v>
      </c>
      <c r="N19" s="3">
        <f t="shared" si="1"/>
        <v>0.89341086805313596</v>
      </c>
      <c r="P19" s="3">
        <v>2035</v>
      </c>
      <c r="Q19" s="3">
        <v>2019382175.857146</v>
      </c>
      <c r="R19" s="3">
        <v>4000403493.5333338</v>
      </c>
      <c r="S19" s="3">
        <v>698631890.5454545</v>
      </c>
      <c r="T19" s="3">
        <f t="shared" si="5"/>
        <v>6718417559.9359341</v>
      </c>
      <c r="U19" s="3">
        <f t="shared" si="2"/>
        <v>0.98102868281804778</v>
      </c>
    </row>
    <row r="20" spans="2:21" x14ac:dyDescent="0.25">
      <c r="B20" s="3">
        <v>2036</v>
      </c>
      <c r="C20" s="3">
        <v>2083707604.8799999</v>
      </c>
      <c r="D20" s="3">
        <v>3262087623.7145009</v>
      </c>
      <c r="E20" s="3">
        <v>691568254.5818181</v>
      </c>
      <c r="F20" s="3">
        <f t="shared" si="3"/>
        <v>6037363483.1763191</v>
      </c>
      <c r="G20" s="3">
        <f t="shared" si="0"/>
        <v>0.8815806241210653</v>
      </c>
      <c r="I20" s="3">
        <v>2036</v>
      </c>
      <c r="J20" s="3">
        <v>2083437518.4199996</v>
      </c>
      <c r="K20" s="3">
        <v>3289250604.9709983</v>
      </c>
      <c r="L20" s="3">
        <v>693721932.18181813</v>
      </c>
      <c r="M20" s="3">
        <f t="shared" si="4"/>
        <v>6066410055.5728159</v>
      </c>
      <c r="N20" s="3">
        <f t="shared" si="1"/>
        <v>0.88582202775582031</v>
      </c>
      <c r="P20" s="3">
        <v>2036</v>
      </c>
      <c r="Q20" s="3">
        <v>2001546456.0298595</v>
      </c>
      <c r="R20" s="3">
        <v>3967407861.5111108</v>
      </c>
      <c r="S20" s="3">
        <v>687902794.98181832</v>
      </c>
      <c r="T20" s="3">
        <f t="shared" si="5"/>
        <v>6656857112.522788</v>
      </c>
      <c r="U20" s="3">
        <f t="shared" si="2"/>
        <v>0.97203957725849632</v>
      </c>
    </row>
    <row r="21" spans="2:21" x14ac:dyDescent="0.25">
      <c r="B21" s="3">
        <v>2037</v>
      </c>
      <c r="C21" s="3">
        <v>2067558997.98</v>
      </c>
      <c r="D21" s="3">
        <v>3236911557.6994352</v>
      </c>
      <c r="E21" s="3">
        <v>681126706.90909088</v>
      </c>
      <c r="F21" s="3">
        <f t="shared" si="3"/>
        <v>5985597262.5885267</v>
      </c>
      <c r="G21" s="3">
        <f t="shared" si="0"/>
        <v>0.87402167936291986</v>
      </c>
      <c r="I21" s="3">
        <v>2037</v>
      </c>
      <c r="J21" s="3">
        <v>2066162424.6000004</v>
      </c>
      <c r="K21" s="3">
        <v>3263579716.6549902</v>
      </c>
      <c r="L21" s="3">
        <v>683152484.90909088</v>
      </c>
      <c r="M21" s="3">
        <f t="shared" si="4"/>
        <v>6012894626.1640816</v>
      </c>
      <c r="N21" s="3">
        <f t="shared" si="1"/>
        <v>0.87800766213252712</v>
      </c>
      <c r="P21" s="3">
        <v>2037</v>
      </c>
      <c r="Q21" s="3">
        <v>1982673650.0956445</v>
      </c>
      <c r="R21" s="3">
        <v>3929425937.0888882</v>
      </c>
      <c r="S21" s="3">
        <v>676017700.14545453</v>
      </c>
      <c r="T21" s="3">
        <f t="shared" si="5"/>
        <v>6588117287.3299866</v>
      </c>
      <c r="U21" s="3">
        <f t="shared" si="2"/>
        <v>0.9620021332377231</v>
      </c>
    </row>
    <row r="22" spans="2:21" x14ac:dyDescent="0.25">
      <c r="B22" s="3">
        <v>2038</v>
      </c>
      <c r="C22" s="3">
        <v>2050811595.78</v>
      </c>
      <c r="D22" s="3">
        <v>3211903274.26403</v>
      </c>
      <c r="E22" s="3">
        <v>669908137.34545457</v>
      </c>
      <c r="F22" s="3">
        <f t="shared" si="3"/>
        <v>5932623007.3894844</v>
      </c>
      <c r="G22" s="3">
        <f t="shared" si="0"/>
        <v>0.86628633642873054</v>
      </c>
      <c r="I22" s="3">
        <v>2038</v>
      </c>
      <c r="J22" s="3">
        <v>2048684671.1799998</v>
      </c>
      <c r="K22" s="3">
        <v>3240507929.7325802</v>
      </c>
      <c r="L22" s="3">
        <v>671576748.5090909</v>
      </c>
      <c r="M22" s="3">
        <f t="shared" si="4"/>
        <v>5960769349.4216709</v>
      </c>
      <c r="N22" s="3">
        <f t="shared" si="1"/>
        <v>0.8703962877087229</v>
      </c>
      <c r="P22" s="3">
        <v>2038</v>
      </c>
      <c r="Q22" s="3">
        <v>1965034065.9216316</v>
      </c>
      <c r="R22" s="3">
        <v>3890827194.3999996</v>
      </c>
      <c r="S22" s="3">
        <v>665107090.61818182</v>
      </c>
      <c r="T22" s="3">
        <f t="shared" si="5"/>
        <v>6520968350.9398136</v>
      </c>
      <c r="U22" s="3">
        <f t="shared" si="2"/>
        <v>0.95219699206693342</v>
      </c>
    </row>
    <row r="23" spans="2:21" x14ac:dyDescent="0.25">
      <c r="B23" s="3">
        <v>2039</v>
      </c>
      <c r="C23" s="3">
        <v>2033870665.22</v>
      </c>
      <c r="D23" s="3">
        <v>3187881794.6316385</v>
      </c>
      <c r="E23" s="3">
        <v>659808903.27272725</v>
      </c>
      <c r="F23" s="3">
        <f t="shared" si="3"/>
        <v>5881561363.1243658</v>
      </c>
      <c r="G23" s="3">
        <f t="shared" si="0"/>
        <v>0.85883027446636406</v>
      </c>
      <c r="I23" s="3">
        <v>2039</v>
      </c>
      <c r="J23" s="3">
        <v>2033296942.2599998</v>
      </c>
      <c r="K23" s="3">
        <v>3215986183.5047083</v>
      </c>
      <c r="L23" s="3">
        <v>660989259.70909083</v>
      </c>
      <c r="M23" s="3">
        <f t="shared" si="4"/>
        <v>5910272385.4737988</v>
      </c>
      <c r="N23" s="3">
        <f t="shared" si="1"/>
        <v>0.86302268081600642</v>
      </c>
      <c r="P23" s="3">
        <v>2039</v>
      </c>
      <c r="Q23" s="3">
        <v>1947402039.8809993</v>
      </c>
      <c r="R23" s="3">
        <v>3854012163.5777774</v>
      </c>
      <c r="S23" s="3">
        <v>654136917.09090912</v>
      </c>
      <c r="T23" s="3">
        <f t="shared" si="5"/>
        <v>6455551120.5496855</v>
      </c>
      <c r="U23" s="3">
        <f t="shared" si="2"/>
        <v>0.9426447159854443</v>
      </c>
    </row>
    <row r="24" spans="2:21" x14ac:dyDescent="0.25">
      <c r="B24" s="3">
        <v>2040</v>
      </c>
      <c r="C24" s="3">
        <v>2014519268.5799999</v>
      </c>
      <c r="D24" s="3">
        <v>3161401868.3570619</v>
      </c>
      <c r="E24" s="3">
        <v>649442385.09090912</v>
      </c>
      <c r="F24" s="3">
        <f t="shared" si="3"/>
        <v>5825363522.0279703</v>
      </c>
      <c r="G24" s="3">
        <f t="shared" si="0"/>
        <v>0.85062422095209866</v>
      </c>
      <c r="I24" s="3">
        <v>2040</v>
      </c>
      <c r="J24" s="3">
        <v>2014769252.4000001</v>
      </c>
      <c r="K24" s="3">
        <v>3189243851.3020716</v>
      </c>
      <c r="L24" s="3">
        <v>650686492.69090915</v>
      </c>
      <c r="M24" s="3">
        <f t="shared" si="4"/>
        <v>5854699596.3929815</v>
      </c>
      <c r="N24" s="3">
        <f t="shared" si="1"/>
        <v>0.85490789789486277</v>
      </c>
      <c r="P24" s="3">
        <v>2040</v>
      </c>
      <c r="Q24" s="3">
        <v>1928636384.7668662</v>
      </c>
      <c r="R24" s="3">
        <v>3817445545.1777778</v>
      </c>
      <c r="S24" s="3">
        <v>643291290.61818171</v>
      </c>
      <c r="T24" s="3">
        <f t="shared" si="5"/>
        <v>6389373220.5628262</v>
      </c>
      <c r="U24" s="3">
        <f t="shared" si="2"/>
        <v>0.93298136632362427</v>
      </c>
    </row>
    <row r="25" spans="2:21" x14ac:dyDescent="0.25">
      <c r="B25" s="3">
        <v>2041</v>
      </c>
      <c r="C25" s="3">
        <v>1996421776.72</v>
      </c>
      <c r="D25" s="3">
        <v>3132359618.9303203</v>
      </c>
      <c r="E25" s="3">
        <v>639128474.69090915</v>
      </c>
      <c r="F25" s="3">
        <f t="shared" si="3"/>
        <v>5767909870.3412294</v>
      </c>
      <c r="G25" s="3">
        <f t="shared" si="0"/>
        <v>0.84223479297527193</v>
      </c>
      <c r="I25" s="3">
        <v>2041</v>
      </c>
      <c r="J25" s="3">
        <v>1996533389.0999999</v>
      </c>
      <c r="K25" s="3">
        <v>3163895722.8018832</v>
      </c>
      <c r="L25" s="3">
        <v>640006642.5454545</v>
      </c>
      <c r="M25" s="3">
        <f t="shared" si="4"/>
        <v>5800435754.4473381</v>
      </c>
      <c r="N25" s="3">
        <f t="shared" si="1"/>
        <v>0.84698424847687559</v>
      </c>
      <c r="P25" s="3">
        <v>2041</v>
      </c>
      <c r="Q25" s="3">
        <v>1910578889.9016235</v>
      </c>
      <c r="R25" s="3">
        <v>3781032126.7333331</v>
      </c>
      <c r="S25" s="3">
        <v>632532097.63636363</v>
      </c>
      <c r="T25" s="3">
        <f t="shared" si="5"/>
        <v>6324143114.2713203</v>
      </c>
      <c r="U25" s="3">
        <f t="shared" si="2"/>
        <v>0.92345641425204639</v>
      </c>
    </row>
    <row r="26" spans="2:21" x14ac:dyDescent="0.25">
      <c r="B26" s="3">
        <v>2042</v>
      </c>
      <c r="C26" s="3">
        <v>1979241349.8000004</v>
      </c>
      <c r="D26" s="3">
        <v>3106400580.9973636</v>
      </c>
      <c r="E26" s="3">
        <v>629292912.90909088</v>
      </c>
      <c r="F26" s="3">
        <f t="shared" si="3"/>
        <v>5714934843.7064552</v>
      </c>
      <c r="G26" s="3">
        <f t="shared" si="0"/>
        <v>0.8344993373954227</v>
      </c>
      <c r="I26" s="3">
        <v>2042</v>
      </c>
      <c r="J26" s="3">
        <v>1976623922.4600003</v>
      </c>
      <c r="K26" s="3">
        <v>3137934334.4956684</v>
      </c>
      <c r="L26" s="3">
        <v>629289048.21818173</v>
      </c>
      <c r="M26" s="3">
        <f t="shared" si="4"/>
        <v>5743847305.1738501</v>
      </c>
      <c r="N26" s="3">
        <f t="shared" si="1"/>
        <v>0.83872115804550096</v>
      </c>
      <c r="P26" s="3">
        <v>2042</v>
      </c>
      <c r="Q26" s="3">
        <v>1891364139.4918644</v>
      </c>
      <c r="R26" s="3">
        <v>3746572109.4222221</v>
      </c>
      <c r="S26" s="3">
        <v>621613594.87272727</v>
      </c>
      <c r="T26" s="3">
        <f t="shared" si="5"/>
        <v>6259549843.7868137</v>
      </c>
      <c r="U26" s="3">
        <f t="shared" si="2"/>
        <v>0.9140244534521984</v>
      </c>
    </row>
    <row r="27" spans="2:21" x14ac:dyDescent="0.25">
      <c r="B27" s="3">
        <v>2043</v>
      </c>
      <c r="C27" s="3">
        <v>1960705567.9999995</v>
      </c>
      <c r="D27" s="3">
        <v>3077254976.6817327</v>
      </c>
      <c r="E27" s="3">
        <v>619277977.30909085</v>
      </c>
      <c r="F27" s="3">
        <f t="shared" si="3"/>
        <v>5657238521.9908228</v>
      </c>
      <c r="G27" s="3">
        <f t="shared" si="0"/>
        <v>0.82607447454770877</v>
      </c>
      <c r="I27" s="3">
        <v>2043</v>
      </c>
      <c r="J27" s="3">
        <v>1957377748.8599999</v>
      </c>
      <c r="K27" s="3">
        <v>3113725441.417326</v>
      </c>
      <c r="L27" s="3">
        <v>618837289</v>
      </c>
      <c r="M27" s="3">
        <f t="shared" si="4"/>
        <v>5689940479.2773256</v>
      </c>
      <c r="N27" s="3">
        <f t="shared" si="1"/>
        <v>0.8308496403953427</v>
      </c>
      <c r="P27" s="3">
        <v>2043</v>
      </c>
      <c r="Q27" s="3">
        <v>1872573428.9624088</v>
      </c>
      <c r="R27" s="3">
        <v>3708232258.4888892</v>
      </c>
      <c r="S27" s="3">
        <v>611214189.54545462</v>
      </c>
      <c r="T27" s="3">
        <f t="shared" si="5"/>
        <v>6192019876.9967527</v>
      </c>
      <c r="U27" s="3">
        <f t="shared" si="2"/>
        <v>0.90416367391895491</v>
      </c>
    </row>
    <row r="28" spans="2:21" x14ac:dyDescent="0.25">
      <c r="B28" s="3">
        <v>2044</v>
      </c>
      <c r="C28" s="3">
        <v>1943223222.8799999</v>
      </c>
      <c r="D28" s="3">
        <v>3050895130.2610168</v>
      </c>
      <c r="E28" s="3">
        <v>609631184</v>
      </c>
      <c r="F28" s="3">
        <f t="shared" si="3"/>
        <v>5603749537.141017</v>
      </c>
      <c r="G28" s="3">
        <f t="shared" si="0"/>
        <v>0.81826397037997145</v>
      </c>
      <c r="I28" s="3">
        <v>2044</v>
      </c>
      <c r="J28" s="3">
        <v>1938428888.3200002</v>
      </c>
      <c r="K28" s="3">
        <v>3086335442.3781543</v>
      </c>
      <c r="L28" s="3">
        <v>608692288.90909088</v>
      </c>
      <c r="M28" s="3">
        <f t="shared" si="4"/>
        <v>5633456619.6072454</v>
      </c>
      <c r="N28" s="3">
        <f t="shared" si="1"/>
        <v>0.82260182222115541</v>
      </c>
      <c r="P28" s="3">
        <v>2044</v>
      </c>
      <c r="Q28" s="3">
        <v>1852907244.4525483</v>
      </c>
      <c r="R28" s="3">
        <v>3666187340.7111111</v>
      </c>
      <c r="S28" s="3">
        <v>600835382.5090909</v>
      </c>
      <c r="T28" s="3">
        <f t="shared" si="5"/>
        <v>6119929967.6727505</v>
      </c>
      <c r="U28" s="3">
        <f t="shared" si="2"/>
        <v>0.89363704794525278</v>
      </c>
    </row>
    <row r="29" spans="2:21" x14ac:dyDescent="0.25">
      <c r="B29" s="3">
        <v>2045</v>
      </c>
      <c r="C29" s="3">
        <v>1926408568.1400001</v>
      </c>
      <c r="D29" s="3">
        <v>3024863091.0459509</v>
      </c>
      <c r="E29" s="3">
        <v>600703665.21818173</v>
      </c>
      <c r="F29" s="3">
        <f t="shared" si="3"/>
        <v>5551975324.4041328</v>
      </c>
      <c r="G29" s="3">
        <f t="shared" si="0"/>
        <v>0.81070385860185035</v>
      </c>
      <c r="I29" s="3">
        <v>2045</v>
      </c>
      <c r="J29" s="3">
        <v>1920021479.3200002</v>
      </c>
      <c r="K29" s="3">
        <v>3058129277.2278724</v>
      </c>
      <c r="L29" s="3">
        <v>598975996.12727273</v>
      </c>
      <c r="M29" s="3">
        <f t="shared" si="4"/>
        <v>5577126752.6751451</v>
      </c>
      <c r="N29" s="3">
        <f t="shared" si="1"/>
        <v>0.81437649018921177</v>
      </c>
      <c r="P29" s="3">
        <v>2045</v>
      </c>
      <c r="Q29" s="3">
        <v>1833391307.7649417</v>
      </c>
      <c r="R29" s="3">
        <v>3624009219.8666668</v>
      </c>
      <c r="S29" s="3">
        <v>590032257.81818187</v>
      </c>
      <c r="T29" s="3">
        <f t="shared" si="5"/>
        <v>6047432785.449791</v>
      </c>
      <c r="U29" s="3">
        <f t="shared" si="2"/>
        <v>0.88305095165848246</v>
      </c>
    </row>
    <row r="30" spans="2:21" x14ac:dyDescent="0.25">
      <c r="B30" s="3">
        <v>2046</v>
      </c>
      <c r="C30" s="3">
        <v>1907229128.7</v>
      </c>
      <c r="D30" s="3">
        <v>3001971480.9555559</v>
      </c>
      <c r="E30" s="3">
        <v>590842611.16363633</v>
      </c>
      <c r="F30" s="3">
        <f t="shared" si="3"/>
        <v>5500043220.8191919</v>
      </c>
      <c r="G30" s="3">
        <f t="shared" si="0"/>
        <v>0.8031206914763479</v>
      </c>
      <c r="I30" s="3">
        <v>2046</v>
      </c>
      <c r="J30" s="3">
        <v>1898896036.8399997</v>
      </c>
      <c r="K30" s="3">
        <v>3033650712.6444445</v>
      </c>
      <c r="L30" s="3">
        <v>588234971.81818187</v>
      </c>
      <c r="M30" s="3">
        <f t="shared" si="4"/>
        <v>5520781721.3026257</v>
      </c>
      <c r="N30" s="3">
        <f t="shared" si="1"/>
        <v>0.8061489438336007</v>
      </c>
      <c r="P30" s="3">
        <v>2046</v>
      </c>
      <c r="Q30" s="3">
        <v>1813654592.055285</v>
      </c>
      <c r="R30" s="3">
        <v>3583017373.7111111</v>
      </c>
      <c r="S30" s="3">
        <v>579343188.79999995</v>
      </c>
      <c r="T30" s="3">
        <f t="shared" si="5"/>
        <v>5976015154.5663958</v>
      </c>
      <c r="U30" s="3">
        <f t="shared" si="2"/>
        <v>0.87262249231809719</v>
      </c>
    </row>
    <row r="31" spans="2:21" x14ac:dyDescent="0.25">
      <c r="B31" s="3">
        <v>2047</v>
      </c>
      <c r="C31" s="3">
        <v>1888577262.6400001</v>
      </c>
      <c r="D31" s="3">
        <v>2974685053.0986819</v>
      </c>
      <c r="E31" s="3">
        <v>581794507.05454552</v>
      </c>
      <c r="F31" s="3">
        <f t="shared" si="3"/>
        <v>5445056822.7932272</v>
      </c>
      <c r="G31" s="3">
        <f t="shared" si="0"/>
        <v>0.7950915338440504</v>
      </c>
      <c r="I31" s="3">
        <v>2047</v>
      </c>
      <c r="J31" s="3">
        <v>1882990110.78</v>
      </c>
      <c r="K31" s="3">
        <v>3005861321.208663</v>
      </c>
      <c r="L31" s="3">
        <v>577632719.4000001</v>
      </c>
      <c r="M31" s="3">
        <f t="shared" si="4"/>
        <v>5466484151.3886623</v>
      </c>
      <c r="N31" s="3">
        <f t="shared" si="1"/>
        <v>0.79822036943081753</v>
      </c>
      <c r="P31" s="3">
        <v>2047</v>
      </c>
      <c r="Q31" s="3">
        <v>1793518928.3410506</v>
      </c>
      <c r="R31" s="3">
        <v>3541698113.8000002</v>
      </c>
      <c r="S31" s="3">
        <v>568773603.9454546</v>
      </c>
      <c r="T31" s="3">
        <f t="shared" si="5"/>
        <v>5903990646.0865049</v>
      </c>
      <c r="U31" s="3">
        <f t="shared" si="2"/>
        <v>0.86210541622773895</v>
      </c>
    </row>
    <row r="32" spans="2:21" x14ac:dyDescent="0.25">
      <c r="B32" s="3">
        <v>2048</v>
      </c>
      <c r="C32" s="3">
        <v>1870012964.5400002</v>
      </c>
      <c r="D32" s="3">
        <v>2946653053.5868173</v>
      </c>
      <c r="E32" s="3">
        <v>572304980.70909095</v>
      </c>
      <c r="F32" s="3">
        <f t="shared" si="3"/>
        <v>5388970998.8359089</v>
      </c>
      <c r="G32" s="3">
        <f t="shared" si="0"/>
        <v>0.7869018371616463</v>
      </c>
      <c r="I32" s="3">
        <v>2048</v>
      </c>
      <c r="J32" s="3">
        <v>1862733304.22</v>
      </c>
      <c r="K32" s="3">
        <v>2974725388.959322</v>
      </c>
      <c r="L32" s="3">
        <v>567791198.87272727</v>
      </c>
      <c r="M32" s="3">
        <f t="shared" si="4"/>
        <v>5405249892.0520496</v>
      </c>
      <c r="N32" s="3">
        <f t="shared" si="1"/>
        <v>0.78927889411398588</v>
      </c>
      <c r="P32" s="3">
        <v>2048</v>
      </c>
      <c r="Q32" s="3">
        <v>1773176373.6069152</v>
      </c>
      <c r="R32" s="3">
        <v>3497037689.2222223</v>
      </c>
      <c r="S32" s="3">
        <v>557714093.0181818</v>
      </c>
      <c r="T32" s="3">
        <f t="shared" si="5"/>
        <v>5827928155.8473196</v>
      </c>
      <c r="U32" s="3">
        <f t="shared" si="2"/>
        <v>0.85099871082493872</v>
      </c>
    </row>
    <row r="33" spans="2:21" x14ac:dyDescent="0.25">
      <c r="B33" s="3">
        <v>2049</v>
      </c>
      <c r="C33" s="3">
        <v>1852289815.22</v>
      </c>
      <c r="D33" s="3">
        <v>2918357249.8425612</v>
      </c>
      <c r="E33" s="3">
        <v>563874417.0727272</v>
      </c>
      <c r="F33" s="3">
        <f t="shared" si="3"/>
        <v>5334521482.1352882</v>
      </c>
      <c r="G33" s="3">
        <f t="shared" si="0"/>
        <v>0.7789510753680613</v>
      </c>
      <c r="I33" s="3">
        <v>2049</v>
      </c>
      <c r="J33" s="3">
        <v>1844176951.2599998</v>
      </c>
      <c r="K33" s="3">
        <v>2945313705.8131824</v>
      </c>
      <c r="L33" s="3">
        <v>557807775.60000002</v>
      </c>
      <c r="M33" s="3">
        <f t="shared" si="4"/>
        <v>5347298432.6731825</v>
      </c>
      <c r="N33" s="3">
        <f t="shared" si="1"/>
        <v>0.78081677586148834</v>
      </c>
      <c r="P33" s="3">
        <v>2049</v>
      </c>
      <c r="Q33" s="3">
        <v>1753921780.1414905</v>
      </c>
      <c r="R33" s="3">
        <v>3453884793.8666668</v>
      </c>
      <c r="S33" s="3">
        <v>547287669.07272732</v>
      </c>
      <c r="T33" s="3">
        <f t="shared" si="5"/>
        <v>5755094243.0808849</v>
      </c>
      <c r="U33" s="3">
        <f t="shared" si="2"/>
        <v>0.84036344487602954</v>
      </c>
    </row>
    <row r="34" spans="2:21" x14ac:dyDescent="0.25">
      <c r="B34" s="3">
        <v>2050</v>
      </c>
      <c r="C34" s="3">
        <v>1833066421.02</v>
      </c>
      <c r="D34" s="3">
        <v>2891285957.1951036</v>
      </c>
      <c r="E34" s="3">
        <v>555002038.74545455</v>
      </c>
      <c r="F34" s="3">
        <f t="shared" si="3"/>
        <v>5279354416.9605579</v>
      </c>
      <c r="G34" s="3">
        <f t="shared" si="0"/>
        <v>0.77089553657481313</v>
      </c>
      <c r="I34" s="3">
        <v>2050</v>
      </c>
      <c r="J34" s="3">
        <v>1824753170.1800003</v>
      </c>
      <c r="K34" s="3">
        <v>2918042717.7065911</v>
      </c>
      <c r="L34" s="3">
        <v>548273049.4727273</v>
      </c>
      <c r="M34" s="3">
        <f t="shared" si="4"/>
        <v>5291068937.3593178</v>
      </c>
      <c r="N34" s="3">
        <f t="shared" si="1"/>
        <v>0.77260610017317788</v>
      </c>
      <c r="P34" s="3">
        <v>2050</v>
      </c>
      <c r="Q34" s="3">
        <v>1734675514.0005774</v>
      </c>
      <c r="R34" s="3">
        <v>3408965542.1111112</v>
      </c>
      <c r="S34" s="3">
        <v>536597470.69090903</v>
      </c>
      <c r="T34" s="3">
        <f t="shared" si="5"/>
        <v>5680238526.802598</v>
      </c>
      <c r="U34" s="3">
        <f t="shared" si="2"/>
        <v>0.82943295356810476</v>
      </c>
    </row>
    <row r="35" spans="2:21" x14ac:dyDescent="0.25">
      <c r="B35" s="3">
        <v>2051</v>
      </c>
      <c r="C35" s="3">
        <v>1814688589.0400002</v>
      </c>
      <c r="D35" s="3">
        <v>2864134781.9879475</v>
      </c>
      <c r="E35" s="3">
        <v>546299386.39999998</v>
      </c>
      <c r="F35" s="3">
        <f t="shared" si="3"/>
        <v>5225122757.427947</v>
      </c>
      <c r="G35" s="3">
        <f t="shared" si="0"/>
        <v>0.76297658645840793</v>
      </c>
      <c r="I35" s="3">
        <v>2051</v>
      </c>
      <c r="J35" s="3">
        <v>1806433722.6200001</v>
      </c>
      <c r="K35" s="3">
        <v>2888396103.2546139</v>
      </c>
      <c r="L35" s="3">
        <v>538546377.83636367</v>
      </c>
      <c r="M35" s="3">
        <f t="shared" si="4"/>
        <v>5233376203.7109776</v>
      </c>
      <c r="N35" s="3">
        <f t="shared" si="1"/>
        <v>0.7641817612579076</v>
      </c>
      <c r="P35" s="3">
        <v>2051</v>
      </c>
      <c r="Q35" s="3">
        <v>1713579463.3462586</v>
      </c>
      <c r="R35" s="3">
        <v>3364877696.9777775</v>
      </c>
      <c r="S35" s="3">
        <v>525265403.03636366</v>
      </c>
      <c r="T35" s="3">
        <f t="shared" si="5"/>
        <v>5603722563.3603992</v>
      </c>
      <c r="U35" s="3">
        <f t="shared" si="2"/>
        <v>0.81826003164704297</v>
      </c>
    </row>
    <row r="36" spans="2:21" x14ac:dyDescent="0.25">
      <c r="B36" s="3">
        <v>2052</v>
      </c>
      <c r="C36" s="3">
        <v>1797351457.9200001</v>
      </c>
      <c r="D36" s="3">
        <v>2836167644.3589454</v>
      </c>
      <c r="E36" s="3">
        <v>537826310.34545445</v>
      </c>
      <c r="F36" s="3">
        <f t="shared" si="3"/>
        <v>5171345412.6244001</v>
      </c>
      <c r="G36" s="3">
        <f t="shared" ref="G36:G67" si="6">F36/MAX($F$4:$F$84)</f>
        <v>0.75512397574056811</v>
      </c>
      <c r="I36" s="3">
        <v>2052</v>
      </c>
      <c r="J36" s="3">
        <v>1787313970.5</v>
      </c>
      <c r="K36" s="3">
        <v>2861413045.2696795</v>
      </c>
      <c r="L36" s="3">
        <v>529065083.60000002</v>
      </c>
      <c r="M36" s="3">
        <f t="shared" si="4"/>
        <v>5177792099.3696804</v>
      </c>
      <c r="N36" s="3">
        <f t="shared" ref="N36:N67" si="7">M36/MAX($F$4:$F$84)</f>
        <v>0.75606532607341692</v>
      </c>
      <c r="P36" s="3">
        <v>2052</v>
      </c>
      <c r="Q36" s="3">
        <v>1691772516.2053585</v>
      </c>
      <c r="R36" s="3">
        <v>3317060597.7555556</v>
      </c>
      <c r="S36" s="3">
        <v>515103872.0727272</v>
      </c>
      <c r="T36" s="3">
        <f t="shared" si="5"/>
        <v>5523936986.0336418</v>
      </c>
      <c r="U36" s="3">
        <f t="shared" ref="U36:U67" si="8">T36/MAX($F$4:$F$84)</f>
        <v>0.80660967810255557</v>
      </c>
    </row>
    <row r="37" spans="2:21" x14ac:dyDescent="0.25">
      <c r="B37" s="3">
        <v>2053</v>
      </c>
      <c r="C37" s="3">
        <v>1779627049.6399999</v>
      </c>
      <c r="D37" s="3">
        <v>2807173725.8011298</v>
      </c>
      <c r="E37" s="3">
        <v>529732452.43636364</v>
      </c>
      <c r="F37" s="3">
        <f t="shared" si="3"/>
        <v>5116533227.8774929</v>
      </c>
      <c r="G37" s="3">
        <f t="shared" si="6"/>
        <v>0.74712025687002648</v>
      </c>
      <c r="I37" s="3">
        <v>2053</v>
      </c>
      <c r="J37" s="3">
        <v>1768008287.4400001</v>
      </c>
      <c r="K37" s="3">
        <v>2831622582.9612055</v>
      </c>
      <c r="L37" s="3">
        <v>519946802.30909085</v>
      </c>
      <c r="M37" s="3">
        <f t="shared" si="4"/>
        <v>5119577672.7102957</v>
      </c>
      <c r="N37" s="3">
        <f t="shared" si="7"/>
        <v>0.74756480912918455</v>
      </c>
      <c r="P37" s="3">
        <v>2053</v>
      </c>
      <c r="Q37" s="3">
        <v>1671068304.4332485</v>
      </c>
      <c r="R37" s="3">
        <v>3273349679.0444441</v>
      </c>
      <c r="S37" s="3">
        <v>505227563</v>
      </c>
      <c r="T37" s="3">
        <f t="shared" si="5"/>
        <v>5449645546.4776926</v>
      </c>
      <c r="U37" s="3">
        <f t="shared" si="8"/>
        <v>0.79576158293103061</v>
      </c>
    </row>
    <row r="38" spans="2:21" x14ac:dyDescent="0.25">
      <c r="B38" s="3">
        <v>2054</v>
      </c>
      <c r="C38" s="3">
        <v>1761593794.48</v>
      </c>
      <c r="D38" s="3">
        <v>2782491076.9201508</v>
      </c>
      <c r="E38" s="3">
        <v>521130808.38181818</v>
      </c>
      <c r="F38" s="3">
        <f t="shared" si="3"/>
        <v>5065215679.7819681</v>
      </c>
      <c r="G38" s="3">
        <f t="shared" si="6"/>
        <v>0.73962682762653587</v>
      </c>
      <c r="I38" s="3">
        <v>2054</v>
      </c>
      <c r="J38" s="3">
        <v>1748741272.4599998</v>
      </c>
      <c r="K38" s="3">
        <v>2803096001.2440677</v>
      </c>
      <c r="L38" s="3">
        <v>510337565.54545456</v>
      </c>
      <c r="M38" s="3">
        <f t="shared" si="4"/>
        <v>5062174839.2495222</v>
      </c>
      <c r="N38" s="3">
        <f t="shared" si="7"/>
        <v>0.73918280167018646</v>
      </c>
      <c r="P38" s="3">
        <v>2054</v>
      </c>
      <c r="Q38" s="3">
        <v>1652046822.612515</v>
      </c>
      <c r="R38" s="3">
        <v>3232919876.1555552</v>
      </c>
      <c r="S38" s="3">
        <v>495654318.67272723</v>
      </c>
      <c r="T38" s="3">
        <f t="shared" si="5"/>
        <v>5380621017.4407978</v>
      </c>
      <c r="U38" s="3">
        <f t="shared" si="8"/>
        <v>0.78568256622819754</v>
      </c>
    </row>
    <row r="39" spans="2:21" x14ac:dyDescent="0.25">
      <c r="B39" s="3">
        <v>2055</v>
      </c>
      <c r="C39" s="3">
        <v>1742950970.4800003</v>
      </c>
      <c r="D39" s="3">
        <v>2753800018.3792844</v>
      </c>
      <c r="E39" s="3">
        <v>512258747.59999996</v>
      </c>
      <c r="F39" s="3">
        <f t="shared" si="3"/>
        <v>5009009736.4592848</v>
      </c>
      <c r="G39" s="3">
        <f t="shared" si="6"/>
        <v>0.7314195910187351</v>
      </c>
      <c r="I39" s="3">
        <v>2055</v>
      </c>
      <c r="J39" s="3">
        <v>1728937888.7399998</v>
      </c>
      <c r="K39" s="3">
        <v>2770220385.1984935</v>
      </c>
      <c r="L39" s="3">
        <v>501484144.09090906</v>
      </c>
      <c r="M39" s="3">
        <f t="shared" si="4"/>
        <v>5000642418.0294027</v>
      </c>
      <c r="N39" s="3">
        <f t="shared" si="7"/>
        <v>0.73019778851766148</v>
      </c>
      <c r="P39" s="3">
        <v>2055</v>
      </c>
      <c r="Q39" s="3">
        <v>1630655825.5828252</v>
      </c>
      <c r="R39" s="3">
        <v>3187884225.9555554</v>
      </c>
      <c r="S39" s="3">
        <v>486013957.16363639</v>
      </c>
      <c r="T39" s="3">
        <f t="shared" si="5"/>
        <v>5304554008.7020168</v>
      </c>
      <c r="U39" s="3">
        <f t="shared" si="8"/>
        <v>0.77457520103048771</v>
      </c>
    </row>
    <row r="40" spans="2:21" x14ac:dyDescent="0.25">
      <c r="B40" s="3">
        <v>2056</v>
      </c>
      <c r="C40" s="3">
        <v>1725614399.6400001</v>
      </c>
      <c r="D40" s="3">
        <v>2723954055.5220342</v>
      </c>
      <c r="E40" s="3">
        <v>504222428.10909086</v>
      </c>
      <c r="F40" s="3">
        <f t="shared" si="3"/>
        <v>4953790883.2711248</v>
      </c>
      <c r="G40" s="3">
        <f t="shared" si="6"/>
        <v>0.72335649009852077</v>
      </c>
      <c r="I40" s="3">
        <v>2056</v>
      </c>
      <c r="J40" s="3">
        <v>1709818155.1600001</v>
      </c>
      <c r="K40" s="3">
        <v>2740819500.3020716</v>
      </c>
      <c r="L40" s="3">
        <v>492547485.85454553</v>
      </c>
      <c r="M40" s="3">
        <f t="shared" si="4"/>
        <v>4943185141.316617</v>
      </c>
      <c r="N40" s="3">
        <f t="shared" si="7"/>
        <v>0.72180783121164471</v>
      </c>
      <c r="P40" s="3">
        <v>2056</v>
      </c>
      <c r="Q40" s="3">
        <v>1608691968.5352159</v>
      </c>
      <c r="R40" s="3">
        <v>3140286315.0444441</v>
      </c>
      <c r="S40" s="3">
        <v>475639281.90909094</v>
      </c>
      <c r="T40" s="3">
        <f t="shared" si="5"/>
        <v>5224617565.4887514</v>
      </c>
      <c r="U40" s="3">
        <f t="shared" si="8"/>
        <v>0.76290281792909898</v>
      </c>
    </row>
    <row r="41" spans="2:21" x14ac:dyDescent="0.25">
      <c r="B41" s="3">
        <v>2057</v>
      </c>
      <c r="C41" s="3">
        <v>1705399131.3</v>
      </c>
      <c r="D41" s="3">
        <v>2696977752.8045197</v>
      </c>
      <c r="E41" s="3">
        <v>497180532.18181807</v>
      </c>
      <c r="F41" s="3">
        <f t="shared" si="3"/>
        <v>4899557416.2863379</v>
      </c>
      <c r="G41" s="3">
        <f t="shared" si="6"/>
        <v>0.7154372760565092</v>
      </c>
      <c r="I41" s="3">
        <v>2057</v>
      </c>
      <c r="J41" s="3">
        <v>1689936539.1600001</v>
      </c>
      <c r="K41" s="3">
        <v>2711555203.5642185</v>
      </c>
      <c r="L41" s="3">
        <v>483642507.74545461</v>
      </c>
      <c r="M41" s="3">
        <f t="shared" si="4"/>
        <v>4885134250.4696732</v>
      </c>
      <c r="N41" s="3">
        <f t="shared" si="7"/>
        <v>0.71333119389698885</v>
      </c>
      <c r="P41" s="3">
        <v>2057</v>
      </c>
      <c r="Q41" s="3">
        <v>1587862011.4698107</v>
      </c>
      <c r="R41" s="3">
        <v>3092748168.9333334</v>
      </c>
      <c r="S41" s="3">
        <v>465915037.19999999</v>
      </c>
      <c r="T41" s="3">
        <f t="shared" si="5"/>
        <v>5146525217.6031437</v>
      </c>
      <c r="U41" s="3">
        <f t="shared" si="8"/>
        <v>0.75149971109613867</v>
      </c>
    </row>
    <row r="42" spans="2:21" x14ac:dyDescent="0.25">
      <c r="B42" s="3">
        <v>2058</v>
      </c>
      <c r="C42" s="3">
        <v>1687275291.2400002</v>
      </c>
      <c r="D42" s="3">
        <v>2669909110.0297551</v>
      </c>
      <c r="E42" s="3">
        <v>489681293.58181816</v>
      </c>
      <c r="F42" s="3">
        <f t="shared" si="3"/>
        <v>4846865694.8515739</v>
      </c>
      <c r="G42" s="3">
        <f t="shared" si="6"/>
        <v>0.7077431889275968</v>
      </c>
      <c r="I42" s="3">
        <v>2058</v>
      </c>
      <c r="J42" s="3">
        <v>1669917827.22</v>
      </c>
      <c r="K42" s="3">
        <v>2682667408.1303201</v>
      </c>
      <c r="L42" s="3">
        <v>475211867.27272725</v>
      </c>
      <c r="M42" s="3">
        <f t="shared" si="4"/>
        <v>4827797102.6230469</v>
      </c>
      <c r="N42" s="3">
        <f t="shared" si="7"/>
        <v>0.70495877790368233</v>
      </c>
      <c r="P42" s="3">
        <v>2058</v>
      </c>
      <c r="Q42" s="3">
        <v>1566656373.5243771</v>
      </c>
      <c r="R42" s="3">
        <v>3043724354.4000001</v>
      </c>
      <c r="S42" s="3">
        <v>455394772.67272723</v>
      </c>
      <c r="T42" s="3">
        <f t="shared" si="5"/>
        <v>5065775500.597105</v>
      </c>
      <c r="U42" s="3">
        <f t="shared" si="8"/>
        <v>0.73970857310781746</v>
      </c>
    </row>
    <row r="43" spans="2:21" x14ac:dyDescent="0.25">
      <c r="B43" s="3">
        <v>2059</v>
      </c>
      <c r="C43" s="3">
        <v>1669341577.22</v>
      </c>
      <c r="D43" s="3">
        <v>2640052654.809793</v>
      </c>
      <c r="E43" s="3">
        <v>481765581.12727267</v>
      </c>
      <c r="F43" s="3">
        <f t="shared" si="3"/>
        <v>4791159813.1570654</v>
      </c>
      <c r="G43" s="3">
        <f t="shared" si="6"/>
        <v>0.69960897171700376</v>
      </c>
      <c r="I43" s="3">
        <v>2059</v>
      </c>
      <c r="J43" s="3">
        <v>1649848935.8200002</v>
      </c>
      <c r="K43" s="3">
        <v>2652506544.0463276</v>
      </c>
      <c r="L43" s="3">
        <v>466777686.54545456</v>
      </c>
      <c r="M43" s="3">
        <f t="shared" si="4"/>
        <v>4769133166.4117823</v>
      </c>
      <c r="N43" s="3">
        <f t="shared" si="7"/>
        <v>0.69639262321668371</v>
      </c>
      <c r="P43" s="3">
        <v>2059</v>
      </c>
      <c r="Q43" s="3">
        <v>1544653365.2144439</v>
      </c>
      <c r="R43" s="3">
        <v>2994912294.688889</v>
      </c>
      <c r="S43" s="3">
        <v>444954626.21818179</v>
      </c>
      <c r="T43" s="3">
        <f t="shared" si="5"/>
        <v>4984520286.1215143</v>
      </c>
      <c r="U43" s="3">
        <f t="shared" si="8"/>
        <v>0.72784362197640151</v>
      </c>
    </row>
    <row r="44" spans="2:21" x14ac:dyDescent="0.25">
      <c r="B44" s="3">
        <v>2060</v>
      </c>
      <c r="C44" s="3">
        <v>1650474928.48</v>
      </c>
      <c r="D44" s="3">
        <v>2613758512.989831</v>
      </c>
      <c r="E44" s="3">
        <v>474306531</v>
      </c>
      <c r="F44" s="3">
        <f t="shared" si="3"/>
        <v>4738539972.4698315</v>
      </c>
      <c r="G44" s="3">
        <f t="shared" si="6"/>
        <v>0.6919253806720933</v>
      </c>
      <c r="I44" s="3">
        <v>2060</v>
      </c>
      <c r="J44" s="3">
        <v>1630329928.48</v>
      </c>
      <c r="K44" s="3">
        <v>2622578664.8459511</v>
      </c>
      <c r="L44" s="3">
        <v>458366585.47272724</v>
      </c>
      <c r="M44" s="3">
        <f t="shared" si="4"/>
        <v>4711275178.7986784</v>
      </c>
      <c r="N44" s="3">
        <f t="shared" si="7"/>
        <v>0.68794415378586615</v>
      </c>
      <c r="P44" s="3">
        <v>2060</v>
      </c>
      <c r="Q44" s="3">
        <v>1523293466.2735443</v>
      </c>
      <c r="R44" s="3">
        <v>2946144978.0444441</v>
      </c>
      <c r="S44" s="3">
        <v>434600431.67272723</v>
      </c>
      <c r="T44" s="3">
        <f t="shared" si="5"/>
        <v>4904038875.990716</v>
      </c>
      <c r="U44" s="3">
        <f t="shared" si="8"/>
        <v>0.71609166237168931</v>
      </c>
    </row>
    <row r="45" spans="2:21" x14ac:dyDescent="0.25">
      <c r="B45" s="3">
        <v>2061</v>
      </c>
      <c r="C45" s="3">
        <v>1631598228.5599999</v>
      </c>
      <c r="D45" s="3">
        <v>2586664477.8323917</v>
      </c>
      <c r="E45" s="3">
        <v>467266390.41818184</v>
      </c>
      <c r="F45" s="3">
        <f t="shared" si="3"/>
        <v>4685529096.8105736</v>
      </c>
      <c r="G45" s="3">
        <f t="shared" si="6"/>
        <v>0.68418469038913787</v>
      </c>
      <c r="I45" s="3">
        <v>2061</v>
      </c>
      <c r="J45" s="3">
        <v>1611012347.2000003</v>
      </c>
      <c r="K45" s="3">
        <v>2592370217.5781546</v>
      </c>
      <c r="L45" s="3">
        <v>449932552.61818177</v>
      </c>
      <c r="M45" s="3">
        <f t="shared" si="4"/>
        <v>4653315117.3963366</v>
      </c>
      <c r="N45" s="3">
        <f t="shared" si="7"/>
        <v>0.67948077945905005</v>
      </c>
      <c r="P45" s="3">
        <v>2061</v>
      </c>
      <c r="Q45" s="3">
        <v>1501466050.9372642</v>
      </c>
      <c r="R45" s="3">
        <v>2893312242.6222224</v>
      </c>
      <c r="S45" s="3">
        <v>424719440.25454545</v>
      </c>
      <c r="T45" s="3">
        <f t="shared" si="5"/>
        <v>4819497733.8140316</v>
      </c>
      <c r="U45" s="3">
        <f t="shared" si="8"/>
        <v>0.70374689746036445</v>
      </c>
    </row>
    <row r="46" spans="2:21" x14ac:dyDescent="0.25">
      <c r="B46" s="3">
        <v>2062</v>
      </c>
      <c r="C46" s="3">
        <v>1612432964.7</v>
      </c>
      <c r="D46" s="3">
        <v>2555109601.7197742</v>
      </c>
      <c r="E46" s="3">
        <v>460607340.27272725</v>
      </c>
      <c r="F46" s="3">
        <f t="shared" si="3"/>
        <v>4628149906.6925011</v>
      </c>
      <c r="G46" s="3">
        <f t="shared" si="6"/>
        <v>0.67580613534987122</v>
      </c>
      <c r="I46" s="3">
        <v>2062</v>
      </c>
      <c r="J46" s="3">
        <v>1592155540.4000001</v>
      </c>
      <c r="K46" s="3">
        <v>2561463926.639925</v>
      </c>
      <c r="L46" s="3">
        <v>441894261.47272724</v>
      </c>
      <c r="M46" s="3">
        <f t="shared" si="4"/>
        <v>4595513728.5126524</v>
      </c>
      <c r="N46" s="3">
        <f t="shared" si="7"/>
        <v>0.67104057461977906</v>
      </c>
      <c r="P46" s="3">
        <v>2062</v>
      </c>
      <c r="Q46" s="3">
        <v>1479222005.0787933</v>
      </c>
      <c r="R46" s="3">
        <v>2841414966.7777777</v>
      </c>
      <c r="S46" s="3">
        <v>415639263.38181806</v>
      </c>
      <c r="T46" s="3">
        <f t="shared" si="5"/>
        <v>4736276235.238389</v>
      </c>
      <c r="U46" s="3">
        <f t="shared" si="8"/>
        <v>0.69159482795866101</v>
      </c>
    </row>
    <row r="47" spans="2:21" x14ac:dyDescent="0.25">
      <c r="B47" s="3">
        <v>2063</v>
      </c>
      <c r="C47" s="3">
        <v>1595107613.8000002</v>
      </c>
      <c r="D47" s="3">
        <v>2526477486.0259886</v>
      </c>
      <c r="E47" s="3">
        <v>453236174.00000006</v>
      </c>
      <c r="F47" s="3">
        <f t="shared" si="3"/>
        <v>4574821273.8259888</v>
      </c>
      <c r="G47" s="3">
        <f t="shared" si="6"/>
        <v>0.66801904590644268</v>
      </c>
      <c r="I47" s="3">
        <v>2063</v>
      </c>
      <c r="J47" s="3">
        <v>1573445018.2999997</v>
      </c>
      <c r="K47" s="3">
        <v>2527630979.3627114</v>
      </c>
      <c r="L47" s="3">
        <v>433334476.83636361</v>
      </c>
      <c r="M47" s="3">
        <f t="shared" si="4"/>
        <v>4534410474.4990749</v>
      </c>
      <c r="N47" s="3">
        <f t="shared" si="7"/>
        <v>0.66211822880455284</v>
      </c>
      <c r="P47" s="3">
        <v>2063</v>
      </c>
      <c r="Q47" s="3">
        <v>1458611701.0069995</v>
      </c>
      <c r="R47" s="3">
        <v>2796579434.9555554</v>
      </c>
      <c r="S47" s="3">
        <v>406257139.92727274</v>
      </c>
      <c r="T47" s="3">
        <f t="shared" si="5"/>
        <v>4661448275.8898277</v>
      </c>
      <c r="U47" s="3">
        <f t="shared" si="8"/>
        <v>0.68066838973972099</v>
      </c>
    </row>
    <row r="48" spans="2:21" x14ac:dyDescent="0.25">
      <c r="B48" s="3">
        <v>2064</v>
      </c>
      <c r="C48" s="3">
        <v>1577373419.7399998</v>
      </c>
      <c r="D48" s="3">
        <v>2499641284.1996236</v>
      </c>
      <c r="E48" s="3">
        <v>446390996.14545459</v>
      </c>
      <c r="F48" s="3">
        <f t="shared" si="3"/>
        <v>4523405700.0850782</v>
      </c>
      <c r="G48" s="3">
        <f t="shared" si="6"/>
        <v>0.66051130288014281</v>
      </c>
      <c r="I48" s="3">
        <v>2064</v>
      </c>
      <c r="J48" s="3">
        <v>1553064249.6399999</v>
      </c>
      <c r="K48" s="3">
        <v>2498040500.7642188</v>
      </c>
      <c r="L48" s="3">
        <v>425115938.60000002</v>
      </c>
      <c r="M48" s="3">
        <f t="shared" si="4"/>
        <v>4476220689.0042191</v>
      </c>
      <c r="N48" s="3">
        <f t="shared" si="7"/>
        <v>0.65362130998278978</v>
      </c>
      <c r="P48" s="3">
        <v>2064</v>
      </c>
      <c r="Q48" s="3">
        <v>1436395161.5928731</v>
      </c>
      <c r="R48" s="3">
        <v>2748009199.8444443</v>
      </c>
      <c r="S48" s="3">
        <v>396759206.30909097</v>
      </c>
      <c r="T48" s="3">
        <f t="shared" si="5"/>
        <v>4581163567.7464085</v>
      </c>
      <c r="U48" s="3">
        <f t="shared" si="8"/>
        <v>0.6689451527158643</v>
      </c>
    </row>
    <row r="49" spans="2:21" x14ac:dyDescent="0.25">
      <c r="B49" s="3">
        <v>2065</v>
      </c>
      <c r="C49" s="3">
        <v>1560243900.0599999</v>
      </c>
      <c r="D49" s="3">
        <v>2470763588.0685496</v>
      </c>
      <c r="E49" s="3">
        <v>439103234.56363636</v>
      </c>
      <c r="F49" s="3">
        <f t="shared" si="3"/>
        <v>4470110722.6921864</v>
      </c>
      <c r="G49" s="3">
        <f t="shared" si="6"/>
        <v>0.65272912783577641</v>
      </c>
      <c r="I49" s="3">
        <v>2065</v>
      </c>
      <c r="J49" s="3">
        <v>1533389406.5999999</v>
      </c>
      <c r="K49" s="3">
        <v>2465175973.2301316</v>
      </c>
      <c r="L49" s="3">
        <v>418093275.89090902</v>
      </c>
      <c r="M49" s="3">
        <f t="shared" si="4"/>
        <v>4416658655.7210407</v>
      </c>
      <c r="N49" s="3">
        <f t="shared" si="7"/>
        <v>0.64492401444608338</v>
      </c>
      <c r="P49" s="3">
        <v>2065</v>
      </c>
      <c r="Q49" s="3">
        <v>1414715201.7520862</v>
      </c>
      <c r="R49" s="3">
        <v>2696364210.9777775</v>
      </c>
      <c r="S49" s="3">
        <v>387150979.61818182</v>
      </c>
      <c r="T49" s="3">
        <f t="shared" si="5"/>
        <v>4498230392.3480453</v>
      </c>
      <c r="U49" s="3">
        <f t="shared" si="8"/>
        <v>0.65683518439413491</v>
      </c>
    </row>
    <row r="50" spans="2:21" x14ac:dyDescent="0.25">
      <c r="B50" s="3">
        <v>2066</v>
      </c>
      <c r="C50" s="3">
        <v>1543527697.6599998</v>
      </c>
      <c r="D50" s="3">
        <v>2444530674.1992469</v>
      </c>
      <c r="E50" s="3">
        <v>432047170.83636373</v>
      </c>
      <c r="F50" s="3">
        <f t="shared" si="3"/>
        <v>4420105542.69561</v>
      </c>
      <c r="G50" s="3">
        <f t="shared" si="6"/>
        <v>0.64542733162729715</v>
      </c>
      <c r="I50" s="3">
        <v>2066</v>
      </c>
      <c r="J50" s="3">
        <v>1514678265.1400001</v>
      </c>
      <c r="K50" s="3">
        <v>2434693841.4504709</v>
      </c>
      <c r="L50" s="3">
        <v>410873401.12727278</v>
      </c>
      <c r="M50" s="3">
        <f t="shared" si="4"/>
        <v>4360245507.7177439</v>
      </c>
      <c r="N50" s="3">
        <f t="shared" si="7"/>
        <v>0.63668652164579631</v>
      </c>
      <c r="P50" s="3">
        <v>2066</v>
      </c>
      <c r="Q50" s="3">
        <v>1393126059.5314133</v>
      </c>
      <c r="R50" s="3">
        <v>2645928682.688889</v>
      </c>
      <c r="S50" s="3">
        <v>377688693.60000002</v>
      </c>
      <c r="T50" s="3">
        <f t="shared" si="5"/>
        <v>4416743435.820303</v>
      </c>
      <c r="U50" s="3">
        <f t="shared" si="8"/>
        <v>0.64493639410369863</v>
      </c>
    </row>
    <row r="51" spans="2:21" x14ac:dyDescent="0.25">
      <c r="B51" s="3">
        <v>2067</v>
      </c>
      <c r="C51" s="3">
        <v>1525997771.24</v>
      </c>
      <c r="D51" s="3">
        <v>2415182791.6934085</v>
      </c>
      <c r="E51" s="3">
        <v>424828675.0181818</v>
      </c>
      <c r="F51" s="3">
        <f t="shared" si="3"/>
        <v>4366009237.9515905</v>
      </c>
      <c r="G51" s="3">
        <f t="shared" si="6"/>
        <v>0.63752814612492192</v>
      </c>
      <c r="I51" s="3">
        <v>2067</v>
      </c>
      <c r="J51" s="3">
        <v>1492662711</v>
      </c>
      <c r="K51" s="3">
        <v>2404418825.5163846</v>
      </c>
      <c r="L51" s="3">
        <v>403285583.92727274</v>
      </c>
      <c r="M51" s="3">
        <f t="shared" si="4"/>
        <v>4300367120.4436569</v>
      </c>
      <c r="N51" s="3">
        <f t="shared" si="7"/>
        <v>0.6279430318473852</v>
      </c>
      <c r="P51" s="3">
        <v>2067</v>
      </c>
      <c r="Q51" s="3">
        <v>1371271517.9840631</v>
      </c>
      <c r="R51" s="3">
        <v>2594164721.9777775</v>
      </c>
      <c r="S51" s="3">
        <v>367699960.87272733</v>
      </c>
      <c r="T51" s="3">
        <f t="shared" si="5"/>
        <v>4333136200.834568</v>
      </c>
      <c r="U51" s="3">
        <f t="shared" si="8"/>
        <v>0.63272799906418331</v>
      </c>
    </row>
    <row r="52" spans="2:21" x14ac:dyDescent="0.25">
      <c r="B52" s="3">
        <v>2068</v>
      </c>
      <c r="C52" s="3">
        <v>1507633227.8600001</v>
      </c>
      <c r="D52" s="3">
        <v>2388388214.0553675</v>
      </c>
      <c r="E52" s="3">
        <v>417867909.14545459</v>
      </c>
      <c r="F52" s="3">
        <f t="shared" si="3"/>
        <v>4313889351.0608225</v>
      </c>
      <c r="G52" s="3">
        <f t="shared" si="6"/>
        <v>0.6299175587315472</v>
      </c>
      <c r="I52" s="3">
        <v>2068</v>
      </c>
      <c r="J52" s="3">
        <v>1472736059.2</v>
      </c>
      <c r="K52" s="3">
        <v>2373256473.1487761</v>
      </c>
      <c r="L52" s="3">
        <v>395829839.38181818</v>
      </c>
      <c r="M52" s="3">
        <f t="shared" si="4"/>
        <v>4241822371.7305942</v>
      </c>
      <c r="N52" s="3">
        <f t="shared" si="7"/>
        <v>0.6193942810137979</v>
      </c>
      <c r="P52" s="3">
        <v>2068</v>
      </c>
      <c r="Q52" s="3">
        <v>1348051453.3899028</v>
      </c>
      <c r="R52" s="3">
        <v>2542837607.1555557</v>
      </c>
      <c r="S52" s="3">
        <v>357995034.18181813</v>
      </c>
      <c r="T52" s="3">
        <f t="shared" si="5"/>
        <v>4248884094.7272768</v>
      </c>
      <c r="U52" s="3">
        <f t="shared" si="8"/>
        <v>0.6204254394299068</v>
      </c>
    </row>
    <row r="53" spans="2:21" x14ac:dyDescent="0.25">
      <c r="B53" s="3">
        <v>2069</v>
      </c>
      <c r="C53" s="3">
        <v>1490353727.98</v>
      </c>
      <c r="D53" s="3">
        <v>2360201400.5205274</v>
      </c>
      <c r="E53" s="3">
        <v>411500880.54545456</v>
      </c>
      <c r="F53" s="3">
        <f t="shared" si="3"/>
        <v>4262056009.0459819</v>
      </c>
      <c r="G53" s="3">
        <f t="shared" si="6"/>
        <v>0.62234881284916688</v>
      </c>
      <c r="I53" s="3">
        <v>2069</v>
      </c>
      <c r="J53" s="3">
        <v>1453283549.0799999</v>
      </c>
      <c r="K53" s="3">
        <v>2341374580.8674202</v>
      </c>
      <c r="L53" s="3">
        <v>388033667.61818182</v>
      </c>
      <c r="M53" s="3">
        <f t="shared" si="4"/>
        <v>4182691797.5656018</v>
      </c>
      <c r="N53" s="3">
        <f t="shared" si="7"/>
        <v>0.61075998748115379</v>
      </c>
      <c r="P53" s="3">
        <v>2069</v>
      </c>
      <c r="Q53" s="3">
        <v>1326191894.6804466</v>
      </c>
      <c r="R53" s="3">
        <v>2491689433.9555554</v>
      </c>
      <c r="S53" s="3">
        <v>348337765.21818185</v>
      </c>
      <c r="T53" s="3">
        <f t="shared" si="5"/>
        <v>4166219093.8541842</v>
      </c>
      <c r="U53" s="3">
        <f t="shared" si="8"/>
        <v>0.60835463016593838</v>
      </c>
    </row>
    <row r="54" spans="2:21" x14ac:dyDescent="0.25">
      <c r="B54" s="3">
        <v>2070</v>
      </c>
      <c r="C54" s="3">
        <v>1472893620.8600001</v>
      </c>
      <c r="D54" s="3">
        <v>2333932567.4806027</v>
      </c>
      <c r="E54" s="3">
        <v>404647972.45454556</v>
      </c>
      <c r="F54" s="3">
        <f t="shared" si="3"/>
        <v>4211474160.7951484</v>
      </c>
      <c r="G54" s="3">
        <f t="shared" si="6"/>
        <v>0.61496281108292794</v>
      </c>
      <c r="I54" s="3">
        <v>2070</v>
      </c>
      <c r="J54" s="3">
        <v>1436269873.6799998</v>
      </c>
      <c r="K54" s="3">
        <v>2311008414.3178906</v>
      </c>
      <c r="L54" s="3">
        <v>380639737.10909086</v>
      </c>
      <c r="M54" s="3">
        <f t="shared" si="4"/>
        <v>4127918025.1069813</v>
      </c>
      <c r="N54" s="3">
        <f t="shared" si="7"/>
        <v>0.60276187760354027</v>
      </c>
      <c r="P54" s="3">
        <v>2070</v>
      </c>
      <c r="Q54" s="3">
        <v>1304001183.4997888</v>
      </c>
      <c r="R54" s="3">
        <v>2440582908.0444446</v>
      </c>
      <c r="S54" s="3">
        <v>338630028.90909094</v>
      </c>
      <c r="T54" s="3">
        <f t="shared" si="5"/>
        <v>4083214120.4533243</v>
      </c>
      <c r="U54" s="3">
        <f t="shared" si="8"/>
        <v>0.59623417784270272</v>
      </c>
    </row>
    <row r="55" spans="2:21" x14ac:dyDescent="0.25">
      <c r="B55" s="3">
        <v>2071</v>
      </c>
      <c r="C55" s="3">
        <v>1456783762.6399999</v>
      </c>
      <c r="D55" s="3">
        <v>2305482920.1306973</v>
      </c>
      <c r="E55" s="3">
        <v>398362394.12727278</v>
      </c>
      <c r="F55" s="3">
        <f t="shared" si="3"/>
        <v>4160629076.8979697</v>
      </c>
      <c r="G55" s="3">
        <f t="shared" si="6"/>
        <v>0.60753837143796219</v>
      </c>
      <c r="I55" s="3">
        <v>2071</v>
      </c>
      <c r="J55" s="3">
        <v>1416523118.6599998</v>
      </c>
      <c r="K55" s="3">
        <v>2278255558.9322033</v>
      </c>
      <c r="L55" s="3">
        <v>373219469.56363636</v>
      </c>
      <c r="M55" s="3">
        <f t="shared" si="4"/>
        <v>4067998147.1558394</v>
      </c>
      <c r="N55" s="3">
        <f t="shared" si="7"/>
        <v>0.59401232930342129</v>
      </c>
      <c r="P55" s="3">
        <v>2071</v>
      </c>
      <c r="Q55" s="3">
        <v>1280589864.005867</v>
      </c>
      <c r="R55" s="3">
        <v>2388568348.8888888</v>
      </c>
      <c r="S55" s="3">
        <v>329484215.05454546</v>
      </c>
      <c r="T55" s="3">
        <f t="shared" si="5"/>
        <v>3998642427.9493012</v>
      </c>
      <c r="U55" s="3">
        <f t="shared" si="8"/>
        <v>0.58388495194824874</v>
      </c>
    </row>
    <row r="56" spans="2:21" x14ac:dyDescent="0.25">
      <c r="B56" s="3">
        <v>2072</v>
      </c>
      <c r="C56" s="3">
        <v>1439227927.1600001</v>
      </c>
      <c r="D56" s="3">
        <v>2278670951.1540489</v>
      </c>
      <c r="E56" s="3">
        <v>392023783.80000001</v>
      </c>
      <c r="F56" s="3">
        <f t="shared" si="3"/>
        <v>4109922662.114049</v>
      </c>
      <c r="G56" s="3">
        <f t="shared" si="6"/>
        <v>0.600134180367354</v>
      </c>
      <c r="I56" s="3">
        <v>2072</v>
      </c>
      <c r="J56" s="3">
        <v>1396719351.2800002</v>
      </c>
      <c r="K56" s="3">
        <v>2247455992.0338984</v>
      </c>
      <c r="L56" s="3">
        <v>366302956.27272725</v>
      </c>
      <c r="M56" s="3">
        <f t="shared" si="4"/>
        <v>4010478299.5866261</v>
      </c>
      <c r="N56" s="3">
        <f t="shared" si="7"/>
        <v>0.58561323535111587</v>
      </c>
      <c r="P56" s="3">
        <v>2072</v>
      </c>
      <c r="Q56" s="3">
        <v>1257676332.1230242</v>
      </c>
      <c r="R56" s="3">
        <v>2336094694.0888886</v>
      </c>
      <c r="S56" s="3">
        <v>320265012.38181818</v>
      </c>
      <c r="T56" s="3">
        <f t="shared" si="5"/>
        <v>3914036038.5937314</v>
      </c>
      <c r="U56" s="3">
        <f t="shared" si="8"/>
        <v>0.57153065959189853</v>
      </c>
    </row>
    <row r="57" spans="2:21" x14ac:dyDescent="0.25">
      <c r="B57" s="3">
        <v>2073</v>
      </c>
      <c r="C57" s="3">
        <v>1422489747.3399999</v>
      </c>
      <c r="D57" s="3">
        <v>2251511129.7028251</v>
      </c>
      <c r="E57" s="3">
        <v>385767246.58181816</v>
      </c>
      <c r="F57" s="3">
        <f t="shared" si="3"/>
        <v>4059768123.6246428</v>
      </c>
      <c r="G57" s="3">
        <f t="shared" si="6"/>
        <v>0.59281057471279885</v>
      </c>
      <c r="I57" s="3">
        <v>2073</v>
      </c>
      <c r="J57" s="3">
        <v>1376273417.7800002</v>
      </c>
      <c r="K57" s="3">
        <v>2217713984.7713752</v>
      </c>
      <c r="L57" s="3">
        <v>359254687.60000002</v>
      </c>
      <c r="M57" s="3">
        <f t="shared" si="4"/>
        <v>3953242090.1513753</v>
      </c>
      <c r="N57" s="3">
        <f t="shared" si="7"/>
        <v>0.5772555584650283</v>
      </c>
      <c r="P57" s="3">
        <v>2073</v>
      </c>
      <c r="Q57" s="3">
        <v>1235369944.7047486</v>
      </c>
      <c r="R57" s="3">
        <v>2284481788.0222225</v>
      </c>
      <c r="S57" s="3">
        <v>311349383.14545453</v>
      </c>
      <c r="T57" s="3">
        <f t="shared" si="5"/>
        <v>3831201115.8724256</v>
      </c>
      <c r="U57" s="3">
        <f t="shared" si="8"/>
        <v>0.55943503820432405</v>
      </c>
    </row>
    <row r="58" spans="2:21" x14ac:dyDescent="0.25">
      <c r="B58" s="3">
        <v>2074</v>
      </c>
      <c r="C58" s="3">
        <v>1404778304.98</v>
      </c>
      <c r="D58" s="3">
        <v>2222030353.6644068</v>
      </c>
      <c r="E58" s="3">
        <v>379794399.30909085</v>
      </c>
      <c r="F58" s="3">
        <f t="shared" si="3"/>
        <v>4006603057.9534979</v>
      </c>
      <c r="G58" s="3">
        <f t="shared" si="6"/>
        <v>0.58504736948150693</v>
      </c>
      <c r="I58" s="3">
        <v>2074</v>
      </c>
      <c r="J58" s="3">
        <v>1357037609.3400002</v>
      </c>
      <c r="K58" s="3">
        <v>2186787554.1280603</v>
      </c>
      <c r="L58" s="3">
        <v>351924034.36363637</v>
      </c>
      <c r="M58" s="3">
        <f t="shared" si="4"/>
        <v>3895749197.831697</v>
      </c>
      <c r="N58" s="3">
        <f t="shared" si="7"/>
        <v>0.56886040053972775</v>
      </c>
      <c r="P58" s="3">
        <v>2074</v>
      </c>
      <c r="Q58" s="3">
        <v>1213055059.310904</v>
      </c>
      <c r="R58" s="3">
        <v>2234242259.1333332</v>
      </c>
      <c r="S58" s="3">
        <v>302945289.79999995</v>
      </c>
      <c r="T58" s="3">
        <f t="shared" si="5"/>
        <v>3750242608.2442369</v>
      </c>
      <c r="U58" s="3">
        <f t="shared" si="8"/>
        <v>0.54761341244307049</v>
      </c>
    </row>
    <row r="59" spans="2:21" x14ac:dyDescent="0.25">
      <c r="B59" s="3">
        <v>2075</v>
      </c>
      <c r="C59" s="3">
        <v>1387648692.2799997</v>
      </c>
      <c r="D59" s="3">
        <v>2195535226.8037663</v>
      </c>
      <c r="E59" s="3">
        <v>374537630.78181815</v>
      </c>
      <c r="F59" s="3">
        <f t="shared" si="3"/>
        <v>3957721549.8655844</v>
      </c>
      <c r="G59" s="3">
        <f t="shared" si="6"/>
        <v>0.57790965274005113</v>
      </c>
      <c r="I59" s="3">
        <v>2075</v>
      </c>
      <c r="J59" s="3">
        <v>1337850603.5800002</v>
      </c>
      <c r="K59" s="3">
        <v>2154676536.4101696</v>
      </c>
      <c r="L59" s="3">
        <v>344924089.63636363</v>
      </c>
      <c r="M59" s="3">
        <f t="shared" si="4"/>
        <v>3837451229.626533</v>
      </c>
      <c r="N59" s="3">
        <f t="shared" si="7"/>
        <v>0.56034768479244612</v>
      </c>
      <c r="P59" s="3">
        <v>2075</v>
      </c>
      <c r="Q59" s="3">
        <v>1188996139.1993232</v>
      </c>
      <c r="R59" s="3">
        <v>2183546924.2888889</v>
      </c>
      <c r="S59" s="3">
        <v>294227339.67272723</v>
      </c>
      <c r="T59" s="3">
        <f t="shared" si="5"/>
        <v>3666770403.1609392</v>
      </c>
      <c r="U59" s="3">
        <f t="shared" si="8"/>
        <v>0.53542473457745021</v>
      </c>
    </row>
    <row r="60" spans="2:21" x14ac:dyDescent="0.25">
      <c r="B60" s="3">
        <v>2076</v>
      </c>
      <c r="C60" s="3">
        <v>1372053146.3599999</v>
      </c>
      <c r="D60" s="3">
        <v>2166026818.5638413</v>
      </c>
      <c r="E60" s="3">
        <v>368806711.47272724</v>
      </c>
      <c r="F60" s="3">
        <f t="shared" si="3"/>
        <v>3906886676.3965688</v>
      </c>
      <c r="G60" s="3">
        <f t="shared" si="6"/>
        <v>0.57048670402993751</v>
      </c>
      <c r="I60" s="3">
        <v>2076</v>
      </c>
      <c r="J60" s="3">
        <v>1319756265.3000002</v>
      </c>
      <c r="K60" s="3">
        <v>2124590983.1668553</v>
      </c>
      <c r="L60" s="3">
        <v>338707244.90909094</v>
      </c>
      <c r="M60" s="3">
        <f t="shared" si="4"/>
        <v>3783054493.3759465</v>
      </c>
      <c r="N60" s="3">
        <f t="shared" si="7"/>
        <v>0.55240463004221074</v>
      </c>
      <c r="P60" s="3">
        <v>2076</v>
      </c>
      <c r="Q60" s="3">
        <v>1165861312.2922471</v>
      </c>
      <c r="R60" s="3">
        <v>2130302286.5555556</v>
      </c>
      <c r="S60" s="3">
        <v>285489924.12727273</v>
      </c>
      <c r="T60" s="3">
        <f t="shared" si="5"/>
        <v>3581653522.9750752</v>
      </c>
      <c r="U60" s="3">
        <f t="shared" si="8"/>
        <v>0.52299589994349283</v>
      </c>
    </row>
    <row r="61" spans="2:21" x14ac:dyDescent="0.25">
      <c r="B61" s="3">
        <v>2077</v>
      </c>
      <c r="C61" s="3">
        <v>1357892001.7400002</v>
      </c>
      <c r="D61" s="3">
        <v>2140755657.3630888</v>
      </c>
      <c r="E61" s="3">
        <v>362952537.18181819</v>
      </c>
      <c r="F61" s="3">
        <f t="shared" si="3"/>
        <v>3861600196.2849073</v>
      </c>
      <c r="G61" s="3">
        <f t="shared" si="6"/>
        <v>0.56387393613674452</v>
      </c>
      <c r="I61" s="3">
        <v>2077</v>
      </c>
      <c r="J61" s="3">
        <v>1302628965.4600003</v>
      </c>
      <c r="K61" s="3">
        <v>2092395842.2926555</v>
      </c>
      <c r="L61" s="3">
        <v>332510564.63636363</v>
      </c>
      <c r="M61" s="3">
        <f t="shared" si="4"/>
        <v>3727535372.3890195</v>
      </c>
      <c r="N61" s="3">
        <f t="shared" si="7"/>
        <v>0.54429768377887966</v>
      </c>
      <c r="P61" s="3">
        <v>2077</v>
      </c>
      <c r="Q61" s="3">
        <v>1142793681.7429752</v>
      </c>
      <c r="R61" s="3">
        <v>2079042283.5333333</v>
      </c>
      <c r="S61" s="3">
        <v>276419697.12727267</v>
      </c>
      <c r="T61" s="3">
        <f t="shared" si="5"/>
        <v>3498255662.4035811</v>
      </c>
      <c r="U61" s="3">
        <f t="shared" si="8"/>
        <v>0.51081807792269596</v>
      </c>
    </row>
    <row r="62" spans="2:21" x14ac:dyDescent="0.25">
      <c r="B62" s="3">
        <v>2078</v>
      </c>
      <c r="C62" s="3">
        <v>1342406935.48</v>
      </c>
      <c r="D62" s="3">
        <v>2114490230.238795</v>
      </c>
      <c r="E62" s="3">
        <v>357404376.4727273</v>
      </c>
      <c r="F62" s="3">
        <f t="shared" si="3"/>
        <v>3814301542.1915221</v>
      </c>
      <c r="G62" s="3">
        <f t="shared" si="6"/>
        <v>0.55696734899619427</v>
      </c>
      <c r="I62" s="3">
        <v>2078</v>
      </c>
      <c r="J62" s="3">
        <v>1284388812.4400001</v>
      </c>
      <c r="K62" s="3">
        <v>2059501494.4576273</v>
      </c>
      <c r="L62" s="3">
        <v>325986969.40000004</v>
      </c>
      <c r="M62" s="3">
        <f t="shared" si="4"/>
        <v>3669877276.2976274</v>
      </c>
      <c r="N62" s="3">
        <f t="shared" si="7"/>
        <v>0.53587840266726117</v>
      </c>
      <c r="P62" s="3">
        <v>2078</v>
      </c>
      <c r="Q62" s="3">
        <v>1120982681.1382809</v>
      </c>
      <c r="R62" s="3">
        <v>2028019143.0444441</v>
      </c>
      <c r="S62" s="3">
        <v>268013570.47272727</v>
      </c>
      <c r="T62" s="3">
        <f t="shared" si="5"/>
        <v>3417015394.6554523</v>
      </c>
      <c r="U62" s="3">
        <f t="shared" si="8"/>
        <v>0.49895530932432791</v>
      </c>
    </row>
    <row r="63" spans="2:21" x14ac:dyDescent="0.25">
      <c r="B63" s="3">
        <v>2079</v>
      </c>
      <c r="C63" s="3">
        <v>1327194811.6200001</v>
      </c>
      <c r="D63" s="3">
        <v>2088710908.1924667</v>
      </c>
      <c r="E63" s="3">
        <v>352375649.4909091</v>
      </c>
      <c r="F63" s="3">
        <f t="shared" si="3"/>
        <v>3768281369.3033757</v>
      </c>
      <c r="G63" s="3">
        <f t="shared" si="6"/>
        <v>0.55024744669944758</v>
      </c>
      <c r="I63" s="3">
        <v>2079</v>
      </c>
      <c r="J63" s="3">
        <v>1265723502.5599999</v>
      </c>
      <c r="K63" s="3">
        <v>2028014416.1133711</v>
      </c>
      <c r="L63" s="3">
        <v>319250252.30909097</v>
      </c>
      <c r="M63" s="3">
        <f t="shared" si="4"/>
        <v>3612988170.9824624</v>
      </c>
      <c r="N63" s="3">
        <f t="shared" si="7"/>
        <v>0.52757141020123077</v>
      </c>
      <c r="P63" s="3">
        <v>2079</v>
      </c>
      <c r="Q63" s="3">
        <v>1098848423.8201642</v>
      </c>
      <c r="R63" s="3">
        <v>1978540265.2222223</v>
      </c>
      <c r="S63" s="3">
        <v>259465066.38181821</v>
      </c>
      <c r="T63" s="3">
        <f t="shared" si="5"/>
        <v>3336853755.4242048</v>
      </c>
      <c r="U63" s="3">
        <f t="shared" si="8"/>
        <v>0.48725004292104168</v>
      </c>
    </row>
    <row r="64" spans="2:21" x14ac:dyDescent="0.25">
      <c r="B64" s="3">
        <v>2080</v>
      </c>
      <c r="C64" s="3">
        <v>1311358650.04</v>
      </c>
      <c r="D64" s="3">
        <v>2065609122.5958567</v>
      </c>
      <c r="E64" s="3">
        <v>347250573.96363634</v>
      </c>
      <c r="F64" s="3">
        <f t="shared" si="3"/>
        <v>3724218346.599493</v>
      </c>
      <c r="G64" s="3">
        <f t="shared" si="6"/>
        <v>0.54381332903133051</v>
      </c>
      <c r="I64" s="3">
        <v>2080</v>
      </c>
      <c r="J64" s="3">
        <v>1247011778.8800001</v>
      </c>
      <c r="K64" s="3">
        <v>1997208385.1035779</v>
      </c>
      <c r="L64" s="3">
        <v>313109322.12727267</v>
      </c>
      <c r="M64" s="3">
        <f t="shared" si="4"/>
        <v>3557329486.1108503</v>
      </c>
      <c r="N64" s="3">
        <f t="shared" si="7"/>
        <v>0.51944408470830583</v>
      </c>
      <c r="P64" s="3">
        <v>2080</v>
      </c>
      <c r="Q64" s="3">
        <v>1075004662.6998549</v>
      </c>
      <c r="R64" s="3">
        <v>1927660376.7333331</v>
      </c>
      <c r="S64" s="3">
        <v>250672086.90909091</v>
      </c>
      <c r="T64" s="3">
        <f t="shared" si="5"/>
        <v>3253337126.342279</v>
      </c>
      <c r="U64" s="3">
        <f t="shared" si="8"/>
        <v>0.47505487822776138</v>
      </c>
    </row>
    <row r="65" spans="2:21" x14ac:dyDescent="0.25">
      <c r="B65" s="3">
        <v>2081</v>
      </c>
      <c r="C65" s="3">
        <v>1296263672.8399997</v>
      </c>
      <c r="D65" s="3">
        <v>2039408575.4583805</v>
      </c>
      <c r="E65" s="3">
        <v>341792725.01818186</v>
      </c>
      <c r="F65" s="3">
        <f t="shared" si="3"/>
        <v>3677464973.3165617</v>
      </c>
      <c r="G65" s="3">
        <f t="shared" si="6"/>
        <v>0.53698636422899804</v>
      </c>
      <c r="I65" s="3">
        <v>2081</v>
      </c>
      <c r="J65" s="3">
        <v>1228973660.6600001</v>
      </c>
      <c r="K65" s="3">
        <v>1963596204.3265538</v>
      </c>
      <c r="L65" s="3">
        <v>306476496.23636365</v>
      </c>
      <c r="M65" s="3">
        <f t="shared" si="4"/>
        <v>3499046361.2229176</v>
      </c>
      <c r="N65" s="3">
        <f t="shared" si="7"/>
        <v>0.51093353639402783</v>
      </c>
      <c r="P65" s="3">
        <v>2081</v>
      </c>
      <c r="Q65" s="3">
        <v>1052229801.3485196</v>
      </c>
      <c r="R65" s="3">
        <v>1876467150.2888889</v>
      </c>
      <c r="S65" s="3">
        <v>242419076.70909092</v>
      </c>
      <c r="T65" s="3">
        <f t="shared" si="5"/>
        <v>3171116028.346499</v>
      </c>
      <c r="U65" s="3">
        <f t="shared" si="8"/>
        <v>0.4630488880154735</v>
      </c>
    </row>
    <row r="66" spans="2:21" x14ac:dyDescent="0.25">
      <c r="B66" s="3">
        <v>2082</v>
      </c>
      <c r="C66" s="3">
        <v>1281203884.9000001</v>
      </c>
      <c r="D66" s="3">
        <v>2016883290.8369112</v>
      </c>
      <c r="E66" s="3">
        <v>336750348.61818182</v>
      </c>
      <c r="F66" s="3">
        <f t="shared" si="3"/>
        <v>3634837524.355093</v>
      </c>
      <c r="G66" s="3">
        <f t="shared" si="6"/>
        <v>0.53076187018207521</v>
      </c>
      <c r="I66" s="3">
        <v>2082</v>
      </c>
      <c r="J66" s="3">
        <v>1210912994.1999998</v>
      </c>
      <c r="K66" s="3">
        <v>1930864809.2787197</v>
      </c>
      <c r="L66" s="3">
        <v>300330385.54545456</v>
      </c>
      <c r="M66" s="3">
        <f t="shared" si="4"/>
        <v>3442108189.0241742</v>
      </c>
      <c r="N66" s="3">
        <f t="shared" si="7"/>
        <v>0.50261937914257926</v>
      </c>
      <c r="P66" s="3">
        <v>2082</v>
      </c>
      <c r="Q66" s="3">
        <v>1028925213.7972114</v>
      </c>
      <c r="R66" s="3">
        <v>1824640807.6222222</v>
      </c>
      <c r="S66" s="3">
        <v>234116931.67272729</v>
      </c>
      <c r="T66" s="3">
        <f t="shared" si="5"/>
        <v>3087682953.0921607</v>
      </c>
      <c r="U66" s="3">
        <f t="shared" si="8"/>
        <v>0.45086592391864189</v>
      </c>
    </row>
    <row r="67" spans="2:21" x14ac:dyDescent="0.25">
      <c r="B67" s="3">
        <v>2083</v>
      </c>
      <c r="C67" s="3">
        <v>1265631787.5599999</v>
      </c>
      <c r="D67" s="3">
        <v>1991561060.8745761</v>
      </c>
      <c r="E67" s="3">
        <v>331715137.60000002</v>
      </c>
      <c r="F67" s="3">
        <f t="shared" si="3"/>
        <v>3588907986.0345759</v>
      </c>
      <c r="G67" s="3">
        <f t="shared" si="6"/>
        <v>0.52405520241707737</v>
      </c>
      <c r="I67" s="3">
        <v>2083</v>
      </c>
      <c r="J67" s="3">
        <v>1194008806.46</v>
      </c>
      <c r="K67" s="3">
        <v>1897996587.955179</v>
      </c>
      <c r="L67" s="3">
        <v>294240656.25454545</v>
      </c>
      <c r="M67" s="3">
        <f t="shared" si="4"/>
        <v>3386246050.6697245</v>
      </c>
      <c r="N67" s="3">
        <f t="shared" si="7"/>
        <v>0.49446234521005483</v>
      </c>
      <c r="P67" s="3">
        <v>2083</v>
      </c>
      <c r="Q67" s="3">
        <v>1006502390.6347735</v>
      </c>
      <c r="R67" s="3">
        <v>1773683897.1333334</v>
      </c>
      <c r="S67" s="3">
        <v>226220244.12727273</v>
      </c>
      <c r="T67" s="3">
        <f t="shared" si="5"/>
        <v>3006406531.8953795</v>
      </c>
      <c r="U67" s="3">
        <f t="shared" si="8"/>
        <v>0.43899787616490815</v>
      </c>
    </row>
    <row r="68" spans="2:21" x14ac:dyDescent="0.25">
      <c r="B68" s="3">
        <v>2084</v>
      </c>
      <c r="C68" s="3">
        <v>1250543569.0000002</v>
      </c>
      <c r="D68" s="3">
        <v>1965607940.8836157</v>
      </c>
      <c r="E68" s="3">
        <v>326643687.76363635</v>
      </c>
      <c r="F68" s="3">
        <f t="shared" si="3"/>
        <v>3542795197.6472521</v>
      </c>
      <c r="G68" s="3">
        <f t="shared" ref="G68:G84" si="9">F68/MAX($F$4:$F$84)</f>
        <v>0.51732177633137943</v>
      </c>
      <c r="I68" s="3">
        <v>2084</v>
      </c>
      <c r="J68" s="3">
        <v>1176221405.2599998</v>
      </c>
      <c r="K68" s="3">
        <v>1869167738.0331447</v>
      </c>
      <c r="L68" s="3">
        <v>287941564.61818177</v>
      </c>
      <c r="M68" s="3">
        <f t="shared" si="4"/>
        <v>3333330707.9113259</v>
      </c>
      <c r="N68" s="3">
        <f t="shared" ref="N68:N84" si="10">M68/MAX($F$4:$F$84)</f>
        <v>0.48673560471736771</v>
      </c>
      <c r="P68" s="3">
        <v>2084</v>
      </c>
      <c r="Q68" s="3">
        <v>982885246.6012795</v>
      </c>
      <c r="R68" s="3">
        <v>1725285293.4222224</v>
      </c>
      <c r="S68" s="3">
        <v>218922876.09090909</v>
      </c>
      <c r="T68" s="3">
        <f t="shared" si="5"/>
        <v>2927093416.1144109</v>
      </c>
      <c r="U68" s="3">
        <f t="shared" ref="U68:U84" si="11">T68/MAX($F$4:$F$84)</f>
        <v>0.427416511831617</v>
      </c>
    </row>
    <row r="69" spans="2:21" x14ac:dyDescent="0.25">
      <c r="B69" s="3">
        <v>2085</v>
      </c>
      <c r="C69" s="3">
        <v>1235115002.7800002</v>
      </c>
      <c r="D69" s="3">
        <v>1942894055.1992464</v>
      </c>
      <c r="E69" s="3">
        <v>322515015.19999999</v>
      </c>
      <c r="F69" s="3">
        <f t="shared" ref="F69:F84" si="12">SUM(C69:E69)</f>
        <v>3500524073.1792464</v>
      </c>
      <c r="G69" s="3">
        <f t="shared" si="9"/>
        <v>0.51114931307077782</v>
      </c>
      <c r="I69" s="3">
        <v>2085</v>
      </c>
      <c r="J69" s="3">
        <v>1159696877.2399998</v>
      </c>
      <c r="K69" s="3">
        <v>1840286253.4124293</v>
      </c>
      <c r="L69" s="3">
        <v>282270590.94545454</v>
      </c>
      <c r="M69" s="3">
        <f t="shared" ref="M69:M84" si="13">SUM(J69:L69)</f>
        <v>3282253721.5978837</v>
      </c>
      <c r="N69" s="3">
        <f t="shared" si="10"/>
        <v>0.47927730249688627</v>
      </c>
      <c r="P69" s="3">
        <v>2085</v>
      </c>
      <c r="Q69" s="3">
        <v>959814107.77224767</v>
      </c>
      <c r="R69" s="3">
        <v>1678491166.4888887</v>
      </c>
      <c r="S69" s="3">
        <v>211713018.43636361</v>
      </c>
      <c r="T69" s="3">
        <f t="shared" ref="T69:T84" si="14">SUM(Q69:S69)</f>
        <v>2850018292.6975002</v>
      </c>
      <c r="U69" s="3">
        <f t="shared" si="11"/>
        <v>0.41616194092571879</v>
      </c>
    </row>
    <row r="70" spans="2:21" x14ac:dyDescent="0.25">
      <c r="B70" s="3">
        <v>2086</v>
      </c>
      <c r="C70" s="3">
        <v>1221368999.24</v>
      </c>
      <c r="D70" s="3">
        <v>1918405882.0613937</v>
      </c>
      <c r="E70" s="3">
        <v>317982451.5454545</v>
      </c>
      <c r="F70" s="3">
        <f t="shared" si="12"/>
        <v>3457757332.846848</v>
      </c>
      <c r="G70" s="3">
        <f t="shared" si="9"/>
        <v>0.50490447958693663</v>
      </c>
      <c r="I70" s="3">
        <v>2086</v>
      </c>
      <c r="J70" s="3">
        <v>1142167983.4400001</v>
      </c>
      <c r="K70" s="3">
        <v>1809017599.0007534</v>
      </c>
      <c r="L70" s="3">
        <v>276322859.89090914</v>
      </c>
      <c r="M70" s="3">
        <f t="shared" si="13"/>
        <v>3227508442.3316627</v>
      </c>
      <c r="N70" s="3">
        <f t="shared" si="10"/>
        <v>0.47128335321791959</v>
      </c>
      <c r="P70" s="3">
        <v>2086</v>
      </c>
      <c r="Q70" s="3">
        <v>937555748.46989441</v>
      </c>
      <c r="R70" s="3">
        <v>1631502621.9111109</v>
      </c>
      <c r="S70" s="3">
        <v>204471968.61818182</v>
      </c>
      <c r="T70" s="3">
        <f t="shared" si="14"/>
        <v>2773530338.999187</v>
      </c>
      <c r="U70" s="3">
        <f t="shared" si="11"/>
        <v>0.40499310900976693</v>
      </c>
    </row>
    <row r="71" spans="2:21" x14ac:dyDescent="0.25">
      <c r="B71" s="3">
        <v>2087</v>
      </c>
      <c r="C71" s="3">
        <v>1206803304.6600001</v>
      </c>
      <c r="D71" s="3">
        <v>1892914914.3288138</v>
      </c>
      <c r="E71" s="3">
        <v>313259814.5090909</v>
      </c>
      <c r="F71" s="3">
        <f t="shared" si="12"/>
        <v>3412978033.4979048</v>
      </c>
      <c r="G71" s="3">
        <f t="shared" si="9"/>
        <v>0.49836577063264714</v>
      </c>
      <c r="I71" s="3">
        <v>2087</v>
      </c>
      <c r="J71" s="3">
        <v>1124802076.3599999</v>
      </c>
      <c r="K71" s="3">
        <v>1779312149.0719397</v>
      </c>
      <c r="L71" s="3">
        <v>270856562.47272724</v>
      </c>
      <c r="M71" s="3">
        <f t="shared" si="13"/>
        <v>3174970787.9046669</v>
      </c>
      <c r="N71" s="3">
        <f t="shared" si="10"/>
        <v>0.46361176307618435</v>
      </c>
      <c r="P71" s="3">
        <v>2087</v>
      </c>
      <c r="Q71" s="3">
        <v>915032163.40087545</v>
      </c>
      <c r="R71" s="3">
        <v>1586634963.2</v>
      </c>
      <c r="S71" s="3">
        <v>197416572.54545453</v>
      </c>
      <c r="T71" s="3">
        <f t="shared" si="14"/>
        <v>2699083699.1463299</v>
      </c>
      <c r="U71" s="3">
        <f t="shared" si="11"/>
        <v>0.39412235136728208</v>
      </c>
    </row>
    <row r="72" spans="2:21" x14ac:dyDescent="0.25">
      <c r="B72" s="3">
        <v>2088</v>
      </c>
      <c r="C72" s="3">
        <v>1190699370.74</v>
      </c>
      <c r="D72" s="3">
        <v>1866461030.3389831</v>
      </c>
      <c r="E72" s="3">
        <v>308778625.41818184</v>
      </c>
      <c r="F72" s="3">
        <f t="shared" si="12"/>
        <v>3365939026.4971652</v>
      </c>
      <c r="G72" s="3">
        <f t="shared" si="9"/>
        <v>0.49149709736735453</v>
      </c>
      <c r="I72" s="3">
        <v>2088</v>
      </c>
      <c r="J72" s="3">
        <v>1107293363.02</v>
      </c>
      <c r="K72" s="3">
        <v>1750017528.6888888</v>
      </c>
      <c r="L72" s="3">
        <v>265066709.65454543</v>
      </c>
      <c r="M72" s="3">
        <f t="shared" si="13"/>
        <v>3122377601.3634343</v>
      </c>
      <c r="N72" s="3">
        <f t="shared" si="10"/>
        <v>0.45593206409090109</v>
      </c>
      <c r="P72" s="3">
        <v>2088</v>
      </c>
      <c r="Q72" s="3">
        <v>892890350.16077971</v>
      </c>
      <c r="R72" s="3">
        <v>1540804782.8000002</v>
      </c>
      <c r="S72" s="3">
        <v>190611856.83636364</v>
      </c>
      <c r="T72" s="3">
        <f t="shared" si="14"/>
        <v>2624306989.7971439</v>
      </c>
      <c r="U72" s="3">
        <f t="shared" si="11"/>
        <v>0.38320339671406767</v>
      </c>
    </row>
    <row r="73" spans="2:21" x14ac:dyDescent="0.25">
      <c r="B73" s="3">
        <v>2089</v>
      </c>
      <c r="C73" s="3">
        <v>1175441146.9199998</v>
      </c>
      <c r="D73" s="3">
        <v>1845343325.2952917</v>
      </c>
      <c r="E73" s="3">
        <v>304509200.60000002</v>
      </c>
      <c r="F73" s="3">
        <f t="shared" si="12"/>
        <v>3325293672.8152914</v>
      </c>
      <c r="G73" s="3">
        <f t="shared" si="9"/>
        <v>0.48556203045174851</v>
      </c>
      <c r="I73" s="3">
        <v>2089</v>
      </c>
      <c r="J73" s="3">
        <v>1091087794.3399999</v>
      </c>
      <c r="K73" s="3">
        <v>1719769123.0271187</v>
      </c>
      <c r="L73" s="3">
        <v>259822501.65454549</v>
      </c>
      <c r="M73" s="3">
        <f t="shared" si="13"/>
        <v>3070679419.0216641</v>
      </c>
      <c r="N73" s="3">
        <f t="shared" si="10"/>
        <v>0.44838305433162712</v>
      </c>
      <c r="P73" s="3">
        <v>2089</v>
      </c>
      <c r="Q73" s="3">
        <v>870498997.69847262</v>
      </c>
      <c r="R73" s="3">
        <v>1493862708.8444445</v>
      </c>
      <c r="S73" s="3">
        <v>184111860.96363637</v>
      </c>
      <c r="T73" s="3">
        <f t="shared" si="14"/>
        <v>2548473567.5065536</v>
      </c>
      <c r="U73" s="3">
        <f t="shared" si="11"/>
        <v>0.37213013999555672</v>
      </c>
    </row>
    <row r="74" spans="2:21" x14ac:dyDescent="0.25">
      <c r="B74" s="3">
        <v>2090</v>
      </c>
      <c r="C74" s="3">
        <v>1162199835.4199998</v>
      </c>
      <c r="D74" s="3">
        <v>1823044835.7747645</v>
      </c>
      <c r="E74" s="3">
        <v>299837210</v>
      </c>
      <c r="F74" s="3">
        <f t="shared" si="12"/>
        <v>3285081881.1947641</v>
      </c>
      <c r="G74" s="3">
        <f t="shared" si="9"/>
        <v>0.47969027261364</v>
      </c>
      <c r="I74" s="3">
        <v>2090</v>
      </c>
      <c r="J74" s="3">
        <v>1075105985.7599998</v>
      </c>
      <c r="K74" s="3">
        <v>1688114065.7163842</v>
      </c>
      <c r="L74" s="3">
        <v>254674468.05454543</v>
      </c>
      <c r="M74" s="3">
        <f t="shared" si="13"/>
        <v>3017894519.5309296</v>
      </c>
      <c r="N74" s="3">
        <f t="shared" si="10"/>
        <v>0.44067536126877255</v>
      </c>
      <c r="P74" s="3">
        <v>2090</v>
      </c>
      <c r="Q74" s="3">
        <v>847608764.04286695</v>
      </c>
      <c r="R74" s="3">
        <v>1447052229.4000001</v>
      </c>
      <c r="S74" s="3">
        <v>177600559.54545453</v>
      </c>
      <c r="T74" s="3">
        <f t="shared" si="14"/>
        <v>2472261552.9883218</v>
      </c>
      <c r="U74" s="3">
        <f t="shared" si="11"/>
        <v>0.36100160093844519</v>
      </c>
    </row>
    <row r="75" spans="2:21" x14ac:dyDescent="0.25">
      <c r="B75" s="3">
        <v>2091</v>
      </c>
      <c r="C75" s="3">
        <v>1147214486.3200002</v>
      </c>
      <c r="D75" s="3">
        <v>1799482840.1619585</v>
      </c>
      <c r="E75" s="3">
        <v>295160017.49090904</v>
      </c>
      <c r="F75" s="3">
        <f t="shared" si="12"/>
        <v>3241857343.9728675</v>
      </c>
      <c r="G75" s="3">
        <f t="shared" si="9"/>
        <v>0.47337859126339338</v>
      </c>
      <c r="I75" s="3">
        <v>2091</v>
      </c>
      <c r="J75" s="3">
        <v>1058057088.04</v>
      </c>
      <c r="K75" s="3">
        <v>1660016470.2350283</v>
      </c>
      <c r="L75" s="3">
        <v>249435279.38181818</v>
      </c>
      <c r="M75" s="3">
        <f t="shared" si="13"/>
        <v>2967508837.6568465</v>
      </c>
      <c r="N75" s="3">
        <f t="shared" si="10"/>
        <v>0.43331800387309855</v>
      </c>
      <c r="P75" s="3">
        <v>2091</v>
      </c>
      <c r="Q75" s="3">
        <v>824968231.72724259</v>
      </c>
      <c r="R75" s="3">
        <v>1401035226.511111</v>
      </c>
      <c r="S75" s="3">
        <v>171331570.29090908</v>
      </c>
      <c r="T75" s="3">
        <f t="shared" si="14"/>
        <v>2397335028.529263</v>
      </c>
      <c r="U75" s="3">
        <f t="shared" si="11"/>
        <v>0.35006077016357062</v>
      </c>
    </row>
    <row r="76" spans="2:21" x14ac:dyDescent="0.25">
      <c r="B76" s="3">
        <v>2092</v>
      </c>
      <c r="C76" s="3">
        <v>1134308056.7400002</v>
      </c>
      <c r="D76" s="3">
        <v>1776511703.191714</v>
      </c>
      <c r="E76" s="3">
        <v>290673804.85454553</v>
      </c>
      <c r="F76" s="3">
        <f t="shared" si="12"/>
        <v>3201493564.7862597</v>
      </c>
      <c r="G76" s="3">
        <f t="shared" si="9"/>
        <v>0.46748464007983909</v>
      </c>
      <c r="I76" s="3">
        <v>2092</v>
      </c>
      <c r="J76" s="3">
        <v>1040729772.22</v>
      </c>
      <c r="K76" s="3">
        <v>1630559521.448211</v>
      </c>
      <c r="L76" s="3">
        <v>243855829.69090912</v>
      </c>
      <c r="M76" s="3">
        <f t="shared" si="13"/>
        <v>2915145123.3591199</v>
      </c>
      <c r="N76" s="3">
        <f t="shared" si="10"/>
        <v>0.42567181260756948</v>
      </c>
      <c r="P76" s="3">
        <v>2092</v>
      </c>
      <c r="Q76" s="3">
        <v>802703879.36275423</v>
      </c>
      <c r="R76" s="3">
        <v>1356016950.1999998</v>
      </c>
      <c r="S76" s="3">
        <v>165093746.09090909</v>
      </c>
      <c r="T76" s="3">
        <f t="shared" si="14"/>
        <v>2323814575.6536632</v>
      </c>
      <c r="U76" s="3">
        <f t="shared" si="11"/>
        <v>0.33932525508114342</v>
      </c>
    </row>
    <row r="77" spans="2:21" x14ac:dyDescent="0.25">
      <c r="B77" s="3">
        <v>2093</v>
      </c>
      <c r="C77" s="3">
        <v>1120321490.98</v>
      </c>
      <c r="D77" s="3">
        <v>1751429471.179661</v>
      </c>
      <c r="E77" s="3">
        <v>286761862.41818178</v>
      </c>
      <c r="F77" s="3">
        <f t="shared" si="12"/>
        <v>3158512824.5778432</v>
      </c>
      <c r="G77" s="3">
        <f t="shared" si="9"/>
        <v>0.4612085581636669</v>
      </c>
      <c r="I77" s="3">
        <v>2093</v>
      </c>
      <c r="J77" s="3">
        <v>1023830457.9600003</v>
      </c>
      <c r="K77" s="3">
        <v>1602156472.056874</v>
      </c>
      <c r="L77" s="3">
        <v>238922002.32727277</v>
      </c>
      <c r="M77" s="3">
        <f t="shared" si="13"/>
        <v>2864908932.3441472</v>
      </c>
      <c r="N77" s="3">
        <f t="shared" si="10"/>
        <v>0.41833628398620099</v>
      </c>
      <c r="P77" s="3">
        <v>2093</v>
      </c>
      <c r="Q77" s="3">
        <v>780199692.41383648</v>
      </c>
      <c r="R77" s="3">
        <v>1310838148.2</v>
      </c>
      <c r="S77" s="3">
        <v>159082901.47272727</v>
      </c>
      <c r="T77" s="3">
        <f t="shared" si="14"/>
        <v>2250120742.0865636</v>
      </c>
      <c r="U77" s="3">
        <f t="shared" si="11"/>
        <v>0.32856442281205867</v>
      </c>
    </row>
    <row r="78" spans="2:21" x14ac:dyDescent="0.25">
      <c r="B78" s="3">
        <v>2094</v>
      </c>
      <c r="C78" s="3">
        <v>1106050995.6399999</v>
      </c>
      <c r="D78" s="3">
        <v>1732688403.0802259</v>
      </c>
      <c r="E78" s="3">
        <v>282832944.18181819</v>
      </c>
      <c r="F78" s="3">
        <f t="shared" si="12"/>
        <v>3121572342.9020438</v>
      </c>
      <c r="G78" s="3">
        <f t="shared" si="9"/>
        <v>0.45581447960904081</v>
      </c>
      <c r="I78" s="3">
        <v>2094</v>
      </c>
      <c r="J78" s="3">
        <v>1006534440.7</v>
      </c>
      <c r="K78" s="3">
        <v>1575287544.7777777</v>
      </c>
      <c r="L78" s="3">
        <v>234233380.38181821</v>
      </c>
      <c r="M78" s="3">
        <f t="shared" si="13"/>
        <v>2816055365.8595958</v>
      </c>
      <c r="N78" s="3">
        <f t="shared" si="10"/>
        <v>0.41120264729992151</v>
      </c>
      <c r="P78" s="3">
        <v>2094</v>
      </c>
      <c r="Q78" s="3">
        <v>758944238.29158998</v>
      </c>
      <c r="R78" s="3">
        <v>1268569539.7111111</v>
      </c>
      <c r="S78" s="3">
        <v>152861413.90909091</v>
      </c>
      <c r="T78" s="3">
        <f t="shared" si="14"/>
        <v>2180375191.9117918</v>
      </c>
      <c r="U78" s="3">
        <f t="shared" si="11"/>
        <v>0.31838012202843352</v>
      </c>
    </row>
    <row r="79" spans="2:21" x14ac:dyDescent="0.25">
      <c r="B79" s="3">
        <v>2095</v>
      </c>
      <c r="C79" s="3">
        <v>1091518766.96</v>
      </c>
      <c r="D79" s="3">
        <v>1710112979.9299436</v>
      </c>
      <c r="E79" s="3">
        <v>279058613.87272733</v>
      </c>
      <c r="F79" s="3">
        <f t="shared" si="12"/>
        <v>3080690360.762671</v>
      </c>
      <c r="G79" s="3">
        <f t="shared" si="9"/>
        <v>0.44984486001761392</v>
      </c>
      <c r="I79" s="3">
        <v>2095</v>
      </c>
      <c r="J79" s="3">
        <v>989118611.82000005</v>
      </c>
      <c r="K79" s="3">
        <v>1546529420.5721281</v>
      </c>
      <c r="L79" s="3">
        <v>229414966.5272727</v>
      </c>
      <c r="M79" s="3">
        <f t="shared" si="13"/>
        <v>2765062998.9194007</v>
      </c>
      <c r="N79" s="3">
        <f t="shared" si="10"/>
        <v>0.40375670126771457</v>
      </c>
      <c r="P79" s="3">
        <v>2095</v>
      </c>
      <c r="Q79" s="3">
        <v>737772985.75601089</v>
      </c>
      <c r="R79" s="3">
        <v>1225194997.0888889</v>
      </c>
      <c r="S79" s="3">
        <v>147268193.83636364</v>
      </c>
      <c r="T79" s="3">
        <f t="shared" si="14"/>
        <v>2110236176.6812632</v>
      </c>
      <c r="U79" s="3">
        <f t="shared" si="11"/>
        <v>0.30813836716400134</v>
      </c>
    </row>
    <row r="80" spans="2:21" x14ac:dyDescent="0.25">
      <c r="B80" s="3">
        <v>2096</v>
      </c>
      <c r="C80" s="3">
        <v>1077683237.4200001</v>
      </c>
      <c r="D80" s="3">
        <v>1690595801.2527306</v>
      </c>
      <c r="E80" s="3">
        <v>275142243.65454543</v>
      </c>
      <c r="F80" s="3">
        <f t="shared" si="12"/>
        <v>3043421282.3272758</v>
      </c>
      <c r="G80" s="3">
        <f t="shared" si="9"/>
        <v>0.44440279950244899</v>
      </c>
      <c r="I80" s="3">
        <v>2096</v>
      </c>
      <c r="J80" s="3">
        <v>971747646.65999985</v>
      </c>
      <c r="K80" s="3">
        <v>1520924350.7186441</v>
      </c>
      <c r="L80" s="3">
        <v>224573024.8545455</v>
      </c>
      <c r="M80" s="3">
        <f t="shared" si="13"/>
        <v>2717245022.2331896</v>
      </c>
      <c r="N80" s="3">
        <f t="shared" si="10"/>
        <v>0.39677428222855843</v>
      </c>
      <c r="P80" s="3">
        <v>2096</v>
      </c>
      <c r="Q80" s="3">
        <v>716041816.48709202</v>
      </c>
      <c r="R80" s="3">
        <v>1184318395.2888889</v>
      </c>
      <c r="S80" s="3">
        <v>141508941.92727274</v>
      </c>
      <c r="T80" s="3">
        <f t="shared" si="14"/>
        <v>2041869153.7032537</v>
      </c>
      <c r="U80" s="3">
        <f t="shared" si="11"/>
        <v>0.29815536001954107</v>
      </c>
    </row>
    <row r="81" spans="2:21" x14ac:dyDescent="0.25">
      <c r="B81" s="3">
        <v>2097</v>
      </c>
      <c r="C81" s="3">
        <v>1063819344.04</v>
      </c>
      <c r="D81" s="3">
        <v>1667931160.7141242</v>
      </c>
      <c r="E81" s="3">
        <v>271191569.16363639</v>
      </c>
      <c r="F81" s="3">
        <f t="shared" si="12"/>
        <v>3002942073.9177604</v>
      </c>
      <c r="G81" s="3">
        <f t="shared" si="9"/>
        <v>0.43849199325183497</v>
      </c>
      <c r="I81" s="3">
        <v>2097</v>
      </c>
      <c r="J81" s="3">
        <v>955930569.78000009</v>
      </c>
      <c r="K81" s="3">
        <v>1493325181.9649718</v>
      </c>
      <c r="L81" s="3">
        <v>220557051.94545457</v>
      </c>
      <c r="M81" s="3">
        <f t="shared" si="13"/>
        <v>2669812803.6904263</v>
      </c>
      <c r="N81" s="3">
        <f t="shared" si="10"/>
        <v>0.38984819190073594</v>
      </c>
      <c r="P81" s="3">
        <v>2097</v>
      </c>
      <c r="Q81" s="3">
        <v>695227833.62040007</v>
      </c>
      <c r="R81" s="3">
        <v>1143602181.8444443</v>
      </c>
      <c r="S81" s="3">
        <v>135657859.89090911</v>
      </c>
      <c r="T81" s="3">
        <f t="shared" si="14"/>
        <v>1974487875.3557534</v>
      </c>
      <c r="U81" s="3">
        <f t="shared" si="11"/>
        <v>0.28831629209109949</v>
      </c>
    </row>
    <row r="82" spans="2:21" x14ac:dyDescent="0.25">
      <c r="B82" s="3">
        <v>2098</v>
      </c>
      <c r="C82" s="3">
        <v>1050437481.5199999</v>
      </c>
      <c r="D82" s="3">
        <v>1645666310.7250471</v>
      </c>
      <c r="E82" s="3">
        <v>267540206.41818178</v>
      </c>
      <c r="F82" s="3">
        <f t="shared" si="12"/>
        <v>2963643998.663229</v>
      </c>
      <c r="G82" s="3">
        <f t="shared" si="9"/>
        <v>0.4327536570051958</v>
      </c>
      <c r="I82" s="3">
        <v>2098</v>
      </c>
      <c r="J82" s="3">
        <v>938749196.25999999</v>
      </c>
      <c r="K82" s="3">
        <v>1465289811.8873823</v>
      </c>
      <c r="L82" s="3">
        <v>215991675.18181819</v>
      </c>
      <c r="M82" s="3">
        <f t="shared" si="13"/>
        <v>2620030683.3292003</v>
      </c>
      <c r="N82" s="3">
        <f t="shared" si="10"/>
        <v>0.38257896703786082</v>
      </c>
      <c r="P82" s="3">
        <v>2098</v>
      </c>
      <c r="Q82" s="3">
        <v>673910027.75815415</v>
      </c>
      <c r="R82" s="3">
        <v>1104918251.5999999</v>
      </c>
      <c r="S82" s="3">
        <v>129994123.85454546</v>
      </c>
      <c r="T82" s="3">
        <f t="shared" si="14"/>
        <v>1908822403.2126994</v>
      </c>
      <c r="U82" s="3">
        <f t="shared" si="11"/>
        <v>0.2787277675511422</v>
      </c>
    </row>
    <row r="83" spans="2:21" x14ac:dyDescent="0.25">
      <c r="B83" s="3">
        <v>2099</v>
      </c>
      <c r="C83" s="3">
        <v>1036989263.4799999</v>
      </c>
      <c r="D83" s="3">
        <v>1624753832.9785311</v>
      </c>
      <c r="E83" s="3">
        <v>263995093.50909093</v>
      </c>
      <c r="F83" s="3">
        <f t="shared" si="12"/>
        <v>2925738189.9676218</v>
      </c>
      <c r="G83" s="3">
        <f t="shared" si="9"/>
        <v>0.42721862063032678</v>
      </c>
      <c r="I83" s="3">
        <v>2099</v>
      </c>
      <c r="J83" s="3">
        <v>922672742.11999989</v>
      </c>
      <c r="K83" s="3">
        <v>1438683703.7013183</v>
      </c>
      <c r="L83" s="3">
        <v>211320703.45454547</v>
      </c>
      <c r="M83" s="3">
        <f t="shared" si="13"/>
        <v>2572677149.2758636</v>
      </c>
      <c r="N83" s="3">
        <f t="shared" si="10"/>
        <v>0.37566436628185074</v>
      </c>
      <c r="P83" s="3">
        <v>2099</v>
      </c>
      <c r="Q83" s="3">
        <v>652796859.10924852</v>
      </c>
      <c r="R83" s="3">
        <v>1067075238.2888889</v>
      </c>
      <c r="S83" s="3">
        <v>124626833.47272728</v>
      </c>
      <c r="T83" s="3">
        <f t="shared" si="14"/>
        <v>1844498930.8708649</v>
      </c>
      <c r="U83" s="3">
        <f t="shared" si="11"/>
        <v>0.2693352028909613</v>
      </c>
    </row>
    <row r="84" spans="2:21" ht="15.75" thickBot="1" x14ac:dyDescent="0.3">
      <c r="B84" s="34">
        <v>2100</v>
      </c>
      <c r="C84" s="34">
        <v>1024222342.5</v>
      </c>
      <c r="D84" s="34">
        <v>1605326391.1642184</v>
      </c>
      <c r="E84" s="34">
        <v>260297028.43636367</v>
      </c>
      <c r="F84" s="34">
        <f t="shared" si="12"/>
        <v>2889845762.1005821</v>
      </c>
      <c r="G84" s="34">
        <f t="shared" si="9"/>
        <v>0.42197757972755212</v>
      </c>
      <c r="H84" s="34"/>
      <c r="I84" s="34">
        <v>2100</v>
      </c>
      <c r="J84" s="34">
        <v>906812147.01999986</v>
      </c>
      <c r="K84" s="34">
        <v>1411293519.2572505</v>
      </c>
      <c r="L84" s="34">
        <v>206801539.94545457</v>
      </c>
      <c r="M84" s="34">
        <f t="shared" si="13"/>
        <v>2524907206.2227049</v>
      </c>
      <c r="N84" s="34">
        <f t="shared" si="10"/>
        <v>0.36868896115204808</v>
      </c>
      <c r="O84" s="34"/>
      <c r="P84" s="34">
        <v>2100</v>
      </c>
      <c r="Q84" s="34">
        <v>632896189.24034834</v>
      </c>
      <c r="R84" s="34">
        <v>1030732399.3777777</v>
      </c>
      <c r="S84" s="34">
        <v>119166465.34545456</v>
      </c>
      <c r="T84" s="34">
        <f t="shared" si="14"/>
        <v>1782795053.9635804</v>
      </c>
      <c r="U84" s="34">
        <f t="shared" si="11"/>
        <v>0.26032515364244491</v>
      </c>
    </row>
  </sheetData>
  <mergeCells count="3">
    <mergeCell ref="C2:G2"/>
    <mergeCell ref="J2:N2"/>
    <mergeCell ref="Q2:U2"/>
  </mergeCells>
  <phoneticPr fontId="1" type="noConversion"/>
  <pageMargins left="0.7" right="0.7" top="0.75" bottom="0.75" header="0.3" footer="0.3"/>
  <pageSetup paperSize="9" orientation="portrait" horizontalDpi="0" verticalDpi="0"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2758E5-A308-4D91-8381-2DF8097F148C}">
  <dimension ref="A2:AC27"/>
  <sheetViews>
    <sheetView topLeftCell="H1" workbookViewId="0">
      <selection activeCell="L3" sqref="L3"/>
    </sheetView>
  </sheetViews>
  <sheetFormatPr defaultRowHeight="15" x14ac:dyDescent="0.25"/>
  <cols>
    <col min="1" max="4" width="10.5" style="12" customWidth="1"/>
    <col min="5" max="5" width="10.5" style="15" customWidth="1"/>
    <col min="6" max="13" width="10.5" style="12" customWidth="1"/>
    <col min="14" max="15" width="10.5" style="15" customWidth="1"/>
    <col min="16" max="22" width="10.5" style="12" customWidth="1"/>
    <col min="23" max="23" width="10.5" style="15" customWidth="1"/>
    <col min="24" max="24" width="10.5" style="12" customWidth="1"/>
  </cols>
  <sheetData>
    <row r="2" spans="1:29" ht="15.75" thickBot="1" x14ac:dyDescent="0.3">
      <c r="A2" s="31"/>
      <c r="B2" s="108" t="s">
        <v>122</v>
      </c>
      <c r="C2" s="31"/>
      <c r="D2" s="31"/>
      <c r="E2" s="36"/>
      <c r="H2" s="27" t="s">
        <v>100</v>
      </c>
      <c r="Q2" s="27" t="s">
        <v>138</v>
      </c>
    </row>
    <row r="3" spans="1:29" x14ac:dyDescent="0.25">
      <c r="A3" s="43"/>
      <c r="B3" s="43" t="s">
        <v>116</v>
      </c>
      <c r="C3" s="43"/>
      <c r="D3" s="43"/>
      <c r="E3" s="54"/>
      <c r="G3" s="214"/>
      <c r="H3" s="46" t="s">
        <v>116</v>
      </c>
      <c r="I3" s="46">
        <v>2019</v>
      </c>
      <c r="J3" s="46">
        <v>2020</v>
      </c>
      <c r="K3" s="46">
        <v>2021</v>
      </c>
      <c r="L3" s="46" t="s">
        <v>217</v>
      </c>
      <c r="M3" s="46"/>
      <c r="N3" s="46" t="s">
        <v>121</v>
      </c>
      <c r="O3" s="12"/>
      <c r="P3" s="46"/>
      <c r="Q3" s="215" t="s">
        <v>116</v>
      </c>
      <c r="R3" s="46">
        <v>2019</v>
      </c>
      <c r="S3" s="46">
        <v>2020</v>
      </c>
      <c r="T3" s="46">
        <v>2021</v>
      </c>
      <c r="U3" s="46" t="s">
        <v>217</v>
      </c>
      <c r="V3" s="46"/>
      <c r="W3" s="216" t="s">
        <v>121</v>
      </c>
    </row>
    <row r="4" spans="1:29" x14ac:dyDescent="0.25">
      <c r="A4" s="219" t="s">
        <v>152</v>
      </c>
      <c r="B4" s="12" t="s">
        <v>35</v>
      </c>
      <c r="C4" s="12">
        <v>80.81</v>
      </c>
      <c r="D4" s="12">
        <f>C4+C6</f>
        <v>97.73</v>
      </c>
      <c r="E4" s="15">
        <f>C4/D4</f>
        <v>0.82686994781540979</v>
      </c>
      <c r="G4" s="219" t="s">
        <v>152</v>
      </c>
      <c r="H4" s="12" t="s">
        <v>15</v>
      </c>
      <c r="I4" s="12">
        <v>77.111796057518106</v>
      </c>
      <c r="J4" s="12">
        <v>78.366176037994293</v>
      </c>
      <c r="K4" s="12">
        <v>80.777646653047881</v>
      </c>
      <c r="L4" s="12">
        <f t="shared" ref="L4:L8" si="0">AVERAGE(I4:K4)</f>
        <v>78.751872916186755</v>
      </c>
      <c r="M4" s="12">
        <f>L4+L6</f>
        <v>92.973314395801168</v>
      </c>
      <c r="N4" s="15">
        <f>L4/M4</f>
        <v>0.84703738301646825</v>
      </c>
      <c r="P4" s="219" t="s">
        <v>152</v>
      </c>
      <c r="Q4" s="12" t="s">
        <v>15</v>
      </c>
      <c r="R4" s="12">
        <v>101.40625191215709</v>
      </c>
      <c r="S4" s="12">
        <v>108.38231261905021</v>
      </c>
      <c r="T4" s="12">
        <v>105.13483156896281</v>
      </c>
      <c r="U4" s="12">
        <f t="shared" ref="U4:U8" si="1">AVERAGE(R4:T4)</f>
        <v>104.97446536672338</v>
      </c>
      <c r="V4" s="12">
        <f>U4+U6</f>
        <v>120.51726422298447</v>
      </c>
      <c r="W4" s="15">
        <f>U4/V4</f>
        <v>0.87103259473677264</v>
      </c>
    </row>
    <row r="5" spans="1:29" x14ac:dyDescent="0.25">
      <c r="A5" s="219"/>
      <c r="B5" s="12" t="s">
        <v>36</v>
      </c>
      <c r="C5" s="12">
        <v>-62.740000000000009</v>
      </c>
      <c r="D5" s="12">
        <f>C5+C7</f>
        <v>-79.043333333333337</v>
      </c>
      <c r="E5" s="15">
        <f t="shared" ref="E5:E7" si="2">C5/D5</f>
        <v>0.79374182937629156</v>
      </c>
      <c r="G5" s="219"/>
      <c r="H5" s="12" t="s">
        <v>16</v>
      </c>
      <c r="I5" s="12">
        <v>-66.472482288555241</v>
      </c>
      <c r="J5" s="12">
        <v>-69.78404505915104</v>
      </c>
      <c r="K5" s="12">
        <v>-70.76122031703342</v>
      </c>
      <c r="L5" s="12">
        <f t="shared" si="0"/>
        <v>-69.005915888246577</v>
      </c>
      <c r="M5" s="12">
        <f>L5+L7</f>
        <v>-85.308000723152773</v>
      </c>
      <c r="N5" s="15">
        <f t="shared" ref="N5:N6" si="3">L5/M5</f>
        <v>0.80890321310177216</v>
      </c>
      <c r="P5" s="219"/>
      <c r="Q5" s="12" t="s">
        <v>16</v>
      </c>
      <c r="R5" s="12">
        <v>-66.428658360770029</v>
      </c>
      <c r="S5" s="12">
        <v>-66.698820615277143</v>
      </c>
      <c r="T5" s="12">
        <v>-65.864440525263731</v>
      </c>
      <c r="U5" s="12">
        <f t="shared" si="1"/>
        <v>-66.330639833770306</v>
      </c>
      <c r="V5" s="12">
        <f>U5+U7</f>
        <v>-80.538195713544553</v>
      </c>
      <c r="W5" s="15">
        <f t="shared" ref="W5:W26" si="4">U5/V5</f>
        <v>0.82359232468644827</v>
      </c>
    </row>
    <row r="6" spans="1:29" x14ac:dyDescent="0.25">
      <c r="A6" s="219"/>
      <c r="B6" s="12" t="s">
        <v>45</v>
      </c>
      <c r="C6" s="12">
        <v>16.920000000000002</v>
      </c>
      <c r="D6" s="12">
        <v>97.73</v>
      </c>
      <c r="E6" s="15">
        <f t="shared" si="2"/>
        <v>0.17313005218459021</v>
      </c>
      <c r="G6" s="219"/>
      <c r="H6" s="12" t="s">
        <v>22</v>
      </c>
      <c r="I6" s="12">
        <v>11.044959283809126</v>
      </c>
      <c r="J6" s="12">
        <v>17.339163406373043</v>
      </c>
      <c r="K6" s="12">
        <v>14.280201748661083</v>
      </c>
      <c r="L6" s="12">
        <f t="shared" si="0"/>
        <v>14.221441479614418</v>
      </c>
      <c r="M6" s="12">
        <v>92.973314395801168</v>
      </c>
      <c r="N6" s="15">
        <f t="shared" si="3"/>
        <v>0.15296261698353181</v>
      </c>
      <c r="P6" s="219"/>
      <c r="Q6" s="12" t="s">
        <v>22</v>
      </c>
      <c r="R6" s="12">
        <v>13.701039832732796</v>
      </c>
      <c r="S6" s="12">
        <v>16.412897088091341</v>
      </c>
      <c r="T6" s="12">
        <v>16.514459647959121</v>
      </c>
      <c r="U6" s="12">
        <f t="shared" si="1"/>
        <v>15.542798856261086</v>
      </c>
      <c r="V6" s="12">
        <v>120.51726422298447</v>
      </c>
      <c r="W6" s="15">
        <f t="shared" si="4"/>
        <v>0.12896740526322734</v>
      </c>
    </row>
    <row r="7" spans="1:29" x14ac:dyDescent="0.25">
      <c r="A7" s="219"/>
      <c r="B7" s="12" t="s">
        <v>46</v>
      </c>
      <c r="C7" s="12">
        <v>-16.303333333333331</v>
      </c>
      <c r="D7" s="12">
        <v>-79.043333333333337</v>
      </c>
      <c r="E7" s="15">
        <f t="shared" si="2"/>
        <v>0.20625817062370846</v>
      </c>
      <c r="G7" s="219"/>
      <c r="H7" s="12" t="s">
        <v>23</v>
      </c>
      <c r="I7" s="12">
        <v>-16.698462585079316</v>
      </c>
      <c r="J7" s="12">
        <v>-16.14841485147916</v>
      </c>
      <c r="K7" s="12">
        <v>-16.059377068160099</v>
      </c>
      <c r="L7" s="12">
        <f t="shared" si="0"/>
        <v>-16.302084834906193</v>
      </c>
      <c r="M7" s="12">
        <v>-85.308000723152773</v>
      </c>
      <c r="N7" s="15">
        <f>L7/M7</f>
        <v>0.19109678689822784</v>
      </c>
      <c r="P7" s="219"/>
      <c r="Q7" s="12" t="s">
        <v>23</v>
      </c>
      <c r="R7" s="12">
        <v>-13.444336110583381</v>
      </c>
      <c r="S7" s="12">
        <v>-14.3667117134066</v>
      </c>
      <c r="T7" s="12">
        <v>-14.811619815332763</v>
      </c>
      <c r="U7" s="12">
        <f t="shared" si="1"/>
        <v>-14.207555879774247</v>
      </c>
      <c r="V7" s="12">
        <v>-80.538195713544553</v>
      </c>
      <c r="W7" s="15">
        <f t="shared" si="4"/>
        <v>0.17640767531355167</v>
      </c>
    </row>
    <row r="8" spans="1:29" ht="15.75" thickBot="1" x14ac:dyDescent="0.3">
      <c r="A8" s="220"/>
      <c r="B8" s="31" t="s">
        <v>39</v>
      </c>
      <c r="C8" s="31">
        <v>-9.370000000000001</v>
      </c>
      <c r="D8" s="31"/>
      <c r="E8" s="36"/>
      <c r="G8" s="220"/>
      <c r="H8" s="31" t="s">
        <v>18</v>
      </c>
      <c r="I8" s="31">
        <v>-9.0242245769623057</v>
      </c>
      <c r="J8" s="31">
        <v>-9.237806017804294</v>
      </c>
      <c r="K8" s="31">
        <v>-9.1382020534936519</v>
      </c>
      <c r="L8" s="31">
        <f t="shared" si="0"/>
        <v>-9.1334108827534166</v>
      </c>
      <c r="M8" s="31"/>
      <c r="N8" s="36"/>
      <c r="P8" s="220"/>
      <c r="Q8" s="31" t="s">
        <v>18</v>
      </c>
      <c r="R8" s="31">
        <v>-8.1773152518660144</v>
      </c>
      <c r="S8" s="31">
        <v>-8.0722927174060253</v>
      </c>
      <c r="T8" s="31">
        <v>-8.5056751056917648</v>
      </c>
      <c r="U8" s="31">
        <f t="shared" si="1"/>
        <v>-8.2517610249879354</v>
      </c>
      <c r="V8" s="31"/>
      <c r="W8" s="36"/>
    </row>
    <row r="12" spans="1:29" ht="15.75" thickBot="1" x14ac:dyDescent="0.3">
      <c r="A12" s="31"/>
      <c r="B12" s="108" t="s">
        <v>122</v>
      </c>
      <c r="C12" s="31"/>
      <c r="D12" s="31"/>
      <c r="E12" s="36"/>
      <c r="G12" s="31"/>
      <c r="H12" s="108" t="s">
        <v>100</v>
      </c>
      <c r="I12" s="31"/>
      <c r="J12" s="31"/>
      <c r="K12" s="31"/>
      <c r="L12" s="31"/>
      <c r="M12" s="31"/>
      <c r="N12" s="36"/>
      <c r="P12" s="31"/>
      <c r="Q12" s="108" t="s">
        <v>138</v>
      </c>
      <c r="R12" s="31"/>
      <c r="S12" s="31"/>
      <c r="T12" s="31"/>
      <c r="U12" s="31"/>
      <c r="V12" s="31"/>
      <c r="W12" s="36"/>
      <c r="Y12" s="31" t="s">
        <v>130</v>
      </c>
      <c r="Z12" s="29"/>
      <c r="AA12" s="31"/>
      <c r="AB12" s="31"/>
      <c r="AC12" s="31"/>
    </row>
    <row r="13" spans="1:29" x14ac:dyDescent="0.25">
      <c r="A13" s="44"/>
      <c r="B13" s="44" t="s">
        <v>114</v>
      </c>
      <c r="C13" s="44"/>
      <c r="D13" s="44"/>
      <c r="E13" s="45"/>
      <c r="F13" s="44"/>
      <c r="G13" s="44"/>
      <c r="H13" s="44" t="s">
        <v>114</v>
      </c>
      <c r="I13" s="44">
        <v>2019</v>
      </c>
      <c r="J13" s="44">
        <v>2020</v>
      </c>
      <c r="K13" s="44">
        <v>2021</v>
      </c>
      <c r="L13" s="44" t="s">
        <v>217</v>
      </c>
      <c r="M13" s="44"/>
      <c r="N13" s="44" t="s">
        <v>121</v>
      </c>
      <c r="O13" s="12"/>
      <c r="P13" s="44"/>
      <c r="Q13" s="44" t="s">
        <v>114</v>
      </c>
      <c r="R13" s="44">
        <v>2019</v>
      </c>
      <c r="S13" s="44">
        <v>2020</v>
      </c>
      <c r="T13" s="44">
        <v>2021</v>
      </c>
      <c r="U13" s="44" t="s">
        <v>217</v>
      </c>
      <c r="V13" s="44"/>
      <c r="W13" s="44" t="s">
        <v>121</v>
      </c>
      <c r="Y13" s="43" t="s">
        <v>218</v>
      </c>
      <c r="Z13" s="43"/>
      <c r="AA13" s="43" t="s">
        <v>19</v>
      </c>
      <c r="AB13" s="43"/>
      <c r="AC13" s="43" t="s">
        <v>120</v>
      </c>
    </row>
    <row r="14" spans="1:29" x14ac:dyDescent="0.25">
      <c r="A14" s="219" t="s">
        <v>152</v>
      </c>
      <c r="B14" s="12" t="s">
        <v>35</v>
      </c>
      <c r="C14" s="12">
        <v>114.70666666666666</v>
      </c>
      <c r="D14" s="12">
        <f>C14+C16</f>
        <v>128.99333333333334</v>
      </c>
      <c r="E14" s="15">
        <f>C14/D14</f>
        <v>0.88924492221820239</v>
      </c>
      <c r="G14" s="219" t="s">
        <v>152</v>
      </c>
      <c r="H14" s="12" t="s">
        <v>15</v>
      </c>
      <c r="I14" s="12">
        <v>118.42938467502175</v>
      </c>
      <c r="J14" s="12">
        <v>122.01844295771691</v>
      </c>
      <c r="K14" s="12">
        <v>127.53379880504548</v>
      </c>
      <c r="L14" s="12">
        <f t="shared" ref="L14:L18" si="5">AVERAGE(I14:K14)</f>
        <v>122.66054214592805</v>
      </c>
      <c r="M14" s="12">
        <f>L14+L16</f>
        <v>141.84054094095234</v>
      </c>
      <c r="N14" s="15">
        <f>L14/M14</f>
        <v>0.86477773795991908</v>
      </c>
      <c r="P14" s="219" t="s">
        <v>152</v>
      </c>
      <c r="Q14" s="12" t="s">
        <v>15</v>
      </c>
      <c r="R14" s="12">
        <v>162.94987175853612</v>
      </c>
      <c r="S14" s="12">
        <v>182.76971657427464</v>
      </c>
      <c r="T14" s="12">
        <v>172.40705583207975</v>
      </c>
      <c r="U14" s="12">
        <f t="shared" ref="U14:U18" si="6">AVERAGE(R14:T14)</f>
        <v>172.70888138829685</v>
      </c>
      <c r="V14" s="12">
        <f>U14+U16</f>
        <v>194.8603401781784</v>
      </c>
      <c r="W14" s="15">
        <f t="shared" si="4"/>
        <v>0.88632135831423431</v>
      </c>
      <c r="Y14" s="219" t="s">
        <v>153</v>
      </c>
      <c r="Z14" s="12" t="s">
        <v>15</v>
      </c>
      <c r="AA14" s="12">
        <v>185.2</v>
      </c>
      <c r="AB14" s="12">
        <v>185.2</v>
      </c>
      <c r="AC14" s="15">
        <f>AA14/AB14</f>
        <v>1</v>
      </c>
    </row>
    <row r="15" spans="1:29" x14ac:dyDescent="0.25">
      <c r="A15" s="219"/>
      <c r="B15" s="12" t="s">
        <v>36</v>
      </c>
      <c r="C15" s="12">
        <v>-65.83</v>
      </c>
      <c r="D15" s="12">
        <f>C15+C17</f>
        <v>-73.483333333333334</v>
      </c>
      <c r="E15" s="15">
        <f t="shared" ref="E15:E17" si="7">C15/D15</f>
        <v>0.89584939895667948</v>
      </c>
      <c r="G15" s="219"/>
      <c r="H15" s="12" t="s">
        <v>16</v>
      </c>
      <c r="I15" s="12">
        <v>-63.277717944322468</v>
      </c>
      <c r="J15" s="12">
        <v>-64.498956106884194</v>
      </c>
      <c r="K15" s="12">
        <v>-66.293655228364798</v>
      </c>
      <c r="L15" s="12">
        <f t="shared" si="5"/>
        <v>-64.690109759857151</v>
      </c>
      <c r="M15" s="12">
        <f>L15+L17</f>
        <v>-72.340521376274069</v>
      </c>
      <c r="N15" s="15">
        <f t="shared" ref="N15:N17" si="8">L15/M15</f>
        <v>0.89424445012465636</v>
      </c>
      <c r="P15" s="219"/>
      <c r="Q15" s="12" t="s">
        <v>16</v>
      </c>
      <c r="R15" s="12">
        <v>-60.426821166774332</v>
      </c>
      <c r="S15" s="12">
        <v>-62.177268471800019</v>
      </c>
      <c r="T15" s="12">
        <v>-58.493845439195184</v>
      </c>
      <c r="U15" s="12">
        <f t="shared" si="6"/>
        <v>-60.365978359256509</v>
      </c>
      <c r="V15" s="12">
        <f>U15+U17</f>
        <v>-75.72625227667325</v>
      </c>
      <c r="W15" s="15">
        <f t="shared" si="4"/>
        <v>0.79716051625932205</v>
      </c>
      <c r="Y15" s="219"/>
      <c r="Z15" s="12" t="s">
        <v>16</v>
      </c>
      <c r="AA15" s="12">
        <v>36.6</v>
      </c>
      <c r="AB15" s="12">
        <f>SUM(AA15:AA17)</f>
        <v>137.19999999999999</v>
      </c>
      <c r="AC15" s="15">
        <f t="shared" ref="AC15:AC17" si="9">AA15/AB15</f>
        <v>0.26676384839650147</v>
      </c>
    </row>
    <row r="16" spans="1:29" x14ac:dyDescent="0.25">
      <c r="A16" s="219"/>
      <c r="B16" s="12" t="s">
        <v>45</v>
      </c>
      <c r="C16" s="12">
        <v>14.286666666666667</v>
      </c>
      <c r="D16" s="12">
        <v>128.99333333333334</v>
      </c>
      <c r="E16" s="15">
        <f t="shared" si="7"/>
        <v>0.11075507778179751</v>
      </c>
      <c r="G16" s="219"/>
      <c r="H16" s="12" t="s">
        <v>22</v>
      </c>
      <c r="I16" s="12">
        <v>16.648850628266182</v>
      </c>
      <c r="J16" s="12">
        <v>21.328282536172878</v>
      </c>
      <c r="K16" s="12">
        <v>19.562863220633851</v>
      </c>
      <c r="L16" s="12">
        <f t="shared" si="5"/>
        <v>19.179998795024304</v>
      </c>
      <c r="M16" s="12">
        <v>141.84054094095234</v>
      </c>
      <c r="N16" s="15">
        <f t="shared" si="8"/>
        <v>0.13522226204008106</v>
      </c>
      <c r="P16" s="219"/>
      <c r="Q16" s="12" t="s">
        <v>22</v>
      </c>
      <c r="R16" s="12">
        <v>18.546487120007995</v>
      </c>
      <c r="S16" s="12">
        <v>22.905466143221343</v>
      </c>
      <c r="T16" s="12">
        <v>25.00242310641535</v>
      </c>
      <c r="U16" s="12">
        <f t="shared" si="6"/>
        <v>22.151458789881563</v>
      </c>
      <c r="V16" s="12">
        <v>194.8603401781784</v>
      </c>
      <c r="W16" s="15">
        <f t="shared" si="4"/>
        <v>0.11367864168576573</v>
      </c>
      <c r="Y16" s="219"/>
      <c r="Z16" s="12" t="s">
        <v>22</v>
      </c>
      <c r="AA16" s="12">
        <v>92</v>
      </c>
      <c r="AB16" s="12">
        <v>137.19999999999999</v>
      </c>
      <c r="AC16" s="15">
        <f t="shared" si="9"/>
        <v>0.6705539358600584</v>
      </c>
    </row>
    <row r="17" spans="1:29" x14ac:dyDescent="0.25">
      <c r="A17" s="219"/>
      <c r="B17" s="12" t="s">
        <v>46</v>
      </c>
      <c r="C17" s="12">
        <v>-7.6533333333333333</v>
      </c>
      <c r="D17" s="12">
        <v>-73.483333333333334</v>
      </c>
      <c r="E17" s="15">
        <f t="shared" si="7"/>
        <v>0.10415060104332048</v>
      </c>
      <c r="G17" s="219"/>
      <c r="H17" s="12" t="s">
        <v>23</v>
      </c>
      <c r="I17" s="12">
        <v>-6.8771057310146366</v>
      </c>
      <c r="J17" s="12">
        <v>-8.8763664453203202</v>
      </c>
      <c r="K17" s="12">
        <v>-7.1977626729158075</v>
      </c>
      <c r="L17" s="12">
        <f t="shared" si="5"/>
        <v>-7.6504116164169211</v>
      </c>
      <c r="M17" s="12">
        <v>-72.340521376274069</v>
      </c>
      <c r="N17" s="15">
        <f t="shared" si="8"/>
        <v>0.10575554987534372</v>
      </c>
      <c r="P17" s="219"/>
      <c r="Q17" s="12" t="s">
        <v>23</v>
      </c>
      <c r="R17" s="12">
        <v>-14.134933225600674</v>
      </c>
      <c r="S17" s="12">
        <v>-17.063350372275444</v>
      </c>
      <c r="T17" s="12">
        <v>-14.882538154374112</v>
      </c>
      <c r="U17" s="12">
        <f t="shared" si="6"/>
        <v>-15.360273917416743</v>
      </c>
      <c r="V17" s="12">
        <v>-75.72625227667325</v>
      </c>
      <c r="W17" s="15">
        <f t="shared" si="4"/>
        <v>0.20283948374067798</v>
      </c>
      <c r="Y17" s="219"/>
      <c r="Z17" s="12" t="s">
        <v>46</v>
      </c>
      <c r="AA17" s="12">
        <v>8.6</v>
      </c>
      <c r="AB17" s="12">
        <v>137.19999999999999</v>
      </c>
      <c r="AC17" s="15">
        <f t="shared" si="9"/>
        <v>6.2682215743440239E-2</v>
      </c>
    </row>
    <row r="18" spans="1:29" ht="15.75" thickBot="1" x14ac:dyDescent="0.3">
      <c r="A18" s="220"/>
      <c r="B18" s="31" t="s">
        <v>39</v>
      </c>
      <c r="C18" s="31">
        <v>-2.9966666666666661</v>
      </c>
      <c r="D18" s="31"/>
      <c r="E18" s="36"/>
      <c r="G18" s="220"/>
      <c r="H18" s="31" t="s">
        <v>18</v>
      </c>
      <c r="I18" s="31">
        <v>-5.3872593719097459</v>
      </c>
      <c r="J18" s="31">
        <v>-5.4606546301286301</v>
      </c>
      <c r="K18" s="31">
        <v>-3.487334109033132</v>
      </c>
      <c r="L18" s="31">
        <f t="shared" si="5"/>
        <v>-4.7784160370238355</v>
      </c>
      <c r="M18" s="31"/>
      <c r="N18" s="36"/>
      <c r="P18" s="220"/>
      <c r="Q18" s="31" t="s">
        <v>18</v>
      </c>
      <c r="R18" s="31">
        <v>-0.52910924145960703</v>
      </c>
      <c r="S18" s="31">
        <v>0.75893594192414282</v>
      </c>
      <c r="T18" s="31">
        <v>-7.7865429325386898E-2</v>
      </c>
      <c r="U18" s="31">
        <f t="shared" si="6"/>
        <v>5.0653757046382968E-2</v>
      </c>
      <c r="V18" s="31"/>
      <c r="W18" s="36"/>
      <c r="Y18" s="220"/>
      <c r="Z18" s="31" t="s">
        <v>117</v>
      </c>
      <c r="AA18" s="31">
        <f>AA14-137.2</f>
        <v>48</v>
      </c>
      <c r="AB18" s="31"/>
      <c r="AC18" s="31"/>
    </row>
    <row r="21" spans="1:29" ht="15.75" thickBot="1" x14ac:dyDescent="0.3">
      <c r="A21" s="31"/>
      <c r="B21" s="108" t="s">
        <v>122</v>
      </c>
      <c r="C21" s="31"/>
      <c r="D21" s="31"/>
      <c r="E21" s="36"/>
      <c r="G21" s="31"/>
      <c r="H21" s="108" t="s">
        <v>100</v>
      </c>
      <c r="I21" s="31"/>
      <c r="J21" s="31"/>
      <c r="K21" s="31"/>
      <c r="L21" s="31"/>
      <c r="M21" s="31"/>
      <c r="N21" s="36"/>
      <c r="P21" s="31"/>
      <c r="Q21" s="108" t="s">
        <v>138</v>
      </c>
      <c r="R21" s="31"/>
      <c r="S21" s="31"/>
      <c r="T21" s="31"/>
      <c r="U21" s="31"/>
      <c r="V21" s="31"/>
      <c r="W21" s="36"/>
    </row>
    <row r="22" spans="1:29" x14ac:dyDescent="0.25">
      <c r="A22" s="44"/>
      <c r="B22" s="44" t="s">
        <v>115</v>
      </c>
      <c r="C22" s="44"/>
      <c r="D22" s="44"/>
      <c r="E22" s="45"/>
      <c r="G22" s="44"/>
      <c r="H22" s="44" t="s">
        <v>115</v>
      </c>
      <c r="I22" s="44">
        <v>2019</v>
      </c>
      <c r="J22" s="44">
        <v>2020</v>
      </c>
      <c r="K22" s="44">
        <v>2021</v>
      </c>
      <c r="L22" s="44" t="s">
        <v>217</v>
      </c>
      <c r="M22" s="44"/>
      <c r="N22" s="44" t="s">
        <v>121</v>
      </c>
      <c r="O22" s="12"/>
      <c r="P22" s="44"/>
      <c r="Q22" s="44" t="s">
        <v>115</v>
      </c>
      <c r="R22" s="44">
        <v>2019</v>
      </c>
      <c r="S22" s="44">
        <v>2020</v>
      </c>
      <c r="T22" s="44">
        <v>2021</v>
      </c>
      <c r="U22" s="44" t="s">
        <v>217</v>
      </c>
      <c r="V22" s="44"/>
      <c r="W22" s="44" t="s">
        <v>121</v>
      </c>
    </row>
    <row r="23" spans="1:29" x14ac:dyDescent="0.25">
      <c r="A23" s="219" t="s">
        <v>152</v>
      </c>
      <c r="B23" s="12" t="s">
        <v>35</v>
      </c>
      <c r="C23" s="12">
        <v>63.853333333333325</v>
      </c>
      <c r="D23" s="12">
        <f>C23+C25</f>
        <v>82.086666666666659</v>
      </c>
      <c r="E23" s="15">
        <f>C23/D23</f>
        <v>0.77787704052627304</v>
      </c>
      <c r="G23" s="219" t="s">
        <v>152</v>
      </c>
      <c r="H23" s="12" t="s">
        <v>15</v>
      </c>
      <c r="I23" s="12">
        <v>100.21361466029894</v>
      </c>
      <c r="J23" s="12">
        <v>110.82690164357129</v>
      </c>
      <c r="K23" s="12">
        <v>118.8680759027522</v>
      </c>
      <c r="L23" s="12">
        <f t="shared" ref="L23:L27" si="10">AVERAGE(I23:K23)</f>
        <v>109.9695307355408</v>
      </c>
      <c r="M23" s="12">
        <f>L23+L25</f>
        <v>115.45553028601068</v>
      </c>
      <c r="N23" s="15">
        <f>L23/M23</f>
        <v>0.95248387377477917</v>
      </c>
      <c r="P23" s="219" t="s">
        <v>152</v>
      </c>
      <c r="Q23" s="12" t="s">
        <v>15</v>
      </c>
      <c r="R23" s="12">
        <v>70.634441988967581</v>
      </c>
      <c r="S23" s="12">
        <v>71.188610641438018</v>
      </c>
      <c r="T23" s="12">
        <v>71.498719437404347</v>
      </c>
      <c r="U23" s="12">
        <f t="shared" ref="U23:U27" si="11">AVERAGE(R23:T23)</f>
        <v>71.107257355936653</v>
      </c>
      <c r="V23" s="12">
        <f>U23+U25</f>
        <v>83.345726245387496</v>
      </c>
      <c r="W23" s="15">
        <f t="shared" si="4"/>
        <v>0.85316021059774327</v>
      </c>
    </row>
    <row r="24" spans="1:29" x14ac:dyDescent="0.25">
      <c r="A24" s="219"/>
      <c r="B24" s="12" t="s">
        <v>36</v>
      </c>
      <c r="C24" s="12">
        <v>-61.19</v>
      </c>
      <c r="D24" s="12">
        <f>C24+C26</f>
        <v>-81.816666666666663</v>
      </c>
      <c r="E24" s="15">
        <f t="shared" ref="E24:E26" si="12">C24/D24</f>
        <v>0.74789162762273376</v>
      </c>
      <c r="G24" s="219"/>
      <c r="H24" s="12" t="s">
        <v>16</v>
      </c>
      <c r="I24" s="12">
        <v>-80.652652272191034</v>
      </c>
      <c r="J24" s="12">
        <v>-81.150716484783771</v>
      </c>
      <c r="K24" s="12">
        <v>-89.28026036764642</v>
      </c>
      <c r="L24" s="12">
        <f t="shared" si="10"/>
        <v>-83.694543041540399</v>
      </c>
      <c r="M24" s="12">
        <f>L24+L26</f>
        <v>-100.93467197150461</v>
      </c>
      <c r="N24" s="15">
        <f t="shared" ref="N24:N26" si="13">L24/M24</f>
        <v>0.82919517552074307</v>
      </c>
      <c r="P24" s="219"/>
      <c r="Q24" s="12" t="s">
        <v>16</v>
      </c>
      <c r="R24" s="12">
        <v>-69.429576957767864</v>
      </c>
      <c r="S24" s="12">
        <v>-68.959596687015718</v>
      </c>
      <c r="T24" s="12">
        <v>-69.549738068297998</v>
      </c>
      <c r="U24" s="12">
        <f t="shared" si="11"/>
        <v>-69.312970571027179</v>
      </c>
      <c r="V24" s="12">
        <f>U24+U26</f>
        <v>-82.944167431980176</v>
      </c>
      <c r="W24" s="15">
        <f t="shared" si="4"/>
        <v>0.83565816279810756</v>
      </c>
    </row>
    <row r="25" spans="1:29" x14ac:dyDescent="0.25">
      <c r="A25" s="219"/>
      <c r="B25" s="12" t="s">
        <v>45</v>
      </c>
      <c r="C25" s="12">
        <v>18.233333333333334</v>
      </c>
      <c r="D25" s="12">
        <v>82.086666666666659</v>
      </c>
      <c r="E25" s="15">
        <f t="shared" si="12"/>
        <v>0.22212295947372698</v>
      </c>
      <c r="G25" s="219"/>
      <c r="H25" s="12" t="s">
        <v>22</v>
      </c>
      <c r="I25" s="12">
        <v>-0.54880981143677376</v>
      </c>
      <c r="J25" s="12">
        <v>16.803040967256617</v>
      </c>
      <c r="K25" s="12">
        <v>0.20376749558981302</v>
      </c>
      <c r="L25" s="12">
        <f t="shared" si="10"/>
        <v>5.4859995504698853</v>
      </c>
      <c r="M25" s="12">
        <v>115.45553028601068</v>
      </c>
      <c r="N25" s="15">
        <f t="shared" si="13"/>
        <v>4.7516126225220785E-2</v>
      </c>
      <c r="P25" s="219"/>
      <c r="Q25" s="12" t="s">
        <v>22</v>
      </c>
      <c r="R25" s="12">
        <v>11.278316189095198</v>
      </c>
      <c r="S25" s="12">
        <v>13.166612560526342</v>
      </c>
      <c r="T25" s="12">
        <v>12.270477918731006</v>
      </c>
      <c r="U25" s="12">
        <f t="shared" si="11"/>
        <v>12.238468889450848</v>
      </c>
      <c r="V25" s="12">
        <v>83.345726245387496</v>
      </c>
      <c r="W25" s="15">
        <f t="shared" si="4"/>
        <v>0.14683978940225681</v>
      </c>
    </row>
    <row r="26" spans="1:29" x14ac:dyDescent="0.25">
      <c r="A26" s="219"/>
      <c r="B26" s="12" t="s">
        <v>46</v>
      </c>
      <c r="C26" s="12">
        <v>-20.626666666666665</v>
      </c>
      <c r="D26" s="12">
        <v>-81.816666666666663</v>
      </c>
      <c r="E26" s="15">
        <f t="shared" si="12"/>
        <v>0.25210837237726624</v>
      </c>
      <c r="G26" s="219"/>
      <c r="H26" s="12" t="s">
        <v>23</v>
      </c>
      <c r="I26" s="12">
        <v>-18.396695918234432</v>
      </c>
      <c r="J26" s="12">
        <v>-16.237866494506061</v>
      </c>
      <c r="K26" s="12">
        <v>-17.085824377152154</v>
      </c>
      <c r="L26" s="12">
        <f t="shared" si="10"/>
        <v>-17.240128929964214</v>
      </c>
      <c r="M26" s="12">
        <v>-100.93467197150461</v>
      </c>
      <c r="N26" s="15">
        <f t="shared" si="13"/>
        <v>0.17080482447925688</v>
      </c>
      <c r="P26" s="219"/>
      <c r="Q26" s="12" t="s">
        <v>23</v>
      </c>
      <c r="R26" s="12">
        <v>-13.099037553074734</v>
      </c>
      <c r="S26" s="12">
        <v>-13.018392383972179</v>
      </c>
      <c r="T26" s="12">
        <v>-14.776160645812087</v>
      </c>
      <c r="U26" s="12">
        <f t="shared" si="11"/>
        <v>-13.631196860953002</v>
      </c>
      <c r="V26" s="12">
        <v>-82.944167431980176</v>
      </c>
      <c r="W26" s="15">
        <f t="shared" si="4"/>
        <v>0.16434183720189252</v>
      </c>
    </row>
    <row r="27" spans="1:29" ht="15.75" thickBot="1" x14ac:dyDescent="0.3">
      <c r="A27" s="220"/>
      <c r="B27" s="31" t="s">
        <v>39</v>
      </c>
      <c r="C27" s="31">
        <v>-12.563333333333333</v>
      </c>
      <c r="D27" s="31"/>
      <c r="E27" s="36"/>
      <c r="G27" s="220"/>
      <c r="H27" s="31" t="s">
        <v>18</v>
      </c>
      <c r="I27" s="31">
        <v>-9.1220387352371741</v>
      </c>
      <c r="J27" s="31">
        <v>-6.327106369689381</v>
      </c>
      <c r="K27" s="31">
        <v>-9.5810513149518304</v>
      </c>
      <c r="L27" s="31">
        <f t="shared" si="10"/>
        <v>-8.3433988066261282</v>
      </c>
      <c r="M27" s="31"/>
      <c r="N27" s="36"/>
      <c r="P27" s="220"/>
      <c r="Q27" s="31" t="s">
        <v>18</v>
      </c>
      <c r="R27" s="31">
        <v>-12.001418257069218</v>
      </c>
      <c r="S27" s="31">
        <v>-12.48790704707111</v>
      </c>
      <c r="T27" s="31">
        <v>-12.719579943874953</v>
      </c>
      <c r="U27" s="31">
        <f t="shared" si="11"/>
        <v>-12.402968416005095</v>
      </c>
      <c r="V27" s="31"/>
      <c r="W27" s="36"/>
    </row>
  </sheetData>
  <mergeCells count="10">
    <mergeCell ref="A4:A8"/>
    <mergeCell ref="G4:G8"/>
    <mergeCell ref="P4:P8"/>
    <mergeCell ref="G14:G18"/>
    <mergeCell ref="P14:P18"/>
    <mergeCell ref="P23:P27"/>
    <mergeCell ref="G23:G27"/>
    <mergeCell ref="A14:A18"/>
    <mergeCell ref="A23:A27"/>
    <mergeCell ref="Y14:Y18"/>
  </mergeCells>
  <phoneticPr fontId="1"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EB8D4-F134-4BEF-B5EA-AE5100EF3F48}">
  <dimension ref="A1:AI44"/>
  <sheetViews>
    <sheetView tabSelected="1" workbookViewId="0">
      <selection activeCell="I10" sqref="I10"/>
    </sheetView>
  </sheetViews>
  <sheetFormatPr defaultRowHeight="15" x14ac:dyDescent="0.2"/>
  <cols>
    <col min="2" max="2" width="15" style="93" customWidth="1"/>
    <col min="3" max="3" width="21.875" style="93" customWidth="1"/>
    <col min="4" max="4" width="9" style="93"/>
    <col min="5" max="5" width="17.25" style="93" customWidth="1"/>
    <col min="6" max="6" width="13.375" style="93" customWidth="1"/>
    <col min="7" max="7" width="13.625" style="93" customWidth="1"/>
    <col min="8" max="8" width="14.75" style="93" customWidth="1"/>
    <col min="9" max="9" width="15" style="93" customWidth="1"/>
    <col min="11" max="11" width="13" customWidth="1"/>
    <col min="12" max="12" width="19.125" customWidth="1"/>
    <col min="14" max="14" width="21.125" customWidth="1"/>
    <col min="16" max="16" width="14.5" customWidth="1"/>
    <col min="17" max="17" width="15.375" customWidth="1"/>
    <col min="18" max="18" width="13.25" customWidth="1"/>
  </cols>
  <sheetData>
    <row r="1" spans="1:35" ht="15.75" thickBot="1" x14ac:dyDescent="0.25">
      <c r="B1" s="92"/>
      <c r="C1" s="92"/>
      <c r="D1" s="92"/>
      <c r="E1" s="92"/>
      <c r="F1" s="92"/>
      <c r="G1" s="92"/>
      <c r="H1" s="92"/>
      <c r="I1" s="92"/>
    </row>
    <row r="2" spans="1:35" x14ac:dyDescent="0.2">
      <c r="B2" s="244" t="s">
        <v>114</v>
      </c>
      <c r="C2" s="97" t="s">
        <v>164</v>
      </c>
      <c r="D2" s="97" t="s">
        <v>146</v>
      </c>
      <c r="E2" s="97" t="s">
        <v>148</v>
      </c>
      <c r="F2" s="120" t="s">
        <v>15</v>
      </c>
      <c r="G2" s="120" t="s">
        <v>16</v>
      </c>
      <c r="H2" s="120" t="s">
        <v>22</v>
      </c>
      <c r="I2" s="120" t="s">
        <v>23</v>
      </c>
      <c r="K2" s="247" t="s">
        <v>114</v>
      </c>
      <c r="L2" s="97" t="s">
        <v>164</v>
      </c>
      <c r="M2" s="97" t="s">
        <v>260</v>
      </c>
      <c r="N2" s="97" t="s">
        <v>148</v>
      </c>
      <c r="O2" s="122" t="s">
        <v>256</v>
      </c>
      <c r="P2" s="122" t="s">
        <v>257</v>
      </c>
      <c r="Q2" s="122" t="s">
        <v>258</v>
      </c>
      <c r="R2" s="122" t="s">
        <v>259</v>
      </c>
    </row>
    <row r="3" spans="1:35" x14ac:dyDescent="0.2">
      <c r="B3" s="245"/>
      <c r="C3" s="93" t="s">
        <v>122</v>
      </c>
      <c r="D3" s="93" t="s">
        <v>48</v>
      </c>
      <c r="E3" s="93" t="s">
        <v>132</v>
      </c>
      <c r="F3" s="99">
        <v>88.92</v>
      </c>
      <c r="G3" s="99">
        <v>89.58</v>
      </c>
      <c r="H3" s="99">
        <v>11.08</v>
      </c>
      <c r="I3" s="99">
        <v>10.42</v>
      </c>
      <c r="K3" s="248"/>
      <c r="L3" s="93" t="s">
        <v>58</v>
      </c>
      <c r="M3" s="93" t="s">
        <v>106</v>
      </c>
      <c r="N3" s="93" t="s">
        <v>277</v>
      </c>
      <c r="O3" s="107">
        <v>97.5</v>
      </c>
      <c r="P3" s="107">
        <v>2.5</v>
      </c>
      <c r="Q3" s="107">
        <v>96.3</v>
      </c>
      <c r="R3" s="107">
        <v>3.7</v>
      </c>
    </row>
    <row r="4" spans="1:35" x14ac:dyDescent="0.2">
      <c r="B4" s="245"/>
      <c r="C4" s="95" t="s">
        <v>58</v>
      </c>
      <c r="D4" s="95" t="s">
        <v>48</v>
      </c>
      <c r="E4" s="95" t="s">
        <v>150</v>
      </c>
      <c r="F4" s="104">
        <v>93.630734234803484</v>
      </c>
      <c r="G4" s="104">
        <v>87.436440677966104</v>
      </c>
      <c r="H4" s="104">
        <v>6.369265765196511</v>
      </c>
      <c r="I4" s="104">
        <v>12.563559322033896</v>
      </c>
      <c r="K4" s="248"/>
      <c r="L4" s="93" t="s">
        <v>58</v>
      </c>
      <c r="M4" s="93" t="s">
        <v>106</v>
      </c>
      <c r="N4" s="93" t="s">
        <v>151</v>
      </c>
      <c r="O4" s="107">
        <v>98</v>
      </c>
      <c r="P4" s="107">
        <v>3</v>
      </c>
      <c r="Q4" s="107">
        <v>99.6</v>
      </c>
      <c r="R4" s="107">
        <v>0.43</v>
      </c>
    </row>
    <row r="5" spans="1:35" x14ac:dyDescent="0.2">
      <c r="B5" s="245"/>
      <c r="C5" s="221" t="s">
        <v>571</v>
      </c>
      <c r="D5" s="221"/>
      <c r="E5" s="221"/>
      <c r="F5" s="107">
        <f>F3-F4</f>
        <v>-4.710734234803482</v>
      </c>
      <c r="G5" s="107">
        <f t="shared" ref="G5:I5" si="0">G3-G4</f>
        <v>2.1435593220338944</v>
      </c>
      <c r="H5" s="107">
        <f t="shared" si="0"/>
        <v>4.7107342348034891</v>
      </c>
      <c r="I5" s="107">
        <f t="shared" si="0"/>
        <v>-2.1435593220338962</v>
      </c>
      <c r="K5" s="248"/>
      <c r="L5" s="93"/>
      <c r="M5" s="93"/>
      <c r="N5" s="93"/>
      <c r="O5" s="107"/>
      <c r="P5" s="107"/>
      <c r="Q5" s="107"/>
      <c r="R5" s="107"/>
    </row>
    <row r="6" spans="1:35" x14ac:dyDescent="0.2">
      <c r="B6" s="245"/>
      <c r="C6" s="93" t="s">
        <v>141</v>
      </c>
      <c r="D6" s="93" t="s">
        <v>51</v>
      </c>
      <c r="E6" s="93" t="s">
        <v>132</v>
      </c>
      <c r="F6" s="102">
        <v>86.56</v>
      </c>
      <c r="G6" s="102">
        <v>72.58</v>
      </c>
      <c r="H6" s="102">
        <v>13.33</v>
      </c>
      <c r="I6" s="102">
        <v>27.42</v>
      </c>
      <c r="K6" s="248"/>
      <c r="L6" s="93" t="s">
        <v>141</v>
      </c>
      <c r="M6" s="93" t="s">
        <v>135</v>
      </c>
      <c r="N6" s="93" t="s">
        <v>277</v>
      </c>
      <c r="O6" s="93">
        <v>96</v>
      </c>
      <c r="P6" s="93">
        <v>4</v>
      </c>
      <c r="Q6" s="93">
        <v>49</v>
      </c>
      <c r="R6" s="93">
        <v>51</v>
      </c>
    </row>
    <row r="7" spans="1:35" ht="15.75" thickBot="1" x14ac:dyDescent="0.25">
      <c r="B7" s="245"/>
      <c r="C7" s="95" t="s">
        <v>141</v>
      </c>
      <c r="D7" s="95" t="s">
        <v>51</v>
      </c>
      <c r="E7" s="95" t="s">
        <v>150</v>
      </c>
      <c r="F7" s="104">
        <v>97.14</v>
      </c>
      <c r="G7" s="104">
        <v>75.59</v>
      </c>
      <c r="H7" s="104">
        <v>2.86</v>
      </c>
      <c r="I7" s="104">
        <v>24.41</v>
      </c>
      <c r="K7" s="243"/>
      <c r="L7" s="92" t="s">
        <v>141</v>
      </c>
      <c r="M7" s="92" t="s">
        <v>135</v>
      </c>
      <c r="N7" s="92" t="s">
        <v>151</v>
      </c>
      <c r="O7" s="92">
        <v>89</v>
      </c>
      <c r="P7" s="92">
        <v>11</v>
      </c>
      <c r="Q7" s="92">
        <v>48.8</v>
      </c>
      <c r="R7" s="92">
        <v>51.2</v>
      </c>
    </row>
    <row r="8" spans="1:35" ht="15.75" thickBot="1" x14ac:dyDescent="0.25">
      <c r="B8" s="246"/>
      <c r="C8" s="223" t="s">
        <v>571</v>
      </c>
      <c r="D8" s="223"/>
      <c r="E8" s="223"/>
      <c r="F8" s="110">
        <f>F6-F7</f>
        <v>-10.579999999999998</v>
      </c>
      <c r="G8" s="110">
        <f t="shared" ref="G8:I8" si="1">G6-G7</f>
        <v>-3.0100000000000051</v>
      </c>
      <c r="H8" s="110">
        <f t="shared" si="1"/>
        <v>10.47</v>
      </c>
      <c r="I8" s="110">
        <f t="shared" si="1"/>
        <v>3.0100000000000016</v>
      </c>
      <c r="K8" s="24"/>
      <c r="N8" s="6"/>
      <c r="P8" s="6"/>
      <c r="R8" s="10"/>
      <c r="W8" s="10"/>
      <c r="X8" s="10"/>
      <c r="Y8" s="10"/>
      <c r="Z8" s="10"/>
    </row>
    <row r="9" spans="1:35" s="8" customFormat="1" ht="15.75" thickBot="1" x14ac:dyDescent="0.25">
      <c r="A9"/>
      <c r="B9" s="92"/>
      <c r="C9" s="92"/>
      <c r="D9" s="92"/>
      <c r="E9" s="92"/>
      <c r="F9" s="119"/>
      <c r="G9" s="119"/>
      <c r="H9" s="119"/>
      <c r="I9" s="119"/>
      <c r="J9" s="24"/>
      <c r="K9" s="24"/>
      <c r="L9"/>
      <c r="M9"/>
      <c r="N9" s="6"/>
      <c r="O9" s="6"/>
      <c r="P9" s="6"/>
      <c r="Q9"/>
      <c r="R9" s="10"/>
      <c r="S9" s="10"/>
      <c r="T9" s="10"/>
      <c r="U9" s="10"/>
      <c r="V9"/>
      <c r="W9" s="6"/>
      <c r="X9"/>
      <c r="Y9" s="6"/>
      <c r="Z9"/>
      <c r="AA9" s="10"/>
      <c r="AB9" s="10"/>
      <c r="AC9" s="10"/>
      <c r="AD9" s="10"/>
      <c r="AE9"/>
      <c r="AF9"/>
      <c r="AG9"/>
      <c r="AH9"/>
      <c r="AI9"/>
    </row>
    <row r="10" spans="1:35" x14ac:dyDescent="0.2">
      <c r="B10" s="244" t="s">
        <v>158</v>
      </c>
      <c r="C10" s="97" t="s">
        <v>164</v>
      </c>
      <c r="D10" s="97" t="s">
        <v>146</v>
      </c>
      <c r="E10" s="97" t="s">
        <v>148</v>
      </c>
      <c r="F10" s="97" t="s">
        <v>35</v>
      </c>
      <c r="G10" s="97" t="s">
        <v>36</v>
      </c>
      <c r="H10" s="97" t="s">
        <v>45</v>
      </c>
      <c r="I10" s="97" t="s">
        <v>46</v>
      </c>
      <c r="J10" s="24"/>
      <c r="K10" s="24"/>
      <c r="N10" s="6"/>
      <c r="O10" s="10"/>
      <c r="P10" s="10"/>
      <c r="R10" s="10"/>
      <c r="S10" s="10"/>
      <c r="T10" s="10"/>
      <c r="U10" s="10"/>
      <c r="W10" s="6"/>
      <c r="Y10" s="6"/>
      <c r="AA10" s="6"/>
      <c r="AB10" s="6"/>
      <c r="AC10" s="6"/>
      <c r="AD10" s="6"/>
    </row>
    <row r="11" spans="1:35" x14ac:dyDescent="0.25">
      <c r="B11" s="245"/>
      <c r="C11" s="93" t="s">
        <v>122</v>
      </c>
      <c r="D11" s="100" t="s">
        <v>48</v>
      </c>
      <c r="E11" s="93" t="s">
        <v>132</v>
      </c>
      <c r="F11" s="101">
        <v>77.790000000000006</v>
      </c>
      <c r="G11" s="101">
        <v>74.790000000000006</v>
      </c>
      <c r="H11" s="101">
        <v>22.21</v>
      </c>
      <c r="I11" s="101">
        <v>25.21</v>
      </c>
      <c r="J11" s="24"/>
      <c r="K11" s="24"/>
      <c r="N11" s="6"/>
      <c r="O11" s="12"/>
      <c r="P11" s="6"/>
      <c r="R11" s="10"/>
      <c r="S11" s="10"/>
      <c r="T11" s="10"/>
      <c r="U11" s="10"/>
      <c r="W11" s="6"/>
      <c r="Y11" s="6"/>
      <c r="AA11" s="10"/>
      <c r="AB11" s="10"/>
      <c r="AC11" s="10"/>
      <c r="AD11" s="10"/>
    </row>
    <row r="12" spans="1:35" x14ac:dyDescent="0.2">
      <c r="B12" s="245"/>
      <c r="C12" s="95" t="s">
        <v>122</v>
      </c>
      <c r="D12" s="96" t="s">
        <v>48</v>
      </c>
      <c r="E12" s="95" t="s">
        <v>151</v>
      </c>
      <c r="F12" s="106">
        <v>86</v>
      </c>
      <c r="G12" s="106">
        <v>65.306122448979593</v>
      </c>
      <c r="H12" s="106">
        <v>14</v>
      </c>
      <c r="I12" s="106">
        <v>34.693877551020407</v>
      </c>
      <c r="J12" s="24"/>
      <c r="K12" s="24"/>
      <c r="N12" s="6"/>
      <c r="P12" s="6"/>
      <c r="R12" s="10"/>
      <c r="S12" s="10"/>
      <c r="T12" s="10"/>
      <c r="U12" s="10"/>
      <c r="W12" s="6"/>
      <c r="X12" s="6"/>
      <c r="Y12" s="6"/>
      <c r="AA12" s="10"/>
      <c r="AB12" s="10"/>
      <c r="AC12" s="10"/>
      <c r="AD12" s="10"/>
    </row>
    <row r="13" spans="1:35" ht="15.75" thickBot="1" x14ac:dyDescent="0.25">
      <c r="B13" s="246"/>
      <c r="C13" s="243" t="s">
        <v>571</v>
      </c>
      <c r="D13" s="243"/>
      <c r="E13" s="243"/>
      <c r="F13" s="110">
        <f>F11-F12</f>
        <v>-8.2099999999999937</v>
      </c>
      <c r="G13" s="110">
        <f t="shared" ref="G13:I13" si="2">G11-G12</f>
        <v>9.483877551020413</v>
      </c>
      <c r="H13" s="110">
        <f t="shared" si="2"/>
        <v>8.2100000000000009</v>
      </c>
      <c r="I13" s="110">
        <f t="shared" si="2"/>
        <v>-9.4838775510204059</v>
      </c>
      <c r="J13" s="24"/>
      <c r="K13" s="24"/>
      <c r="N13" s="6"/>
      <c r="P13" s="6"/>
      <c r="R13" s="10"/>
      <c r="S13" s="10"/>
      <c r="T13" s="10"/>
      <c r="U13" s="10"/>
      <c r="W13" s="6"/>
      <c r="Y13" s="6"/>
      <c r="AA13" s="10"/>
      <c r="AB13" s="10"/>
      <c r="AC13" s="10"/>
      <c r="AD13" s="10"/>
    </row>
    <row r="14" spans="1:35" x14ac:dyDescent="0.2">
      <c r="F14" s="99"/>
      <c r="G14" s="99"/>
      <c r="H14" s="99"/>
      <c r="I14" s="99"/>
      <c r="J14" s="24"/>
      <c r="K14" s="24"/>
      <c r="N14" s="6"/>
      <c r="P14" s="6"/>
      <c r="R14" s="10"/>
      <c r="S14" s="10"/>
      <c r="T14" s="10"/>
      <c r="U14" s="10"/>
      <c r="W14" s="6"/>
      <c r="Y14" s="6"/>
      <c r="AA14" s="10"/>
      <c r="AB14" s="10"/>
      <c r="AC14" s="10"/>
      <c r="AD14" s="10"/>
    </row>
    <row r="15" spans="1:35" ht="15.75" thickBot="1" x14ac:dyDescent="0.25">
      <c r="B15" s="92"/>
      <c r="C15" s="92"/>
      <c r="D15" s="92"/>
      <c r="E15" s="92"/>
      <c r="F15" s="119"/>
      <c r="G15" s="119"/>
      <c r="H15" s="119"/>
      <c r="I15" s="119"/>
      <c r="J15" s="24"/>
      <c r="K15" s="24"/>
      <c r="N15" s="6"/>
      <c r="P15" s="6"/>
      <c r="R15" s="10"/>
      <c r="S15" s="10"/>
      <c r="T15" s="10"/>
      <c r="U15" s="10"/>
      <c r="W15" s="6"/>
      <c r="Y15" s="6"/>
      <c r="AA15" s="10"/>
      <c r="AB15" s="10"/>
      <c r="AC15" s="10"/>
      <c r="AD15" s="10"/>
    </row>
    <row r="16" spans="1:35" s="8" customFormat="1" x14ac:dyDescent="0.2">
      <c r="A16"/>
      <c r="B16" s="244" t="s">
        <v>116</v>
      </c>
      <c r="C16" s="97" t="s">
        <v>164</v>
      </c>
      <c r="D16" s="97" t="s">
        <v>146</v>
      </c>
      <c r="E16" s="97" t="s">
        <v>148</v>
      </c>
      <c r="F16" s="97" t="s">
        <v>35</v>
      </c>
      <c r="G16" s="97" t="s">
        <v>36</v>
      </c>
      <c r="H16" s="97" t="s">
        <v>45</v>
      </c>
      <c r="I16" s="97" t="s">
        <v>46</v>
      </c>
      <c r="J16" s="24"/>
      <c r="K16" s="28"/>
      <c r="L16"/>
      <c r="M16"/>
      <c r="N16" s="6"/>
      <c r="O16"/>
      <c r="P16" s="6"/>
      <c r="Q16"/>
      <c r="R16" s="10"/>
      <c r="S16" s="10"/>
      <c r="T16" s="10"/>
      <c r="U16" s="10"/>
      <c r="V16"/>
      <c r="W16" s="6"/>
      <c r="X16" s="6"/>
      <c r="Y16" s="6"/>
      <c r="Z16"/>
      <c r="AA16" s="10"/>
      <c r="AB16" s="10"/>
      <c r="AC16" s="10"/>
      <c r="AD16" s="10"/>
      <c r="AE16"/>
      <c r="AF16"/>
      <c r="AG16"/>
      <c r="AH16"/>
      <c r="AI16"/>
    </row>
    <row r="17" spans="2:34" x14ac:dyDescent="0.2">
      <c r="B17" s="245"/>
      <c r="C17" s="93" t="s">
        <v>122</v>
      </c>
      <c r="D17" s="93" t="s">
        <v>48</v>
      </c>
      <c r="E17" s="93" t="s">
        <v>132</v>
      </c>
      <c r="F17" s="102">
        <v>82.69</v>
      </c>
      <c r="G17" s="102">
        <v>79.37</v>
      </c>
      <c r="H17" s="102">
        <v>17.309999999999999</v>
      </c>
      <c r="I17" s="102">
        <v>20.63</v>
      </c>
      <c r="J17" s="24"/>
      <c r="K17" s="28"/>
      <c r="N17" s="6"/>
      <c r="O17" s="6"/>
      <c r="P17" s="6"/>
      <c r="R17" s="10"/>
      <c r="S17" s="10"/>
      <c r="T17" s="10"/>
      <c r="U17" s="10"/>
      <c r="W17" s="6"/>
      <c r="Y17" s="6"/>
      <c r="AA17" s="10"/>
      <c r="AB17" s="10"/>
      <c r="AC17" s="10"/>
      <c r="AD17" s="10"/>
    </row>
    <row r="18" spans="2:34" x14ac:dyDescent="0.2">
      <c r="B18" s="245"/>
      <c r="C18" s="95" t="s">
        <v>58</v>
      </c>
      <c r="D18" s="95" t="s">
        <v>48</v>
      </c>
      <c r="E18" s="95" t="s">
        <v>151</v>
      </c>
      <c r="F18" s="180">
        <v>93.442622950819683</v>
      </c>
      <c r="G18" s="180">
        <v>61.53846153846154</v>
      </c>
      <c r="H18" s="180">
        <v>6.557377049180328</v>
      </c>
      <c r="I18" s="180">
        <v>38.461538461538467</v>
      </c>
      <c r="J18" s="24"/>
      <c r="K18" s="28"/>
      <c r="N18" s="6"/>
      <c r="P18" s="6"/>
      <c r="Q18" s="6"/>
      <c r="R18" s="25"/>
      <c r="S18" s="10"/>
      <c r="T18" s="10"/>
      <c r="U18" s="10"/>
      <c r="W18" s="6"/>
      <c r="X18" s="6"/>
      <c r="Y18" s="6"/>
      <c r="AA18" s="10"/>
      <c r="AB18" s="10"/>
      <c r="AC18" s="10"/>
      <c r="AD18" s="10"/>
    </row>
    <row r="19" spans="2:34" ht="15.75" thickBot="1" x14ac:dyDescent="0.25">
      <c r="B19" s="246"/>
      <c r="C19" s="243" t="s">
        <v>571</v>
      </c>
      <c r="D19" s="243"/>
      <c r="E19" s="243"/>
      <c r="F19" s="110">
        <f>F17-F18</f>
        <v>-10.752622950819685</v>
      </c>
      <c r="G19" s="110">
        <f t="shared" ref="G19:I19" si="3">G17-G18</f>
        <v>17.831538461538464</v>
      </c>
      <c r="H19" s="110">
        <f t="shared" si="3"/>
        <v>10.752622950819671</v>
      </c>
      <c r="I19" s="110">
        <f t="shared" si="3"/>
        <v>-17.831538461538468</v>
      </c>
      <c r="J19" s="24"/>
      <c r="N19" s="6"/>
      <c r="O19" s="6"/>
      <c r="P19" s="6"/>
      <c r="Q19" s="6"/>
      <c r="R19" s="26"/>
      <c r="S19" s="10"/>
      <c r="T19" s="10"/>
      <c r="U19" s="10"/>
      <c r="W19" s="6"/>
      <c r="X19" s="10"/>
      <c r="Y19" s="10"/>
      <c r="AA19" s="10"/>
      <c r="AB19" s="10"/>
      <c r="AC19" s="10"/>
      <c r="AD19" s="10"/>
    </row>
    <row r="20" spans="2:34" x14ac:dyDescent="0.25">
      <c r="F20" s="99"/>
      <c r="G20" s="99"/>
      <c r="H20" s="99"/>
      <c r="I20" s="99"/>
      <c r="J20" s="24"/>
      <c r="N20" s="6"/>
      <c r="O20" s="6"/>
      <c r="P20" s="6"/>
      <c r="Q20" s="6"/>
      <c r="R20" s="26"/>
      <c r="S20" s="10"/>
      <c r="T20" s="10"/>
      <c r="U20" s="10"/>
      <c r="W20" s="6"/>
      <c r="X20" s="12"/>
      <c r="Y20" s="6"/>
      <c r="AA20" s="10"/>
      <c r="AB20" s="10"/>
      <c r="AC20" s="10"/>
      <c r="AD20" s="10"/>
      <c r="AE20" s="2"/>
      <c r="AF20" s="2"/>
      <c r="AG20" s="2"/>
      <c r="AH20" s="2"/>
    </row>
    <row r="21" spans="2:34" x14ac:dyDescent="0.2">
      <c r="F21" s="99"/>
      <c r="G21" s="99"/>
      <c r="H21" s="99"/>
      <c r="I21" s="99"/>
      <c r="J21" s="24"/>
      <c r="N21" s="6"/>
      <c r="O21" s="6"/>
      <c r="P21" s="6"/>
      <c r="Q21" s="6"/>
      <c r="R21" s="26"/>
      <c r="S21" s="10"/>
      <c r="T21" s="10"/>
      <c r="U21" s="10"/>
      <c r="W21" s="6"/>
      <c r="Y21" s="6"/>
      <c r="AA21" s="10"/>
      <c r="AB21" s="10"/>
      <c r="AC21" s="10"/>
      <c r="AD21" s="10"/>
    </row>
    <row r="22" spans="2:34" x14ac:dyDescent="0.2">
      <c r="F22" s="99"/>
      <c r="G22" s="99"/>
      <c r="H22" s="99"/>
      <c r="I22" s="99"/>
      <c r="J22" s="24"/>
      <c r="N22" s="6"/>
      <c r="O22" s="10"/>
      <c r="P22" s="10"/>
      <c r="Q22" s="10"/>
      <c r="R22" s="26"/>
      <c r="S22" s="10"/>
      <c r="T22" s="10"/>
      <c r="U22" s="10"/>
      <c r="W22" s="6"/>
      <c r="Y22" s="6"/>
      <c r="AA22" s="10"/>
      <c r="AB22" s="10"/>
      <c r="AC22" s="10"/>
      <c r="AD22" s="10"/>
      <c r="AF22" s="7"/>
    </row>
    <row r="23" spans="2:34" x14ac:dyDescent="0.2">
      <c r="J23" s="24"/>
      <c r="N23" s="6"/>
      <c r="O23" s="6"/>
      <c r="P23" s="6"/>
      <c r="Q23" s="6"/>
      <c r="R23" s="26"/>
      <c r="S23" s="10"/>
      <c r="T23" s="10"/>
      <c r="U23" s="10"/>
      <c r="W23" s="6"/>
      <c r="Y23" s="6"/>
      <c r="AA23" s="10"/>
      <c r="AB23" s="10"/>
      <c r="AC23" s="10"/>
      <c r="AD23" s="10"/>
      <c r="AF23" s="7"/>
    </row>
    <row r="24" spans="2:34" x14ac:dyDescent="0.2">
      <c r="F24" s="99"/>
      <c r="G24" s="99"/>
      <c r="H24" s="99"/>
      <c r="I24" s="99"/>
      <c r="J24" s="24"/>
      <c r="S24" s="10"/>
      <c r="T24" s="10"/>
      <c r="U24" s="10"/>
      <c r="W24" s="6"/>
      <c r="Y24" s="6"/>
      <c r="AA24" s="10"/>
      <c r="AB24" s="10"/>
      <c r="AC24" s="10"/>
      <c r="AD24" s="10"/>
      <c r="AF24" s="7"/>
    </row>
    <row r="25" spans="2:34" x14ac:dyDescent="0.2">
      <c r="F25" s="105"/>
      <c r="G25" s="105"/>
      <c r="H25" s="105"/>
      <c r="I25" s="105"/>
      <c r="J25" s="28"/>
      <c r="S25" s="10"/>
      <c r="T25" s="10"/>
      <c r="U25" s="10"/>
      <c r="W25" s="6"/>
      <c r="Y25" s="6"/>
      <c r="AA25" s="10"/>
      <c r="AB25" s="10"/>
      <c r="AC25" s="10"/>
      <c r="AD25" s="10"/>
      <c r="AF25" s="7"/>
    </row>
    <row r="26" spans="2:34" x14ac:dyDescent="0.2">
      <c r="F26" s="107"/>
      <c r="G26" s="107"/>
      <c r="H26" s="107"/>
      <c r="I26" s="107"/>
      <c r="J26" s="28"/>
      <c r="S26" s="10"/>
      <c r="T26" s="10"/>
      <c r="U26" s="10"/>
      <c r="W26" s="6"/>
      <c r="X26" s="6"/>
      <c r="Y26" s="6"/>
      <c r="AA26" s="10"/>
      <c r="AB26" s="10"/>
      <c r="AC26" s="10"/>
      <c r="AD26" s="10"/>
    </row>
    <row r="27" spans="2:34" x14ac:dyDescent="0.2">
      <c r="F27" s="107"/>
      <c r="G27" s="107"/>
      <c r="H27" s="107"/>
      <c r="I27" s="107"/>
      <c r="J27" s="28"/>
      <c r="S27" s="25"/>
      <c r="T27" s="25"/>
      <c r="U27" s="25"/>
      <c r="W27" s="6"/>
      <c r="Y27" s="6"/>
      <c r="Z27" s="6"/>
      <c r="AA27" s="25"/>
      <c r="AB27" s="25"/>
      <c r="AC27" s="25"/>
      <c r="AD27" s="25"/>
    </row>
    <row r="28" spans="2:34" x14ac:dyDescent="0.2">
      <c r="F28" s="107"/>
      <c r="G28" s="107"/>
      <c r="H28" s="107"/>
      <c r="I28" s="107"/>
      <c r="S28" s="26"/>
      <c r="T28" s="26"/>
      <c r="U28" s="26"/>
      <c r="W28" s="6"/>
      <c r="X28" s="6"/>
      <c r="Y28" s="6"/>
      <c r="Z28" s="6"/>
      <c r="AA28" s="26"/>
      <c r="AB28" s="26"/>
      <c r="AC28" s="26"/>
      <c r="AD28" s="26"/>
    </row>
    <row r="29" spans="2:34" x14ac:dyDescent="0.2">
      <c r="F29" s="107"/>
      <c r="G29" s="107"/>
      <c r="H29" s="107"/>
      <c r="I29" s="107"/>
      <c r="S29" s="26"/>
      <c r="T29" s="26"/>
      <c r="U29" s="26"/>
      <c r="W29" s="6"/>
      <c r="X29" s="6"/>
      <c r="Y29" s="6"/>
      <c r="Z29" s="6"/>
      <c r="AA29" s="26"/>
      <c r="AB29" s="26"/>
      <c r="AC29" s="26"/>
      <c r="AD29" s="26"/>
    </row>
    <row r="30" spans="2:34" x14ac:dyDescent="0.2">
      <c r="F30" s="107"/>
      <c r="G30" s="107"/>
      <c r="H30" s="107"/>
      <c r="I30" s="107"/>
      <c r="S30" s="26"/>
      <c r="T30" s="26"/>
      <c r="U30" s="26"/>
      <c r="W30" s="6"/>
      <c r="X30" s="6"/>
      <c r="Y30" s="6"/>
      <c r="Z30" s="6"/>
      <c r="AA30" s="26"/>
      <c r="AB30" s="26"/>
      <c r="AC30" s="26"/>
      <c r="AD30" s="26"/>
    </row>
    <row r="31" spans="2:34" x14ac:dyDescent="0.2">
      <c r="S31" s="26"/>
      <c r="T31" s="26"/>
      <c r="U31" s="26"/>
      <c r="W31" s="6"/>
      <c r="X31" s="10"/>
      <c r="Y31" s="10"/>
      <c r="Z31" s="10"/>
      <c r="AA31" s="26"/>
      <c r="AB31" s="26"/>
      <c r="AC31" s="26"/>
      <c r="AD31" s="26"/>
    </row>
    <row r="32" spans="2:34" x14ac:dyDescent="0.2">
      <c r="S32" s="26"/>
      <c r="T32" s="26"/>
      <c r="U32" s="26"/>
      <c r="W32" s="6"/>
      <c r="X32" s="6"/>
      <c r="Y32" s="6"/>
      <c r="Z32" s="6"/>
      <c r="AA32" s="26"/>
      <c r="AB32" s="26"/>
      <c r="AC32" s="26"/>
      <c r="AD32" s="26"/>
    </row>
    <row r="33" spans="2:9" x14ac:dyDescent="0.2">
      <c r="B33" s="100"/>
      <c r="C33" s="100"/>
      <c r="D33" s="100"/>
      <c r="E33" s="100"/>
    </row>
    <row r="34" spans="2:9" x14ac:dyDescent="0.2">
      <c r="F34" s="99"/>
      <c r="G34" s="99"/>
      <c r="H34" s="99"/>
      <c r="I34" s="99"/>
    </row>
    <row r="35" spans="2:9" x14ac:dyDescent="0.2">
      <c r="F35" s="99"/>
      <c r="G35" s="99"/>
      <c r="H35" s="99"/>
      <c r="I35" s="99"/>
    </row>
    <row r="36" spans="2:9" x14ac:dyDescent="0.2">
      <c r="F36" s="99"/>
      <c r="G36" s="99"/>
      <c r="H36" s="99"/>
      <c r="I36" s="99"/>
    </row>
    <row r="37" spans="2:9" x14ac:dyDescent="0.2">
      <c r="F37" s="99"/>
      <c r="G37" s="99"/>
      <c r="H37" s="99"/>
      <c r="I37" s="99"/>
    </row>
    <row r="38" spans="2:9" x14ac:dyDescent="0.2">
      <c r="F38" s="99"/>
      <c r="G38" s="99"/>
      <c r="H38" s="99"/>
      <c r="I38" s="99"/>
    </row>
    <row r="39" spans="2:9" x14ac:dyDescent="0.2">
      <c r="F39" s="99"/>
      <c r="G39" s="99"/>
      <c r="H39" s="99"/>
      <c r="I39" s="99"/>
    </row>
    <row r="40" spans="2:9" x14ac:dyDescent="0.2">
      <c r="F40" s="99"/>
      <c r="G40" s="99"/>
      <c r="H40" s="99"/>
      <c r="I40" s="99"/>
    </row>
    <row r="41" spans="2:9" x14ac:dyDescent="0.2">
      <c r="B41" s="100"/>
      <c r="C41" s="100"/>
      <c r="D41" s="100"/>
      <c r="E41" s="100"/>
      <c r="F41" s="99"/>
      <c r="G41" s="99"/>
      <c r="H41" s="99"/>
      <c r="I41" s="99"/>
    </row>
    <row r="42" spans="2:9" x14ac:dyDescent="0.2">
      <c r="B42" s="100"/>
      <c r="C42" s="100"/>
      <c r="D42" s="100"/>
      <c r="E42" s="100"/>
      <c r="F42" s="99"/>
      <c r="G42" s="99"/>
      <c r="H42" s="99"/>
      <c r="I42" s="99"/>
    </row>
    <row r="43" spans="2:9" x14ac:dyDescent="0.2">
      <c r="B43" s="100"/>
      <c r="C43" s="100"/>
      <c r="D43" s="100"/>
      <c r="E43" s="100"/>
      <c r="F43" s="99"/>
      <c r="G43" s="99"/>
      <c r="H43" s="99"/>
      <c r="I43" s="99"/>
    </row>
    <row r="44" spans="2:9" x14ac:dyDescent="0.2">
      <c r="B44" s="100"/>
      <c r="C44" s="100"/>
      <c r="D44" s="100"/>
      <c r="E44" s="100"/>
      <c r="F44" s="99"/>
      <c r="G44" s="99"/>
      <c r="H44" s="99"/>
      <c r="I44" s="99"/>
    </row>
  </sheetData>
  <mergeCells count="8">
    <mergeCell ref="C19:E19"/>
    <mergeCell ref="B10:B13"/>
    <mergeCell ref="B16:B19"/>
    <mergeCell ref="K2:K7"/>
    <mergeCell ref="C5:E5"/>
    <mergeCell ref="C8:E8"/>
    <mergeCell ref="B2:B8"/>
    <mergeCell ref="C13:E13"/>
  </mergeCells>
  <phoneticPr fontId="1" type="noConversion"/>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F11AC-3023-441D-B522-65AFB20E9374}">
  <dimension ref="A1:X182"/>
  <sheetViews>
    <sheetView topLeftCell="A149" workbookViewId="0">
      <selection activeCell="C155" sqref="C155:H176"/>
    </sheetView>
  </sheetViews>
  <sheetFormatPr defaultRowHeight="15" x14ac:dyDescent="0.25"/>
  <cols>
    <col min="1" max="1" width="9" style="14"/>
    <col min="2" max="2" width="27.625" style="12" customWidth="1"/>
    <col min="3" max="3" width="25.125" style="76" customWidth="1"/>
    <col min="4" max="13" width="9" style="12"/>
    <col min="14" max="14" width="27.25" style="3" customWidth="1"/>
    <col min="15" max="15" width="19.5" style="3" customWidth="1"/>
    <col min="16" max="19" width="9" style="3"/>
  </cols>
  <sheetData>
    <row r="1" spans="1:24" ht="15.75" thickBot="1" x14ac:dyDescent="0.3">
      <c r="B1" s="31"/>
      <c r="C1" s="73"/>
      <c r="D1" s="31"/>
      <c r="E1" s="31"/>
      <c r="F1" s="31"/>
      <c r="G1" s="31"/>
      <c r="H1" s="31"/>
      <c r="I1" s="31"/>
      <c r="J1" s="31"/>
      <c r="K1" s="31"/>
      <c r="L1" s="31"/>
      <c r="N1" s="34"/>
      <c r="O1" s="34"/>
      <c r="P1" s="34"/>
      <c r="Q1" s="34"/>
      <c r="R1" s="34"/>
      <c r="S1" s="34"/>
      <c r="T1" s="29"/>
      <c r="U1" s="29"/>
      <c r="V1" s="29"/>
      <c r="W1" s="29"/>
      <c r="X1" s="29"/>
    </row>
    <row r="2" spans="1:24" x14ac:dyDescent="0.25">
      <c r="A2" s="18"/>
      <c r="B2" s="42"/>
      <c r="C2" s="74" t="s">
        <v>122</v>
      </c>
      <c r="D2" s="43"/>
      <c r="E2" s="43"/>
      <c r="F2" s="43"/>
      <c r="G2" s="43"/>
      <c r="H2" s="43"/>
      <c r="I2" s="43"/>
      <c r="J2" s="43"/>
      <c r="K2" s="43"/>
      <c r="L2" s="43"/>
      <c r="N2" s="42"/>
      <c r="O2" s="43" t="s">
        <v>122</v>
      </c>
      <c r="P2" s="42"/>
      <c r="Q2" s="42"/>
      <c r="R2" s="42"/>
      <c r="S2" s="42"/>
      <c r="T2" s="30"/>
      <c r="U2" s="30"/>
      <c r="V2" s="30"/>
      <c r="W2" s="30"/>
      <c r="X2" s="30"/>
    </row>
    <row r="3" spans="1:24" x14ac:dyDescent="0.25">
      <c r="A3" s="19"/>
      <c r="B3" s="44" t="s">
        <v>197</v>
      </c>
      <c r="C3" s="75"/>
      <c r="D3" s="49" t="s">
        <v>5</v>
      </c>
      <c r="E3" s="49"/>
      <c r="F3" s="49" t="s">
        <v>121</v>
      </c>
      <c r="G3" s="49" t="s">
        <v>6</v>
      </c>
      <c r="H3" s="49"/>
      <c r="I3" s="49" t="s">
        <v>121</v>
      </c>
      <c r="J3" s="50" t="s">
        <v>7</v>
      </c>
      <c r="K3" s="49"/>
      <c r="L3" s="49" t="s">
        <v>121</v>
      </c>
      <c r="N3" s="47" t="s">
        <v>199</v>
      </c>
      <c r="O3" s="47"/>
      <c r="P3" s="47" t="s">
        <v>5</v>
      </c>
      <c r="Q3" s="47"/>
      <c r="R3" s="47" t="s">
        <v>121</v>
      </c>
      <c r="S3" s="47" t="s">
        <v>6</v>
      </c>
      <c r="T3" s="47"/>
      <c r="U3" s="47" t="s">
        <v>121</v>
      </c>
      <c r="V3" s="48" t="s">
        <v>7</v>
      </c>
      <c r="W3" s="47"/>
      <c r="X3" s="47" t="s">
        <v>121</v>
      </c>
    </row>
    <row r="4" spans="1:24" x14ac:dyDescent="0.25">
      <c r="A4" s="19"/>
      <c r="B4" s="219" t="s">
        <v>152</v>
      </c>
      <c r="C4" s="76" t="s">
        <v>15</v>
      </c>
      <c r="D4" s="12">
        <v>114.70666666666666</v>
      </c>
      <c r="E4" s="12">
        <v>128.99333333333334</v>
      </c>
      <c r="F4" s="15">
        <v>0.88924492221820239</v>
      </c>
      <c r="G4" s="12">
        <v>63.853333333333325</v>
      </c>
      <c r="H4" s="12">
        <v>82.086666666666659</v>
      </c>
      <c r="I4" s="15">
        <v>0.77787704052627304</v>
      </c>
      <c r="J4" s="12">
        <v>80.81</v>
      </c>
      <c r="K4" s="12">
        <f>J4+J7</f>
        <v>64.506666666666675</v>
      </c>
      <c r="L4" s="15">
        <f>J4/K4</f>
        <v>1.2527387350144688</v>
      </c>
      <c r="N4" s="221" t="s">
        <v>154</v>
      </c>
      <c r="O4" s="3" t="s">
        <v>35</v>
      </c>
      <c r="P4" s="3">
        <v>148.18</v>
      </c>
      <c r="Q4" s="3">
        <f>SUM(P4:P5)</f>
        <v>158.26000000000002</v>
      </c>
      <c r="R4" s="4">
        <f>P4/Q4</f>
        <v>0.93630734234803481</v>
      </c>
      <c r="S4" s="3">
        <v>43</v>
      </c>
      <c r="T4" s="3">
        <f>SUM(S4:S5)</f>
        <v>50</v>
      </c>
      <c r="U4" s="4">
        <f>S4/T4</f>
        <v>0.86</v>
      </c>
      <c r="V4" s="3">
        <v>57</v>
      </c>
      <c r="W4" s="3">
        <f>SUM(V4:V5)</f>
        <v>61</v>
      </c>
      <c r="X4" s="4">
        <f>V4/W4</f>
        <v>0.93442622950819676</v>
      </c>
    </row>
    <row r="5" spans="1:24" x14ac:dyDescent="0.25">
      <c r="A5" s="19"/>
      <c r="B5" s="219"/>
      <c r="C5" s="76" t="s">
        <v>37</v>
      </c>
      <c r="D5" s="12">
        <v>14.286666666666667</v>
      </c>
      <c r="E5" s="12">
        <v>128.99333333333334</v>
      </c>
      <c r="F5" s="15">
        <v>0.11075507778179751</v>
      </c>
      <c r="G5" s="12">
        <v>18.233333333333334</v>
      </c>
      <c r="H5" s="12">
        <v>82.086666666666659</v>
      </c>
      <c r="I5" s="15">
        <v>0.22212295947372698</v>
      </c>
      <c r="J5" s="12">
        <v>16.920000000000002</v>
      </c>
      <c r="K5" s="12">
        <v>97.73</v>
      </c>
      <c r="L5" s="15">
        <v>0.17313005218459021</v>
      </c>
      <c r="N5" s="221"/>
      <c r="O5" s="3" t="s">
        <v>37</v>
      </c>
      <c r="P5" s="3">
        <v>10.08</v>
      </c>
      <c r="Q5" s="3">
        <v>158.26000000000002</v>
      </c>
      <c r="R5" s="4">
        <f t="shared" ref="R5:R7" si="0">P5/Q5</f>
        <v>6.3692657651965107E-2</v>
      </c>
      <c r="S5" s="3">
        <v>7</v>
      </c>
      <c r="T5" s="3">
        <v>50</v>
      </c>
      <c r="U5" s="4">
        <f t="shared" ref="U5:U7" si="1">S5/T5</f>
        <v>0.14000000000000001</v>
      </c>
      <c r="V5" s="3">
        <v>4</v>
      </c>
      <c r="W5" s="3">
        <v>61</v>
      </c>
      <c r="X5" s="4">
        <f t="shared" ref="X5:X7" si="2">V5/W5</f>
        <v>6.5573770491803282E-2</v>
      </c>
    </row>
    <row r="6" spans="1:24" x14ac:dyDescent="0.25">
      <c r="A6" s="19"/>
      <c r="B6" s="219"/>
      <c r="C6" s="76" t="s">
        <v>16</v>
      </c>
      <c r="D6" s="12">
        <v>-65.83</v>
      </c>
      <c r="E6" s="161">
        <v>-73.483333333333334</v>
      </c>
      <c r="F6" s="15">
        <v>0.89584939895667948</v>
      </c>
      <c r="G6" s="161">
        <v>-61.19</v>
      </c>
      <c r="H6" s="12">
        <v>-81.816666666666663</v>
      </c>
      <c r="I6" s="15">
        <v>0.74789162762273376</v>
      </c>
      <c r="J6" s="12">
        <v>-62.740000000000009</v>
      </c>
      <c r="K6" s="12">
        <v>-79.043333333333337</v>
      </c>
      <c r="L6" s="15">
        <v>0.79374182937629156</v>
      </c>
      <c r="N6" s="221"/>
      <c r="O6" s="3" t="s">
        <v>36</v>
      </c>
      <c r="P6" s="3">
        <v>-41.27</v>
      </c>
      <c r="Q6" s="3">
        <f>SUM(P6:P7)</f>
        <v>-47.2</v>
      </c>
      <c r="R6" s="4">
        <f t="shared" si="0"/>
        <v>0.87436440677966099</v>
      </c>
      <c r="S6" s="3">
        <v>-32</v>
      </c>
      <c r="T6" s="3">
        <v>-49</v>
      </c>
      <c r="U6" s="4">
        <f t="shared" si="1"/>
        <v>0.65306122448979587</v>
      </c>
      <c r="V6" s="3">
        <v>-32</v>
      </c>
      <c r="W6" s="3">
        <v>-52</v>
      </c>
      <c r="X6" s="4">
        <f t="shared" si="2"/>
        <v>0.61538461538461542</v>
      </c>
    </row>
    <row r="7" spans="1:24" x14ac:dyDescent="0.25">
      <c r="A7" s="19"/>
      <c r="B7" s="219"/>
      <c r="C7" s="76" t="s">
        <v>17</v>
      </c>
      <c r="D7" s="12">
        <v>-7.6533333333333333</v>
      </c>
      <c r="E7" s="12">
        <v>-73.483333333333334</v>
      </c>
      <c r="F7" s="15">
        <v>0.10415060104332048</v>
      </c>
      <c r="G7" s="12">
        <v>-20.626666666666665</v>
      </c>
      <c r="H7" s="12">
        <v>-81.816666666666663</v>
      </c>
      <c r="I7" s="15">
        <v>0.25210837237726624</v>
      </c>
      <c r="J7" s="12">
        <v>-16.303333333333331</v>
      </c>
      <c r="K7" s="12">
        <v>-79.043333333333337</v>
      </c>
      <c r="L7" s="15">
        <v>0.20625817062370846</v>
      </c>
      <c r="N7" s="221"/>
      <c r="O7" s="3" t="s">
        <v>38</v>
      </c>
      <c r="P7" s="3">
        <v>-5.93</v>
      </c>
      <c r="Q7" s="3">
        <v>-47.2</v>
      </c>
      <c r="R7" s="4">
        <f t="shared" si="0"/>
        <v>0.12563559322033896</v>
      </c>
      <c r="S7" s="3">
        <v>-17</v>
      </c>
      <c r="T7" s="3">
        <v>-49</v>
      </c>
      <c r="U7" s="4">
        <f t="shared" si="1"/>
        <v>0.34693877551020408</v>
      </c>
      <c r="V7" s="3">
        <v>-20</v>
      </c>
      <c r="W7" s="3">
        <v>-52</v>
      </c>
      <c r="X7" s="4">
        <f t="shared" si="2"/>
        <v>0.38461538461538464</v>
      </c>
    </row>
    <row r="8" spans="1:24" ht="15.75" thickBot="1" x14ac:dyDescent="0.3">
      <c r="A8" s="19"/>
      <c r="B8" s="224"/>
      <c r="C8" s="75" t="s">
        <v>18</v>
      </c>
      <c r="D8" s="44">
        <v>-2.9966666666666661</v>
      </c>
      <c r="E8" s="44"/>
      <c r="F8" s="45"/>
      <c r="G8" s="44">
        <v>-12.563333333333333</v>
      </c>
      <c r="H8" s="44"/>
      <c r="I8" s="45"/>
      <c r="J8" s="44">
        <v>-9.370000000000001</v>
      </c>
      <c r="K8" s="44"/>
      <c r="L8" s="45"/>
      <c r="N8" s="223"/>
      <c r="O8" s="31" t="s">
        <v>39</v>
      </c>
      <c r="P8" s="31">
        <v>-3.41</v>
      </c>
      <c r="Q8" s="67"/>
      <c r="R8" s="68"/>
      <c r="S8" s="67">
        <v>3</v>
      </c>
      <c r="T8" s="67"/>
      <c r="U8" s="68"/>
      <c r="V8" s="67">
        <v>2</v>
      </c>
      <c r="W8" s="67"/>
      <c r="X8" s="35"/>
    </row>
    <row r="9" spans="1:24" ht="15.75" thickBot="1" x14ac:dyDescent="0.3">
      <c r="A9" s="19"/>
      <c r="B9" s="31"/>
      <c r="C9" s="73"/>
      <c r="D9" s="31"/>
      <c r="E9" s="31"/>
      <c r="F9" s="36"/>
      <c r="G9" s="31"/>
      <c r="H9" s="31"/>
      <c r="I9" s="36"/>
      <c r="J9" s="31"/>
      <c r="K9" s="31"/>
      <c r="L9" s="36"/>
    </row>
    <row r="10" spans="1:24" x14ac:dyDescent="0.25">
      <c r="A10" s="18"/>
      <c r="B10" s="43"/>
      <c r="C10" s="74" t="s">
        <v>123</v>
      </c>
      <c r="D10" s="43"/>
      <c r="E10" s="43"/>
      <c r="F10" s="43"/>
      <c r="G10" s="43"/>
      <c r="H10" s="43"/>
      <c r="I10" s="43"/>
      <c r="J10" s="43"/>
      <c r="K10" s="43"/>
      <c r="L10" s="43"/>
    </row>
    <row r="11" spans="1:24" x14ac:dyDescent="0.25">
      <c r="A11" s="19"/>
      <c r="B11" s="46" t="s">
        <v>198</v>
      </c>
      <c r="C11" s="77"/>
      <c r="D11" s="47" t="s">
        <v>5</v>
      </c>
      <c r="E11" s="47"/>
      <c r="F11" s="47" t="s">
        <v>121</v>
      </c>
      <c r="G11" s="47" t="s">
        <v>6</v>
      </c>
      <c r="H11" s="47"/>
      <c r="I11" s="47" t="s">
        <v>121</v>
      </c>
      <c r="J11" s="48" t="s">
        <v>7</v>
      </c>
      <c r="K11" s="47"/>
      <c r="L11" s="47" t="s">
        <v>121</v>
      </c>
    </row>
    <row r="12" spans="1:24" x14ac:dyDescent="0.25">
      <c r="A12" s="19"/>
      <c r="B12" s="219" t="s">
        <v>153</v>
      </c>
      <c r="C12" s="76" t="s">
        <v>35</v>
      </c>
      <c r="D12" s="12">
        <v>172.70888138829685</v>
      </c>
      <c r="E12" s="12">
        <v>194.8603401781784</v>
      </c>
      <c r="F12" s="15">
        <v>0.88632135831423431</v>
      </c>
      <c r="G12" s="12">
        <v>71.107257355936653</v>
      </c>
      <c r="H12" s="12">
        <v>83.345726245387496</v>
      </c>
      <c r="I12" s="15">
        <v>0.85316021059774327</v>
      </c>
      <c r="J12" s="12">
        <v>104.97446536672338</v>
      </c>
      <c r="K12" s="12">
        <v>120.51726422298447</v>
      </c>
      <c r="L12" s="15">
        <v>0.87103259473677264</v>
      </c>
    </row>
    <row r="13" spans="1:24" x14ac:dyDescent="0.25">
      <c r="A13" s="19"/>
      <c r="B13" s="219"/>
      <c r="C13" s="76" t="s">
        <v>37</v>
      </c>
      <c r="D13" s="12">
        <v>22.151458789881563</v>
      </c>
      <c r="E13" s="12">
        <v>194.8603401781784</v>
      </c>
      <c r="F13" s="15">
        <v>0.11367864168576573</v>
      </c>
      <c r="G13" s="12">
        <v>12.238468889450848</v>
      </c>
      <c r="H13" s="12">
        <v>83.345726245387496</v>
      </c>
      <c r="I13" s="15">
        <v>0.14683978940225681</v>
      </c>
      <c r="J13" s="12">
        <v>15.542798856261086</v>
      </c>
      <c r="K13" s="12">
        <v>120.51726422298447</v>
      </c>
      <c r="L13" s="15">
        <v>0.12896740526322734</v>
      </c>
    </row>
    <row r="14" spans="1:24" x14ac:dyDescent="0.25">
      <c r="A14" s="19"/>
      <c r="B14" s="219"/>
      <c r="C14" s="76" t="s">
        <v>36</v>
      </c>
      <c r="D14" s="161">
        <v>-60.365978359256509</v>
      </c>
      <c r="E14" s="12">
        <v>-75.72625227667325</v>
      </c>
      <c r="F14" s="15">
        <v>0.79716051625932205</v>
      </c>
      <c r="G14" s="161">
        <v>-69.312970571027179</v>
      </c>
      <c r="H14" s="12">
        <v>-82.944167431980176</v>
      </c>
      <c r="I14" s="15">
        <v>0.83565816279810756</v>
      </c>
      <c r="J14" s="12">
        <v>-66.330639833770306</v>
      </c>
      <c r="K14" s="12">
        <v>-80.538195713544553</v>
      </c>
      <c r="L14" s="15">
        <v>0.82359232468644827</v>
      </c>
    </row>
    <row r="15" spans="1:24" x14ac:dyDescent="0.25">
      <c r="A15" s="19"/>
      <c r="B15" s="219"/>
      <c r="C15" s="76" t="s">
        <v>38</v>
      </c>
      <c r="D15" s="167">
        <v>-15.360273917416743</v>
      </c>
      <c r="E15" s="12">
        <v>-75.72625227667325</v>
      </c>
      <c r="F15" s="15">
        <v>0.20283948374067798</v>
      </c>
      <c r="G15" s="167">
        <v>-13.631196860953002</v>
      </c>
      <c r="H15" s="12">
        <v>-82.944167431980176</v>
      </c>
      <c r="I15" s="15">
        <v>0.16434183720189252</v>
      </c>
      <c r="J15" s="12">
        <v>-14.207555879774247</v>
      </c>
      <c r="K15" s="12">
        <v>-80.538195713544553</v>
      </c>
      <c r="L15" s="15">
        <v>0.17640767531355167</v>
      </c>
    </row>
    <row r="16" spans="1:24" ht="15.75" thickBot="1" x14ac:dyDescent="0.3">
      <c r="A16" s="19"/>
      <c r="B16" s="220"/>
      <c r="C16" s="73" t="s">
        <v>39</v>
      </c>
      <c r="D16" s="31">
        <v>5.0653757046382968E-2</v>
      </c>
      <c r="E16" s="31"/>
      <c r="F16" s="36"/>
      <c r="G16" s="31">
        <v>-12.402968416005095</v>
      </c>
      <c r="H16" s="31"/>
      <c r="I16" s="36"/>
      <c r="J16" s="31">
        <v>-8.2517610249879354</v>
      </c>
      <c r="K16" s="31"/>
      <c r="L16" s="36"/>
    </row>
    <row r="17" spans="1:12" ht="15.75" thickBot="1" x14ac:dyDescent="0.3">
      <c r="A17" s="19"/>
      <c r="B17" s="33"/>
      <c r="C17" s="78"/>
      <c r="D17" s="33"/>
      <c r="E17" s="33"/>
      <c r="F17" s="37"/>
      <c r="G17" s="33"/>
      <c r="H17" s="33"/>
      <c r="I17" s="37"/>
      <c r="J17" s="33"/>
      <c r="K17" s="33"/>
      <c r="L17" s="37"/>
    </row>
    <row r="18" spans="1:12" x14ac:dyDescent="0.25">
      <c r="A18" s="18"/>
      <c r="B18" s="43"/>
      <c r="C18" s="74" t="s">
        <v>124</v>
      </c>
      <c r="D18" s="43"/>
      <c r="E18" s="43"/>
      <c r="F18" s="43"/>
      <c r="G18" s="43"/>
      <c r="H18" s="43"/>
      <c r="I18" s="43"/>
      <c r="J18" s="43"/>
      <c r="K18" s="43"/>
      <c r="L18" s="43"/>
    </row>
    <row r="19" spans="1:12" x14ac:dyDescent="0.25">
      <c r="A19" s="19"/>
      <c r="B19" s="46" t="s">
        <v>197</v>
      </c>
      <c r="C19" s="77"/>
      <c r="D19" s="47" t="s">
        <v>5</v>
      </c>
      <c r="E19" s="47"/>
      <c r="F19" s="47" t="s">
        <v>121</v>
      </c>
      <c r="G19" s="47" t="s">
        <v>6</v>
      </c>
      <c r="H19" s="47"/>
      <c r="I19" s="47" t="s">
        <v>121</v>
      </c>
      <c r="J19" s="48" t="s">
        <v>7</v>
      </c>
      <c r="K19" s="47"/>
      <c r="L19" s="47" t="s">
        <v>121</v>
      </c>
    </row>
    <row r="20" spans="1:12" x14ac:dyDescent="0.25">
      <c r="A20" s="19"/>
      <c r="B20" s="219" t="s">
        <v>153</v>
      </c>
      <c r="C20" s="76" t="s">
        <v>35</v>
      </c>
      <c r="D20" s="12">
        <v>122.66054214592805</v>
      </c>
      <c r="E20" s="12">
        <v>141.84054094095234</v>
      </c>
      <c r="F20" s="15">
        <v>0.86477773795991908</v>
      </c>
      <c r="G20" s="12">
        <v>109.9695307355408</v>
      </c>
      <c r="H20" s="12">
        <v>115.45553028601068</v>
      </c>
      <c r="I20" s="15">
        <v>0.95248387377477917</v>
      </c>
      <c r="J20" s="12">
        <v>78.751872916186755</v>
      </c>
      <c r="K20" s="12">
        <v>92.973314395801168</v>
      </c>
      <c r="L20" s="15">
        <v>0.84703738301646825</v>
      </c>
    </row>
    <row r="21" spans="1:12" x14ac:dyDescent="0.25">
      <c r="A21" s="19"/>
      <c r="B21" s="219"/>
      <c r="C21" s="76" t="s">
        <v>37</v>
      </c>
      <c r="D21" s="12">
        <v>19.179998795024304</v>
      </c>
      <c r="E21" s="12">
        <v>141.84054094095234</v>
      </c>
      <c r="F21" s="15">
        <v>0.13522226204008106</v>
      </c>
      <c r="G21" s="12">
        <v>5.4859995504698853</v>
      </c>
      <c r="H21" s="12">
        <v>115.45553028601068</v>
      </c>
      <c r="I21" s="15">
        <v>4.7516126225220785E-2</v>
      </c>
      <c r="J21" s="12">
        <v>14.221441479614418</v>
      </c>
      <c r="K21" s="12">
        <v>92.973314395801168</v>
      </c>
      <c r="L21" s="15">
        <v>0.15296261698353181</v>
      </c>
    </row>
    <row r="22" spans="1:12" x14ac:dyDescent="0.25">
      <c r="A22" s="19"/>
      <c r="B22" s="219"/>
      <c r="C22" s="76" t="s">
        <v>36</v>
      </c>
      <c r="D22" s="161">
        <v>-64.690109759857151</v>
      </c>
      <c r="E22" s="12">
        <v>-72.340521376274069</v>
      </c>
      <c r="F22" s="15">
        <v>0.89424445012465636</v>
      </c>
      <c r="G22" s="161">
        <v>-83.694543041540399</v>
      </c>
      <c r="H22" s="12">
        <v>-100.93467197150461</v>
      </c>
      <c r="I22" s="15">
        <v>0.82919517552074307</v>
      </c>
      <c r="J22" s="12">
        <v>-16.302084834906193</v>
      </c>
      <c r="K22" s="12">
        <v>-85.308000723152773</v>
      </c>
      <c r="L22" s="15">
        <v>0.19109678689822784</v>
      </c>
    </row>
    <row r="23" spans="1:12" x14ac:dyDescent="0.25">
      <c r="A23" s="19"/>
      <c r="B23" s="219"/>
      <c r="C23" s="76" t="s">
        <v>38</v>
      </c>
      <c r="D23" s="167">
        <v>-7.6504116164169211</v>
      </c>
      <c r="E23" s="12">
        <v>-72.340521376274069</v>
      </c>
      <c r="F23" s="15">
        <v>0.10575554987534372</v>
      </c>
      <c r="G23" s="167">
        <v>-17.240128929964214</v>
      </c>
      <c r="H23" s="12">
        <v>-100.93467197150461</v>
      </c>
      <c r="I23" s="15">
        <v>0.17080482447925688</v>
      </c>
      <c r="J23" s="12">
        <v>-9.1334108827534166</v>
      </c>
      <c r="K23" s="12">
        <v>-94.441411605906183</v>
      </c>
      <c r="L23" s="15">
        <v>9.6709809049298781E-2</v>
      </c>
    </row>
    <row r="24" spans="1:12" ht="15.75" thickBot="1" x14ac:dyDescent="0.3">
      <c r="A24" s="19"/>
      <c r="B24" s="220"/>
      <c r="C24" s="73" t="s">
        <v>39</v>
      </c>
      <c r="D24" s="31">
        <v>-4.7784160370238355</v>
      </c>
      <c r="E24" s="31"/>
      <c r="F24" s="36"/>
      <c r="G24" s="31">
        <v>-8.3433988066261282</v>
      </c>
      <c r="H24" s="31"/>
      <c r="I24" s="36"/>
      <c r="J24" s="31">
        <v>19.566972242474844</v>
      </c>
      <c r="K24" s="31"/>
      <c r="L24" s="36"/>
    </row>
    <row r="25" spans="1:12" ht="15.75" thickBot="1" x14ac:dyDescent="0.3">
      <c r="A25" s="19"/>
      <c r="F25" s="15"/>
      <c r="I25" s="15"/>
      <c r="L25" s="15"/>
    </row>
    <row r="26" spans="1:12" x14ac:dyDescent="0.25">
      <c r="A26" s="18"/>
      <c r="B26" s="43"/>
      <c r="C26" s="74" t="s">
        <v>32</v>
      </c>
      <c r="D26" s="43"/>
      <c r="E26" s="43"/>
      <c r="F26" s="43"/>
      <c r="G26" s="43"/>
      <c r="H26" s="43"/>
      <c r="I26" s="43"/>
      <c r="J26" s="43"/>
      <c r="K26" s="43"/>
      <c r="L26" s="43"/>
    </row>
    <row r="27" spans="1:12" x14ac:dyDescent="0.25">
      <c r="A27" s="19"/>
      <c r="B27" s="46" t="s">
        <v>199</v>
      </c>
      <c r="C27" s="77"/>
      <c r="D27" s="47" t="s">
        <v>5</v>
      </c>
      <c r="E27" s="47"/>
      <c r="F27" s="47" t="s">
        <v>121</v>
      </c>
      <c r="G27" s="47" t="s">
        <v>6</v>
      </c>
      <c r="H27" s="47"/>
      <c r="I27" s="47" t="s">
        <v>121</v>
      </c>
      <c r="J27" s="48" t="s">
        <v>7</v>
      </c>
      <c r="K27" s="47"/>
      <c r="L27" s="47" t="s">
        <v>121</v>
      </c>
    </row>
    <row r="28" spans="1:12" x14ac:dyDescent="0.25">
      <c r="A28" s="19"/>
      <c r="B28" s="221" t="s">
        <v>155</v>
      </c>
      <c r="C28" s="76" t="s">
        <v>15</v>
      </c>
      <c r="D28" s="12">
        <v>86</v>
      </c>
      <c r="E28" s="12">
        <f>D28+D29+D32</f>
        <v>87</v>
      </c>
      <c r="F28" s="15">
        <f>D28/E28</f>
        <v>0.9885057471264368</v>
      </c>
      <c r="G28" s="12">
        <v>43</v>
      </c>
      <c r="H28" s="12">
        <f>G28+G29</f>
        <v>50</v>
      </c>
      <c r="I28" s="15">
        <f>G28/H28</f>
        <v>0.86</v>
      </c>
      <c r="J28" s="12">
        <v>57</v>
      </c>
      <c r="K28" s="12">
        <f>J28+J29</f>
        <v>61</v>
      </c>
      <c r="L28" s="15">
        <f>J28/K28</f>
        <v>0.93442622950819676</v>
      </c>
    </row>
    <row r="29" spans="1:12" x14ac:dyDescent="0.25">
      <c r="A29" s="19"/>
      <c r="B29" s="221"/>
      <c r="C29" s="76" t="s">
        <v>37</v>
      </c>
      <c r="D29" s="12">
        <v>1</v>
      </c>
      <c r="E29" s="12">
        <v>87</v>
      </c>
      <c r="F29" s="15">
        <f>D29/E29</f>
        <v>1.1494252873563218E-2</v>
      </c>
      <c r="G29" s="12">
        <v>7</v>
      </c>
      <c r="H29" s="12">
        <v>50</v>
      </c>
      <c r="I29" s="15">
        <f t="shared" ref="I29:I32" si="3">G29/H29</f>
        <v>0.14000000000000001</v>
      </c>
      <c r="J29" s="12">
        <v>4</v>
      </c>
      <c r="K29" s="12">
        <v>61</v>
      </c>
      <c r="L29" s="15">
        <f t="shared" ref="L29:L32" si="4">J29/K29</f>
        <v>6.5573770491803282E-2</v>
      </c>
    </row>
    <row r="30" spans="1:12" x14ac:dyDescent="0.25">
      <c r="A30" s="19"/>
      <c r="B30" s="221"/>
      <c r="C30" s="76" t="s">
        <v>16</v>
      </c>
      <c r="D30" s="161">
        <v>-33</v>
      </c>
      <c r="E30" s="12">
        <f>D30+D31</f>
        <v>-58</v>
      </c>
      <c r="F30" s="15">
        <f>D30/E30</f>
        <v>0.56896551724137934</v>
      </c>
      <c r="G30" s="161">
        <v>-32</v>
      </c>
      <c r="H30" s="12">
        <f>SUM(G30:G31)</f>
        <v>-49</v>
      </c>
      <c r="I30" s="15">
        <f t="shared" si="3"/>
        <v>0.65306122448979587</v>
      </c>
      <c r="J30" s="12">
        <v>-32</v>
      </c>
      <c r="K30" s="12">
        <f>SUM(J30:J31)</f>
        <v>-52</v>
      </c>
      <c r="L30" s="15">
        <f t="shared" si="4"/>
        <v>0.61538461538461542</v>
      </c>
    </row>
    <row r="31" spans="1:12" x14ac:dyDescent="0.25">
      <c r="A31" s="19"/>
      <c r="B31" s="221"/>
      <c r="C31" s="76" t="s">
        <v>17</v>
      </c>
      <c r="D31" s="167">
        <v>-25</v>
      </c>
      <c r="E31" s="12">
        <v>-58</v>
      </c>
      <c r="F31" s="15">
        <f>D31/E31</f>
        <v>0.43103448275862066</v>
      </c>
      <c r="G31" s="167">
        <v>-17</v>
      </c>
      <c r="H31" s="12">
        <v>-49</v>
      </c>
      <c r="I31" s="15">
        <f t="shared" si="3"/>
        <v>0.34693877551020408</v>
      </c>
      <c r="J31" s="12">
        <v>-20</v>
      </c>
      <c r="K31" s="12">
        <v>-52</v>
      </c>
      <c r="L31" s="15">
        <f t="shared" si="4"/>
        <v>0.38461538461538464</v>
      </c>
    </row>
    <row r="32" spans="1:12" ht="15.75" thickBot="1" x14ac:dyDescent="0.3">
      <c r="A32" s="19"/>
      <c r="B32" s="223"/>
      <c r="C32" s="73" t="s">
        <v>18</v>
      </c>
      <c r="D32" s="167">
        <v>0</v>
      </c>
      <c r="E32" s="31">
        <v>87</v>
      </c>
      <c r="F32" s="36">
        <f>D32/E32</f>
        <v>0</v>
      </c>
      <c r="G32" s="31">
        <v>3</v>
      </c>
      <c r="H32" s="31">
        <v>53</v>
      </c>
      <c r="I32" s="36">
        <f t="shared" si="3"/>
        <v>5.6603773584905662E-2</v>
      </c>
      <c r="J32" s="31">
        <v>2</v>
      </c>
      <c r="K32" s="31">
        <v>63</v>
      </c>
      <c r="L32" s="36">
        <f t="shared" si="4"/>
        <v>3.1746031746031744E-2</v>
      </c>
    </row>
    <row r="33" spans="1:12" ht="15.75" thickBot="1" x14ac:dyDescent="0.3">
      <c r="A33" s="19"/>
      <c r="B33" s="33"/>
      <c r="C33" s="78"/>
      <c r="D33" s="33"/>
      <c r="E33" s="33"/>
      <c r="F33" s="37"/>
      <c r="G33" s="33"/>
      <c r="H33" s="33"/>
      <c r="I33" s="37"/>
      <c r="J33" s="33"/>
      <c r="K33" s="33"/>
      <c r="L33" s="37"/>
    </row>
    <row r="34" spans="1:12" x14ac:dyDescent="0.25">
      <c r="A34" s="18"/>
      <c r="B34" s="43"/>
      <c r="C34" s="74" t="s">
        <v>128</v>
      </c>
      <c r="D34" s="43"/>
      <c r="E34" s="43"/>
      <c r="F34" s="43"/>
      <c r="G34" s="43"/>
      <c r="H34" s="43"/>
      <c r="I34" s="43"/>
      <c r="J34" s="43"/>
      <c r="K34" s="43"/>
      <c r="L34" s="43"/>
    </row>
    <row r="35" spans="1:12" x14ac:dyDescent="0.25">
      <c r="A35" s="19"/>
      <c r="B35" s="46" t="s">
        <v>200</v>
      </c>
      <c r="C35" s="77" t="s">
        <v>111</v>
      </c>
      <c r="D35" s="47" t="s">
        <v>5</v>
      </c>
      <c r="E35" s="47"/>
      <c r="F35" s="47" t="s">
        <v>121</v>
      </c>
      <c r="G35" s="47" t="s">
        <v>6</v>
      </c>
      <c r="H35" s="47"/>
      <c r="I35" s="47" t="s">
        <v>121</v>
      </c>
      <c r="J35" s="48" t="s">
        <v>7</v>
      </c>
      <c r="K35" s="47"/>
      <c r="L35" s="47" t="s">
        <v>121</v>
      </c>
    </row>
    <row r="36" spans="1:12" x14ac:dyDescent="0.25">
      <c r="A36" s="19"/>
      <c r="B36" s="221" t="s">
        <v>155</v>
      </c>
      <c r="C36" s="76" t="s">
        <v>35</v>
      </c>
      <c r="D36" s="12">
        <v>79</v>
      </c>
      <c r="E36" s="12">
        <f>D36+D37</f>
        <v>93</v>
      </c>
      <c r="F36" s="15">
        <f>D36/E36</f>
        <v>0.84946236559139787</v>
      </c>
      <c r="G36" s="12">
        <v>64</v>
      </c>
      <c r="H36" s="12">
        <f>G36+G37</f>
        <v>84</v>
      </c>
      <c r="I36" s="15">
        <f>G36/H36</f>
        <v>0.76190476190476186</v>
      </c>
      <c r="J36" s="12">
        <v>69</v>
      </c>
      <c r="K36" s="12">
        <f>J36+J37</f>
        <v>87</v>
      </c>
      <c r="L36" s="15">
        <f>J36/K36</f>
        <v>0.7931034482758621</v>
      </c>
    </row>
    <row r="37" spans="1:12" x14ac:dyDescent="0.25">
      <c r="A37" s="19"/>
      <c r="B37" s="221"/>
      <c r="C37" s="76" t="s">
        <v>37</v>
      </c>
      <c r="D37" s="12">
        <v>14</v>
      </c>
      <c r="E37" s="12">
        <v>93</v>
      </c>
      <c r="F37" s="15">
        <f>D37/E37</f>
        <v>0.15053763440860216</v>
      </c>
      <c r="G37" s="12">
        <v>20</v>
      </c>
      <c r="H37" s="12">
        <v>84</v>
      </c>
      <c r="I37" s="15">
        <f t="shared" ref="I37" si="5">G37/H37</f>
        <v>0.23809523809523808</v>
      </c>
      <c r="J37" s="12">
        <v>18</v>
      </c>
      <c r="K37" s="12">
        <v>87</v>
      </c>
      <c r="L37" s="15">
        <f t="shared" ref="L37:L39" si="6">J37/K37</f>
        <v>0.20689655172413793</v>
      </c>
    </row>
    <row r="38" spans="1:12" x14ac:dyDescent="0.25">
      <c r="A38" s="19"/>
      <c r="B38" s="221"/>
      <c r="C38" s="76" t="s">
        <v>36</v>
      </c>
      <c r="D38" s="161">
        <v>-55</v>
      </c>
      <c r="E38" s="12">
        <f>SUM(D38:D39)</f>
        <v>-86</v>
      </c>
      <c r="F38" s="15">
        <f>D38/E38</f>
        <v>0.63953488372093026</v>
      </c>
      <c r="G38" s="161">
        <v>-64</v>
      </c>
      <c r="H38" s="12">
        <f>G38+G39</f>
        <v>-85</v>
      </c>
      <c r="I38" s="15">
        <f>G38/H38</f>
        <v>0.75294117647058822</v>
      </c>
      <c r="J38" s="12">
        <v>-61</v>
      </c>
      <c r="K38" s="12">
        <f>J38+J39</f>
        <v>-85</v>
      </c>
      <c r="L38" s="15">
        <f t="shared" si="6"/>
        <v>0.71764705882352942</v>
      </c>
    </row>
    <row r="39" spans="1:12" x14ac:dyDescent="0.25">
      <c r="A39" s="19"/>
      <c r="B39" s="221"/>
      <c r="C39" s="76" t="s">
        <v>38</v>
      </c>
      <c r="D39" s="167">
        <v>-31</v>
      </c>
      <c r="E39" s="12">
        <v>-86</v>
      </c>
      <c r="F39" s="15">
        <f>D39/E39</f>
        <v>0.36046511627906974</v>
      </c>
      <c r="G39" s="167">
        <v>-21</v>
      </c>
      <c r="H39" s="12">
        <v>-85</v>
      </c>
      <c r="I39" s="15">
        <f t="shared" ref="I39:I40" si="7">G39/H39</f>
        <v>0.24705882352941178</v>
      </c>
      <c r="J39" s="12">
        <v>-24</v>
      </c>
      <c r="K39" s="12">
        <v>-85</v>
      </c>
      <c r="L39" s="15">
        <f t="shared" si="6"/>
        <v>0.28235294117647058</v>
      </c>
    </row>
    <row r="40" spans="1:12" ht="15.75" thickBot="1" x14ac:dyDescent="0.3">
      <c r="A40" s="19"/>
      <c r="B40" s="223"/>
      <c r="C40" s="73" t="s">
        <v>39</v>
      </c>
      <c r="D40" s="31">
        <v>-2</v>
      </c>
      <c r="E40" s="31">
        <v>-88</v>
      </c>
      <c r="F40" s="36">
        <f>D40/E40</f>
        <v>2.2727272727272728E-2</v>
      </c>
      <c r="G40" s="31">
        <v>1</v>
      </c>
      <c r="H40" s="31">
        <v>85</v>
      </c>
      <c r="I40" s="36">
        <f t="shared" si="7"/>
        <v>1.1764705882352941E-2</v>
      </c>
      <c r="J40" s="31">
        <v>0</v>
      </c>
      <c r="K40" s="31"/>
      <c r="L40" s="36">
        <v>0</v>
      </c>
    </row>
    <row r="41" spans="1:12" ht="15.75" thickBot="1" x14ac:dyDescent="0.3">
      <c r="A41" s="19"/>
      <c r="B41" s="33"/>
      <c r="C41" s="78"/>
      <c r="D41" s="33"/>
      <c r="E41" s="33"/>
      <c r="F41" s="37"/>
      <c r="G41" s="33"/>
      <c r="H41" s="33"/>
      <c r="I41" s="37"/>
      <c r="J41" s="33"/>
      <c r="K41" s="33"/>
      <c r="L41" s="37"/>
    </row>
    <row r="42" spans="1:12" x14ac:dyDescent="0.25">
      <c r="A42" s="18"/>
      <c r="B42" s="43"/>
      <c r="C42" s="74" t="s">
        <v>127</v>
      </c>
      <c r="D42" s="43"/>
      <c r="E42" s="43"/>
      <c r="F42" s="43"/>
      <c r="G42" s="43"/>
      <c r="H42" s="43"/>
      <c r="I42" s="43"/>
      <c r="J42" s="43"/>
      <c r="K42" s="43"/>
      <c r="L42" s="43"/>
    </row>
    <row r="43" spans="1:12" x14ac:dyDescent="0.25">
      <c r="A43" s="19"/>
      <c r="B43" s="44" t="s">
        <v>226</v>
      </c>
      <c r="C43" s="75"/>
      <c r="D43" s="49" t="s">
        <v>5</v>
      </c>
      <c r="E43" s="49"/>
      <c r="F43" s="49" t="s">
        <v>121</v>
      </c>
      <c r="G43" s="49" t="s">
        <v>6</v>
      </c>
      <c r="H43" s="49"/>
      <c r="I43" s="49" t="s">
        <v>121</v>
      </c>
      <c r="J43" s="50" t="s">
        <v>7</v>
      </c>
      <c r="K43" s="49"/>
      <c r="L43" s="49" t="s">
        <v>121</v>
      </c>
    </row>
    <row r="44" spans="1:12" x14ac:dyDescent="0.25">
      <c r="A44" s="19"/>
      <c r="B44" s="221" t="s">
        <v>155</v>
      </c>
      <c r="C44" s="76" t="s">
        <v>35</v>
      </c>
      <c r="D44" s="12">
        <v>72</v>
      </c>
      <c r="E44" s="12">
        <f>D44+D45</f>
        <v>73</v>
      </c>
      <c r="F44" s="15">
        <f>D44/E44</f>
        <v>0.98630136986301364</v>
      </c>
      <c r="G44" s="12">
        <v>47</v>
      </c>
      <c r="H44" s="12">
        <f>SUM(G44:G45)</f>
        <v>65</v>
      </c>
      <c r="I44" s="15">
        <f>G44/H44</f>
        <v>0.72307692307692306</v>
      </c>
      <c r="J44" s="12">
        <v>55</v>
      </c>
      <c r="K44" s="12">
        <f>J44+J45</f>
        <v>67</v>
      </c>
      <c r="L44" s="66">
        <f>J44/K44</f>
        <v>0.82089552238805974</v>
      </c>
    </row>
    <row r="45" spans="1:12" x14ac:dyDescent="0.25">
      <c r="A45" s="19"/>
      <c r="B45" s="221"/>
      <c r="C45" s="76" t="s">
        <v>37</v>
      </c>
      <c r="D45" s="12">
        <v>1</v>
      </c>
      <c r="E45" s="12">
        <v>73</v>
      </c>
      <c r="F45" s="15">
        <f t="shared" ref="F45:F48" si="8">D45/E45</f>
        <v>1.3698630136986301E-2</v>
      </c>
      <c r="G45" s="12">
        <v>18</v>
      </c>
      <c r="H45" s="12">
        <v>65</v>
      </c>
      <c r="I45" s="15">
        <f t="shared" ref="I45:I48" si="9">G45/H45</f>
        <v>0.27692307692307694</v>
      </c>
      <c r="J45" s="12">
        <v>12</v>
      </c>
      <c r="K45" s="12">
        <v>67</v>
      </c>
      <c r="L45" s="15">
        <f t="shared" ref="L45:L47" si="10">J45/K45</f>
        <v>0.17910447761194029</v>
      </c>
    </row>
    <row r="46" spans="1:12" x14ac:dyDescent="0.25">
      <c r="A46" s="19"/>
      <c r="B46" s="221"/>
      <c r="C46" s="76" t="s">
        <v>36</v>
      </c>
      <c r="D46" s="161">
        <v>-41</v>
      </c>
      <c r="E46" s="12">
        <f>SUM(D46:D47)</f>
        <v>-55</v>
      </c>
      <c r="F46" s="15">
        <f t="shared" si="8"/>
        <v>0.74545454545454548</v>
      </c>
      <c r="G46" s="161">
        <v>-53</v>
      </c>
      <c r="H46" s="12">
        <f>G46+G47</f>
        <v>-62</v>
      </c>
      <c r="I46" s="15">
        <f t="shared" si="9"/>
        <v>0.85483870967741937</v>
      </c>
      <c r="J46" s="12">
        <v>-52</v>
      </c>
      <c r="K46" s="12">
        <f>J46+J47</f>
        <v>-63</v>
      </c>
      <c r="L46" s="15">
        <f t="shared" si="10"/>
        <v>0.82539682539682535</v>
      </c>
    </row>
    <row r="47" spans="1:12" x14ac:dyDescent="0.25">
      <c r="A47" s="19"/>
      <c r="B47" s="221"/>
      <c r="C47" s="76" t="s">
        <v>38</v>
      </c>
      <c r="D47" s="167">
        <v>-14</v>
      </c>
      <c r="E47" s="12">
        <v>-55</v>
      </c>
      <c r="F47" s="15">
        <f t="shared" si="8"/>
        <v>0.25454545454545452</v>
      </c>
      <c r="G47" s="167">
        <v>-9</v>
      </c>
      <c r="H47" s="12">
        <v>-62</v>
      </c>
      <c r="I47" s="15">
        <f t="shared" si="9"/>
        <v>0.14516129032258066</v>
      </c>
      <c r="J47" s="12">
        <v>-11</v>
      </c>
      <c r="K47" s="12">
        <v>-63</v>
      </c>
      <c r="L47" s="15">
        <f t="shared" si="10"/>
        <v>0.17460317460317459</v>
      </c>
    </row>
    <row r="48" spans="1:12" ht="15.75" thickBot="1" x14ac:dyDescent="0.3">
      <c r="A48" s="19"/>
      <c r="B48" s="223"/>
      <c r="C48" s="73" t="s">
        <v>39</v>
      </c>
      <c r="D48" s="31">
        <v>-3</v>
      </c>
      <c r="E48" s="31">
        <v>-58</v>
      </c>
      <c r="F48" s="36">
        <f t="shared" si="8"/>
        <v>5.1724137931034482E-2</v>
      </c>
      <c r="G48" s="31">
        <v>1</v>
      </c>
      <c r="H48" s="31">
        <v>66</v>
      </c>
      <c r="I48" s="36">
        <f t="shared" si="9"/>
        <v>1.5151515151515152E-2</v>
      </c>
      <c r="J48" s="31">
        <v>0</v>
      </c>
      <c r="K48" s="31"/>
      <c r="L48" s="36"/>
    </row>
    <row r="49" spans="1:12" ht="15.75" thickBot="1" x14ac:dyDescent="0.3">
      <c r="A49" s="18"/>
      <c r="B49" s="33"/>
      <c r="C49" s="78"/>
      <c r="D49" s="33"/>
      <c r="E49" s="33"/>
      <c r="F49" s="33"/>
      <c r="G49" s="33"/>
      <c r="H49" s="33"/>
      <c r="I49" s="33"/>
      <c r="J49" s="33"/>
      <c r="K49" s="33"/>
      <c r="L49" s="33"/>
    </row>
    <row r="50" spans="1:12" x14ac:dyDescent="0.25">
      <c r="A50" s="19"/>
      <c r="B50" s="51" t="s">
        <v>201</v>
      </c>
      <c r="C50" s="74" t="s">
        <v>43</v>
      </c>
      <c r="D50" s="43"/>
      <c r="E50" s="51"/>
      <c r="F50" s="43"/>
      <c r="G50" s="43"/>
      <c r="H50" s="51"/>
      <c r="I50" s="43"/>
      <c r="J50" s="43"/>
      <c r="K50" s="43"/>
      <c r="L50" s="43"/>
    </row>
    <row r="51" spans="1:12" x14ac:dyDescent="0.25">
      <c r="A51" s="18"/>
      <c r="B51" s="46"/>
      <c r="C51" s="79"/>
      <c r="D51" s="46" t="s">
        <v>19</v>
      </c>
      <c r="E51" s="46"/>
      <c r="F51" s="46" t="s">
        <v>120</v>
      </c>
      <c r="G51" s="46" t="s">
        <v>21</v>
      </c>
      <c r="H51" s="46"/>
      <c r="I51" s="46" t="s">
        <v>120</v>
      </c>
      <c r="J51" s="53" t="s">
        <v>33</v>
      </c>
      <c r="K51" s="46"/>
      <c r="L51" s="46" t="s">
        <v>120</v>
      </c>
    </row>
    <row r="52" spans="1:12" x14ac:dyDescent="0.25">
      <c r="A52" s="18"/>
      <c r="B52" s="221" t="s">
        <v>155</v>
      </c>
      <c r="C52" s="80" t="s">
        <v>35</v>
      </c>
      <c r="D52" s="12">
        <v>86</v>
      </c>
      <c r="E52" s="12">
        <f>SUM(D52:D53)</f>
        <v>90</v>
      </c>
      <c r="F52" s="16">
        <f>D52/E52</f>
        <v>0.9555555555555556</v>
      </c>
      <c r="G52" s="12">
        <v>65</v>
      </c>
      <c r="H52" s="12">
        <f>SUM(G52:G53)</f>
        <v>79</v>
      </c>
      <c r="I52" s="16">
        <f>G52/H52</f>
        <v>0.82278481012658233</v>
      </c>
      <c r="J52" s="12">
        <v>72</v>
      </c>
      <c r="K52" s="12">
        <f>J52+J53</f>
        <v>83</v>
      </c>
      <c r="L52" s="15">
        <f>J52/K52</f>
        <v>0.86746987951807231</v>
      </c>
    </row>
    <row r="53" spans="1:12" x14ac:dyDescent="0.25">
      <c r="A53" s="18"/>
      <c r="B53" s="221"/>
      <c r="C53" s="80" t="s">
        <v>37</v>
      </c>
      <c r="D53" s="12">
        <v>4</v>
      </c>
      <c r="E53" s="12">
        <v>90</v>
      </c>
      <c r="F53" s="16">
        <f t="shared" ref="F53:F56" si="11">D53/E53</f>
        <v>4.4444444444444446E-2</v>
      </c>
      <c r="G53" s="12">
        <v>14</v>
      </c>
      <c r="H53" s="12">
        <v>79</v>
      </c>
      <c r="I53" s="16">
        <f t="shared" ref="I53:I55" si="12">G53/H53</f>
        <v>0.17721518987341772</v>
      </c>
      <c r="J53" s="12">
        <v>11</v>
      </c>
      <c r="K53" s="12">
        <v>83</v>
      </c>
      <c r="L53" s="15">
        <f t="shared" ref="L53:L56" si="13">J53/K53</f>
        <v>0.13253012048192772</v>
      </c>
    </row>
    <row r="54" spans="1:12" x14ac:dyDescent="0.25">
      <c r="A54" s="18"/>
      <c r="B54" s="221"/>
      <c r="C54" s="80" t="s">
        <v>36</v>
      </c>
      <c r="D54" s="12">
        <v>-61</v>
      </c>
      <c r="E54" s="12">
        <f>SUM(D54:D55)</f>
        <v>-82</v>
      </c>
      <c r="F54" s="16">
        <f t="shared" si="11"/>
        <v>0.74390243902439024</v>
      </c>
      <c r="G54" s="12">
        <v>-71</v>
      </c>
      <c r="H54" s="12">
        <f>SUM(G54:G55)</f>
        <v>-84</v>
      </c>
      <c r="I54" s="16">
        <f t="shared" si="12"/>
        <v>0.84523809523809523</v>
      </c>
      <c r="J54" s="12">
        <v>-68</v>
      </c>
      <c r="K54" s="12">
        <f>J54+J55</f>
        <v>-84</v>
      </c>
      <c r="L54" s="15">
        <f t="shared" si="13"/>
        <v>0.80952380952380953</v>
      </c>
    </row>
    <row r="55" spans="1:12" x14ac:dyDescent="0.25">
      <c r="A55" s="18"/>
      <c r="B55" s="221"/>
      <c r="C55" s="80" t="s">
        <v>38</v>
      </c>
      <c r="D55" s="12">
        <v>-21</v>
      </c>
      <c r="E55" s="12">
        <v>-82</v>
      </c>
      <c r="F55" s="16">
        <f t="shared" si="11"/>
        <v>0.25609756097560976</v>
      </c>
      <c r="G55" s="12">
        <v>-13</v>
      </c>
      <c r="H55" s="12">
        <f>G54+G55</f>
        <v>-84</v>
      </c>
      <c r="I55" s="16">
        <f t="shared" si="12"/>
        <v>0.15476190476190477</v>
      </c>
      <c r="J55" s="12">
        <v>-16</v>
      </c>
      <c r="K55" s="12">
        <v>-84</v>
      </c>
      <c r="L55" s="15">
        <f t="shared" si="13"/>
        <v>0.19047619047619047</v>
      </c>
    </row>
    <row r="56" spans="1:12" ht="15.75" thickBot="1" x14ac:dyDescent="0.3">
      <c r="A56" s="18"/>
      <c r="B56" s="223"/>
      <c r="C56" s="81" t="s">
        <v>39</v>
      </c>
      <c r="D56" s="31">
        <v>-1</v>
      </c>
      <c r="E56" s="31">
        <v>-83</v>
      </c>
      <c r="F56" s="40">
        <f t="shared" si="11"/>
        <v>1.2048192771084338E-2</v>
      </c>
      <c r="G56" s="31">
        <v>4</v>
      </c>
      <c r="H56" s="31">
        <v>-84</v>
      </c>
      <c r="I56" s="39">
        <f>G56/H56</f>
        <v>-4.7619047619047616E-2</v>
      </c>
      <c r="J56" s="31">
        <v>3</v>
      </c>
      <c r="K56" s="31">
        <v>86</v>
      </c>
      <c r="L56" s="36">
        <f t="shared" si="13"/>
        <v>3.4883720930232558E-2</v>
      </c>
    </row>
    <row r="57" spans="1:12" ht="15.75" thickBot="1" x14ac:dyDescent="0.3">
      <c r="A57" s="18"/>
      <c r="B57" s="33"/>
      <c r="C57" s="78"/>
      <c r="D57" s="33"/>
      <c r="E57" s="33"/>
      <c r="F57" s="33"/>
      <c r="G57" s="33"/>
      <c r="H57" s="33"/>
      <c r="I57" s="33"/>
      <c r="J57" s="33"/>
      <c r="K57" s="33"/>
      <c r="L57" s="33"/>
    </row>
    <row r="58" spans="1:12" x14ac:dyDescent="0.25">
      <c r="A58" s="19"/>
      <c r="B58" s="51" t="s">
        <v>202</v>
      </c>
      <c r="C58" s="74" t="s">
        <v>44</v>
      </c>
      <c r="D58" s="43"/>
      <c r="E58" s="51"/>
      <c r="F58" s="43"/>
      <c r="G58" s="43"/>
      <c r="H58" s="51"/>
      <c r="I58" s="43"/>
      <c r="J58" s="43"/>
      <c r="K58" s="43"/>
      <c r="L58" s="43"/>
    </row>
    <row r="59" spans="1:12" x14ac:dyDescent="0.25">
      <c r="A59" s="19"/>
      <c r="B59" s="52"/>
      <c r="C59" s="77"/>
      <c r="D59" s="47" t="s">
        <v>5</v>
      </c>
      <c r="E59" s="47"/>
      <c r="F59" s="47" t="s">
        <v>121</v>
      </c>
      <c r="G59" s="47" t="s">
        <v>6</v>
      </c>
      <c r="H59" s="47"/>
      <c r="I59" s="47" t="s">
        <v>121</v>
      </c>
      <c r="J59" s="48" t="s">
        <v>7</v>
      </c>
      <c r="K59" s="47"/>
      <c r="L59" s="47" t="s">
        <v>121</v>
      </c>
    </row>
    <row r="60" spans="1:12" x14ac:dyDescent="0.25">
      <c r="A60" s="18"/>
      <c r="B60" s="221" t="s">
        <v>155</v>
      </c>
      <c r="C60" s="80" t="s">
        <v>35</v>
      </c>
      <c r="F60" s="13"/>
      <c r="I60" s="13"/>
      <c r="J60" s="12">
        <v>36</v>
      </c>
      <c r="K60" s="12">
        <f>J60+J61</f>
        <v>64</v>
      </c>
      <c r="L60" s="15">
        <f>J60/K60</f>
        <v>0.5625</v>
      </c>
    </row>
    <row r="61" spans="1:12" x14ac:dyDescent="0.25">
      <c r="A61" s="18"/>
      <c r="B61" s="221"/>
      <c r="C61" s="80" t="s">
        <v>37</v>
      </c>
      <c r="F61" s="13"/>
      <c r="I61" s="13"/>
      <c r="J61" s="12">
        <v>28</v>
      </c>
      <c r="K61" s="12">
        <v>64</v>
      </c>
      <c r="L61" s="15">
        <f t="shared" ref="L61:L64" si="14">J61/K61</f>
        <v>0.4375</v>
      </c>
    </row>
    <row r="62" spans="1:12" x14ac:dyDescent="0.25">
      <c r="A62" s="18"/>
      <c r="B62" s="221"/>
      <c r="C62" s="80" t="s">
        <v>36</v>
      </c>
      <c r="F62" s="13"/>
      <c r="I62" s="13"/>
      <c r="J62" s="12">
        <v>-39</v>
      </c>
      <c r="K62" s="12">
        <f>SUM(J62:J63)</f>
        <v>-61</v>
      </c>
      <c r="L62" s="15">
        <f t="shared" si="14"/>
        <v>0.63934426229508201</v>
      </c>
    </row>
    <row r="63" spans="1:12" x14ac:dyDescent="0.25">
      <c r="A63" s="18"/>
      <c r="B63" s="221"/>
      <c r="C63" s="80" t="s">
        <v>38</v>
      </c>
      <c r="F63" s="13"/>
      <c r="I63" s="13"/>
      <c r="J63" s="12">
        <v>-22</v>
      </c>
      <c r="K63" s="12">
        <v>-61</v>
      </c>
      <c r="L63" s="15">
        <f t="shared" si="14"/>
        <v>0.36065573770491804</v>
      </c>
    </row>
    <row r="64" spans="1:12" ht="15.75" thickBot="1" x14ac:dyDescent="0.3">
      <c r="A64" s="18"/>
      <c r="B64" s="223"/>
      <c r="C64" s="81" t="s">
        <v>39</v>
      </c>
      <c r="D64" s="31"/>
      <c r="E64" s="31"/>
      <c r="F64" s="39"/>
      <c r="G64" s="31"/>
      <c r="H64" s="31"/>
      <c r="I64" s="39"/>
      <c r="J64" s="31">
        <v>-1.3</v>
      </c>
      <c r="K64" s="31">
        <v>-62.3</v>
      </c>
      <c r="L64" s="36">
        <f t="shared" si="14"/>
        <v>2.0866773675762441E-2</v>
      </c>
    </row>
    <row r="65" spans="1:24" ht="15.75" thickBot="1" x14ac:dyDescent="0.3">
      <c r="A65" s="18"/>
      <c r="B65" s="33"/>
      <c r="C65" s="82"/>
      <c r="D65" s="33"/>
      <c r="E65" s="33"/>
      <c r="F65" s="38"/>
      <c r="G65" s="33"/>
      <c r="H65" s="33"/>
      <c r="I65" s="38"/>
      <c r="J65" s="33"/>
      <c r="K65" s="33"/>
      <c r="L65" s="37"/>
      <c r="N65" s="34"/>
      <c r="O65" s="34"/>
      <c r="P65" s="34"/>
      <c r="Q65" s="34"/>
      <c r="R65" s="34"/>
      <c r="S65" s="34"/>
      <c r="T65" s="29"/>
      <c r="U65" s="29"/>
      <c r="V65" s="29"/>
      <c r="W65" s="29"/>
      <c r="X65" s="29"/>
    </row>
    <row r="66" spans="1:24" x14ac:dyDescent="0.25">
      <c r="A66" s="18"/>
      <c r="B66" s="43"/>
      <c r="C66" s="83" t="s">
        <v>126</v>
      </c>
      <c r="D66" s="43"/>
      <c r="E66" s="43"/>
      <c r="F66" s="43"/>
      <c r="G66" s="43"/>
      <c r="H66" s="43"/>
      <c r="I66" s="43"/>
      <c r="J66" s="43"/>
      <c r="K66" s="43"/>
      <c r="L66" s="43"/>
      <c r="O66" s="59" t="s">
        <v>118</v>
      </c>
      <c r="P66" s="60"/>
      <c r="Q66" s="60"/>
      <c r="R66" s="44"/>
      <c r="S66" s="69"/>
      <c r="T66" s="44"/>
      <c r="U66" s="70"/>
      <c r="V66" s="44"/>
      <c r="W66" s="70"/>
      <c r="X66" s="71"/>
    </row>
    <row r="67" spans="1:24" x14ac:dyDescent="0.25">
      <c r="A67" s="19"/>
      <c r="B67" s="52" t="s">
        <v>125</v>
      </c>
      <c r="C67" s="79"/>
      <c r="D67" s="47" t="s">
        <v>5</v>
      </c>
      <c r="E67" s="47"/>
      <c r="F67" s="47" t="s">
        <v>121</v>
      </c>
      <c r="G67" s="47" t="s">
        <v>6</v>
      </c>
      <c r="H67" s="47"/>
      <c r="I67" s="47" t="s">
        <v>121</v>
      </c>
      <c r="J67" s="48" t="s">
        <v>7</v>
      </c>
      <c r="K67" s="47"/>
      <c r="L67" s="47" t="s">
        <v>121</v>
      </c>
      <c r="N67" s="59" t="s">
        <v>281</v>
      </c>
      <c r="O67" s="59"/>
      <c r="P67" s="49" t="s">
        <v>5</v>
      </c>
      <c r="Q67" s="49"/>
      <c r="R67" s="49" t="s">
        <v>121</v>
      </c>
      <c r="S67" s="49" t="s">
        <v>6</v>
      </c>
      <c r="T67" s="49"/>
      <c r="U67" s="49" t="s">
        <v>121</v>
      </c>
      <c r="V67" s="50" t="s">
        <v>7</v>
      </c>
      <c r="W67" s="49"/>
      <c r="X67" s="49" t="s">
        <v>121</v>
      </c>
    </row>
    <row r="68" spans="1:24" x14ac:dyDescent="0.25">
      <c r="A68" s="19"/>
      <c r="B68" s="219" t="s">
        <v>153</v>
      </c>
      <c r="C68" s="80" t="s">
        <v>35</v>
      </c>
      <c r="D68" s="17">
        <v>43.8</v>
      </c>
      <c r="E68" s="17">
        <v>50.599999999999994</v>
      </c>
      <c r="F68" s="16">
        <v>0.86561264822134387</v>
      </c>
      <c r="G68" s="17"/>
      <c r="H68" s="16"/>
      <c r="N68" s="221" t="s">
        <v>155</v>
      </c>
      <c r="O68" s="13" t="s">
        <v>35</v>
      </c>
      <c r="P68" s="12">
        <v>80.325000000000003</v>
      </c>
      <c r="Q68" s="12">
        <f>P68+P69</f>
        <v>82.691666666666663</v>
      </c>
      <c r="R68" s="15">
        <f>P68/Q68</f>
        <v>0.97137962309785353</v>
      </c>
      <c r="S68" s="12"/>
      <c r="T68" s="14"/>
      <c r="U68" s="14"/>
      <c r="V68" s="14"/>
      <c r="W68" s="14"/>
      <c r="X68" s="14"/>
    </row>
    <row r="69" spans="1:24" x14ac:dyDescent="0.25">
      <c r="A69" s="19"/>
      <c r="B69" s="219"/>
      <c r="C69" s="80" t="s">
        <v>45</v>
      </c>
      <c r="D69" s="17">
        <v>6.8</v>
      </c>
      <c r="E69" s="12">
        <v>51</v>
      </c>
      <c r="F69" s="16">
        <v>0.13333333333333333</v>
      </c>
      <c r="H69" s="16"/>
      <c r="I69" s="16"/>
      <c r="J69" s="17"/>
      <c r="K69" s="16"/>
      <c r="N69" s="221"/>
      <c r="O69" s="13" t="s">
        <v>37</v>
      </c>
      <c r="P69" s="12">
        <v>2.3666666666666667</v>
      </c>
      <c r="Q69" s="12">
        <v>82.691666666666663</v>
      </c>
      <c r="R69" s="15">
        <f t="shared" ref="R69:R71" si="15">P69/Q69</f>
        <v>2.8620376902146531E-2</v>
      </c>
      <c r="S69" s="12"/>
      <c r="T69" s="14"/>
      <c r="U69" s="14"/>
      <c r="V69" s="14"/>
      <c r="W69" s="14"/>
      <c r="X69" s="14"/>
    </row>
    <row r="70" spans="1:24" x14ac:dyDescent="0.25">
      <c r="A70" s="19"/>
      <c r="B70" s="219"/>
      <c r="C70" s="80" t="s">
        <v>36</v>
      </c>
      <c r="D70" s="17">
        <v>45</v>
      </c>
      <c r="E70" s="17">
        <v>62</v>
      </c>
      <c r="F70" s="16">
        <v>0.72580645161290325</v>
      </c>
      <c r="G70" s="17"/>
      <c r="H70" s="16"/>
      <c r="I70" s="16"/>
      <c r="K70" s="16"/>
      <c r="N70" s="221"/>
      <c r="O70" s="13" t="s">
        <v>36</v>
      </c>
      <c r="P70" s="12">
        <v>-35</v>
      </c>
      <c r="Q70" s="12">
        <f>P70+P71</f>
        <v>-46.3</v>
      </c>
      <c r="R70" s="15">
        <f t="shared" si="15"/>
        <v>0.75593952483801297</v>
      </c>
      <c r="S70" s="12"/>
      <c r="T70" s="14"/>
      <c r="U70" s="14"/>
      <c r="V70" s="14"/>
      <c r="W70" s="14"/>
      <c r="X70" s="14"/>
    </row>
    <row r="71" spans="1:24" ht="15.75" thickBot="1" x14ac:dyDescent="0.3">
      <c r="A71" s="19"/>
      <c r="B71" s="220"/>
      <c r="C71" s="81" t="s">
        <v>46</v>
      </c>
      <c r="D71" s="41">
        <v>17</v>
      </c>
      <c r="E71" s="31">
        <v>62</v>
      </c>
      <c r="F71" s="40">
        <v>0.27419354838709675</v>
      </c>
      <c r="G71" s="31"/>
      <c r="H71" s="40"/>
      <c r="I71" s="40"/>
      <c r="J71" s="31"/>
      <c r="K71" s="40"/>
      <c r="L71" s="31"/>
      <c r="N71" s="221"/>
      <c r="O71" s="13" t="s">
        <v>38</v>
      </c>
      <c r="P71" s="12">
        <v>-11.3</v>
      </c>
      <c r="Q71" s="12">
        <v>-46.3</v>
      </c>
      <c r="R71" s="15">
        <f t="shared" si="15"/>
        <v>0.24406047516198706</v>
      </c>
      <c r="S71" s="12"/>
      <c r="T71" s="14"/>
      <c r="U71" s="14"/>
      <c r="V71" s="14"/>
      <c r="W71" s="14"/>
      <c r="X71" s="14"/>
    </row>
    <row r="72" spans="1:24" ht="15.75" thickBot="1" x14ac:dyDescent="0.3">
      <c r="A72" s="19"/>
      <c r="B72" s="13"/>
      <c r="C72" s="80"/>
      <c r="D72" s="17"/>
      <c r="F72" s="16"/>
      <c r="H72" s="16"/>
      <c r="I72" s="16"/>
      <c r="K72" s="16"/>
      <c r="N72" s="223"/>
      <c r="O72" s="39" t="s">
        <v>39</v>
      </c>
      <c r="P72" s="31">
        <v>-2.1</v>
      </c>
      <c r="Q72" s="31"/>
      <c r="R72" s="36"/>
      <c r="S72" s="31"/>
      <c r="T72" s="72"/>
      <c r="U72" s="72"/>
      <c r="V72" s="72"/>
      <c r="W72" s="72"/>
      <c r="X72" s="72"/>
    </row>
    <row r="73" spans="1:24" ht="15.75" thickBot="1" x14ac:dyDescent="0.3">
      <c r="A73" s="19"/>
      <c r="B73" s="39"/>
      <c r="C73" s="81"/>
      <c r="D73" s="31"/>
      <c r="E73" s="31"/>
      <c r="F73" s="36"/>
      <c r="G73" s="31"/>
      <c r="H73" s="31"/>
      <c r="I73" s="31"/>
      <c r="J73" s="31"/>
      <c r="K73" s="31"/>
      <c r="L73" s="31"/>
      <c r="N73" s="13"/>
      <c r="O73" s="13"/>
      <c r="P73" s="19"/>
      <c r="Q73" s="19"/>
      <c r="R73" s="12"/>
      <c r="S73" s="20"/>
      <c r="T73" s="12"/>
      <c r="U73" s="16"/>
      <c r="V73" s="12"/>
      <c r="W73" s="16"/>
      <c r="X73" s="14"/>
    </row>
    <row r="74" spans="1:24" x14ac:dyDescent="0.25">
      <c r="A74"/>
      <c r="B74" s="51" t="s">
        <v>219</v>
      </c>
      <c r="C74" s="84" t="s">
        <v>113</v>
      </c>
      <c r="D74" s="43"/>
      <c r="E74" s="43"/>
      <c r="F74" s="54"/>
      <c r="G74" s="43"/>
      <c r="H74" s="43"/>
      <c r="I74" s="43"/>
      <c r="J74" s="43"/>
      <c r="K74" s="43"/>
      <c r="L74" s="43"/>
      <c r="N74" s="13"/>
      <c r="O74" s="13"/>
      <c r="T74" s="3"/>
      <c r="U74" s="3"/>
      <c r="V74" s="4"/>
      <c r="W74" s="3"/>
      <c r="X74" s="3"/>
    </row>
    <row r="75" spans="1:24" ht="15" customHeight="1" x14ac:dyDescent="0.25">
      <c r="A75"/>
      <c r="B75" s="52"/>
      <c r="C75" s="79"/>
      <c r="D75" s="47" t="s">
        <v>5</v>
      </c>
      <c r="E75" s="47"/>
      <c r="F75" s="47" t="s">
        <v>121</v>
      </c>
      <c r="G75" s="47" t="s">
        <v>6</v>
      </c>
      <c r="H75" s="47"/>
      <c r="I75" s="47" t="s">
        <v>121</v>
      </c>
      <c r="J75" s="48" t="s">
        <v>7</v>
      </c>
      <c r="K75" s="47"/>
      <c r="L75" s="47" t="s">
        <v>121</v>
      </c>
      <c r="N75" s="221"/>
      <c r="O75" s="13"/>
      <c r="P75" s="12"/>
      <c r="Q75" s="12"/>
      <c r="R75" s="15"/>
      <c r="S75" s="12"/>
      <c r="T75" s="14"/>
      <c r="U75" s="14"/>
      <c r="V75" s="14"/>
      <c r="W75" s="14"/>
      <c r="X75" s="14"/>
    </row>
    <row r="76" spans="1:24" x14ac:dyDescent="0.25">
      <c r="A76"/>
      <c r="B76" s="221" t="s">
        <v>155</v>
      </c>
      <c r="C76" s="80" t="s">
        <v>35</v>
      </c>
      <c r="D76" s="12">
        <v>69.55</v>
      </c>
      <c r="E76" s="12">
        <f>D76+D77</f>
        <v>72.625</v>
      </c>
      <c r="F76" s="15">
        <f>D76/E76</f>
        <v>0.95765920826161788</v>
      </c>
      <c r="N76" s="221"/>
      <c r="O76" s="13"/>
      <c r="P76" s="12"/>
      <c r="Q76" s="12"/>
      <c r="R76" s="15"/>
      <c r="S76" s="12"/>
      <c r="T76" s="14"/>
      <c r="U76" s="14"/>
      <c r="V76" s="14"/>
      <c r="W76" s="14"/>
      <c r="X76" s="14"/>
    </row>
    <row r="77" spans="1:24" x14ac:dyDescent="0.25">
      <c r="A77"/>
      <c r="B77" s="221"/>
      <c r="C77" s="80" t="s">
        <v>37</v>
      </c>
      <c r="D77" s="12">
        <v>3.0750000000000002</v>
      </c>
      <c r="E77" s="12">
        <v>72.625</v>
      </c>
      <c r="F77" s="15">
        <f t="shared" ref="F77:F79" si="16">D77/E77</f>
        <v>4.2340791738382101E-2</v>
      </c>
      <c r="N77" s="221"/>
      <c r="O77" s="13"/>
      <c r="P77" s="12"/>
      <c r="Q77" s="12"/>
      <c r="R77" s="15"/>
      <c r="S77" s="12"/>
      <c r="T77" s="14"/>
      <c r="U77" s="14"/>
      <c r="V77" s="14"/>
      <c r="W77" s="14"/>
      <c r="X77" s="14"/>
    </row>
    <row r="78" spans="1:24" x14ac:dyDescent="0.25">
      <c r="A78"/>
      <c r="B78" s="221"/>
      <c r="C78" s="80" t="s">
        <v>36</v>
      </c>
      <c r="D78" s="12">
        <v>-19.2</v>
      </c>
      <c r="E78" s="12">
        <f>D78+D79</f>
        <v>-25.5</v>
      </c>
      <c r="F78" s="15">
        <f t="shared" si="16"/>
        <v>0.75294117647058822</v>
      </c>
      <c r="N78" s="221"/>
      <c r="O78" s="13"/>
      <c r="P78" s="12"/>
      <c r="Q78" s="12"/>
      <c r="R78" s="15"/>
      <c r="S78" s="12"/>
      <c r="T78" s="14"/>
      <c r="U78" s="14"/>
      <c r="V78" s="14"/>
      <c r="W78" s="14"/>
      <c r="X78" s="14"/>
    </row>
    <row r="79" spans="1:24" x14ac:dyDescent="0.25">
      <c r="A79"/>
      <c r="B79" s="221"/>
      <c r="C79" s="80" t="s">
        <v>38</v>
      </c>
      <c r="D79" s="12">
        <v>-6.3</v>
      </c>
      <c r="E79" s="12">
        <v>-25.5</v>
      </c>
      <c r="F79" s="15">
        <f t="shared" si="16"/>
        <v>0.24705882352941175</v>
      </c>
      <c r="N79" s="221"/>
      <c r="O79" s="13"/>
      <c r="P79" s="12"/>
      <c r="Q79" s="12"/>
      <c r="R79" s="15"/>
      <c r="S79" s="12"/>
      <c r="T79" s="14"/>
      <c r="U79" s="14"/>
      <c r="V79" s="14"/>
      <c r="W79" s="14"/>
      <c r="X79" s="14"/>
    </row>
    <row r="80" spans="1:24" ht="15.75" thickBot="1" x14ac:dyDescent="0.3">
      <c r="A80"/>
      <c r="B80" s="223"/>
      <c r="C80" s="81" t="s">
        <v>39</v>
      </c>
      <c r="D80" s="31">
        <v>-1.7</v>
      </c>
      <c r="E80" s="31"/>
      <c r="F80" s="36"/>
      <c r="G80" s="31"/>
      <c r="H80" s="31"/>
      <c r="I80" s="31"/>
      <c r="J80" s="31"/>
      <c r="K80" s="31"/>
      <c r="L80" s="31"/>
      <c r="N80" s="12"/>
      <c r="O80" s="12"/>
    </row>
    <row r="81" spans="1:20" ht="15.75" thickBot="1" x14ac:dyDescent="0.3">
      <c r="A81"/>
      <c r="B81" s="33"/>
      <c r="C81" s="78"/>
      <c r="D81" s="33"/>
      <c r="E81" s="33"/>
      <c r="F81" s="33"/>
      <c r="G81" s="33"/>
      <c r="H81" s="33"/>
      <c r="I81" s="33"/>
      <c r="J81" s="33"/>
      <c r="K81" s="33"/>
      <c r="L81" s="33"/>
      <c r="N81" s="12"/>
      <c r="O81" s="12"/>
    </row>
    <row r="82" spans="1:20" x14ac:dyDescent="0.25">
      <c r="A82"/>
      <c r="B82" s="43" t="s">
        <v>203</v>
      </c>
      <c r="C82" s="74" t="s">
        <v>129</v>
      </c>
      <c r="D82" s="43"/>
      <c r="E82" s="55"/>
      <c r="F82" s="51"/>
      <c r="G82" s="43">
        <v>3</v>
      </c>
      <c r="H82" s="55"/>
      <c r="I82" s="43"/>
      <c r="J82" s="51"/>
      <c r="K82" s="51"/>
      <c r="L82" s="43"/>
      <c r="N82" s="12"/>
      <c r="O82" s="12"/>
    </row>
    <row r="83" spans="1:20" x14ac:dyDescent="0.25">
      <c r="A83"/>
      <c r="B83" s="56"/>
      <c r="C83" s="79"/>
      <c r="D83" s="47" t="s">
        <v>5</v>
      </c>
      <c r="E83" s="47"/>
      <c r="F83" s="47" t="s">
        <v>121</v>
      </c>
      <c r="G83" s="47" t="s">
        <v>6</v>
      </c>
      <c r="H83" s="47"/>
      <c r="I83" s="47" t="s">
        <v>121</v>
      </c>
      <c r="J83" s="48" t="s">
        <v>7</v>
      </c>
      <c r="K83" s="47"/>
      <c r="L83" s="47" t="s">
        <v>121</v>
      </c>
      <c r="N83" s="12"/>
      <c r="O83" s="12"/>
    </row>
    <row r="84" spans="1:20" x14ac:dyDescent="0.25">
      <c r="A84"/>
      <c r="B84" s="219" t="s">
        <v>153</v>
      </c>
      <c r="C84" s="80" t="s">
        <v>35</v>
      </c>
      <c r="D84" s="12">
        <v>71</v>
      </c>
      <c r="E84" s="12">
        <v>80</v>
      </c>
      <c r="F84" s="16">
        <f>D84/E84</f>
        <v>0.88749999999999996</v>
      </c>
      <c r="G84" s="12">
        <v>37</v>
      </c>
      <c r="H84" s="12">
        <f>SUM(G84:G85)</f>
        <v>72</v>
      </c>
      <c r="I84" s="16">
        <f>G84/H84</f>
        <v>0.51388888888888884</v>
      </c>
      <c r="J84" s="12">
        <f>Q74-L81</f>
        <v>0</v>
      </c>
      <c r="K84" s="12">
        <f>J84+J85</f>
        <v>26</v>
      </c>
      <c r="L84" s="15">
        <f>J84/K84</f>
        <v>0</v>
      </c>
      <c r="N84" s="12"/>
    </row>
    <row r="85" spans="1:20" x14ac:dyDescent="0.25">
      <c r="A85"/>
      <c r="B85" s="219"/>
      <c r="C85" s="80" t="s">
        <v>37</v>
      </c>
      <c r="D85" s="12">
        <v>9</v>
      </c>
      <c r="E85" s="12">
        <v>80</v>
      </c>
      <c r="F85" s="16">
        <f t="shared" ref="F85:F87" si="17">D85/E85</f>
        <v>0.1125</v>
      </c>
      <c r="G85" s="12">
        <v>35</v>
      </c>
      <c r="H85" s="12">
        <v>72</v>
      </c>
      <c r="I85" s="16">
        <f>G85/H85</f>
        <v>0.4861111111111111</v>
      </c>
      <c r="J85" s="12">
        <v>26</v>
      </c>
      <c r="K85" s="12">
        <v>75</v>
      </c>
      <c r="L85" s="15">
        <f t="shared" ref="L85:L88" si="18">J85/K85</f>
        <v>0.34666666666666668</v>
      </c>
      <c r="N85" s="12"/>
    </row>
    <row r="86" spans="1:20" x14ac:dyDescent="0.25">
      <c r="A86"/>
      <c r="B86" s="219"/>
      <c r="C86" s="80" t="s">
        <v>36</v>
      </c>
      <c r="D86" s="12">
        <v>44</v>
      </c>
      <c r="E86" s="12">
        <f>SUM(D86:D87)</f>
        <v>62</v>
      </c>
      <c r="F86" s="16">
        <f t="shared" si="17"/>
        <v>0.70967741935483875</v>
      </c>
      <c r="G86" s="12">
        <v>62</v>
      </c>
      <c r="H86" s="12">
        <f>SUM(G86:G87)</f>
        <v>76</v>
      </c>
      <c r="I86" s="16">
        <f>G86/H86</f>
        <v>0.81578947368421051</v>
      </c>
      <c r="J86" s="12">
        <f>L82-N77</f>
        <v>0</v>
      </c>
      <c r="K86" s="12">
        <f>J86+J87</f>
        <v>-15</v>
      </c>
      <c r="L86" s="15">
        <f t="shared" si="18"/>
        <v>0</v>
      </c>
      <c r="N86" s="12"/>
    </row>
    <row r="87" spans="1:20" x14ac:dyDescent="0.25">
      <c r="A87"/>
      <c r="B87" s="219"/>
      <c r="C87" s="80" t="s">
        <v>38</v>
      </c>
      <c r="D87" s="12">
        <v>18</v>
      </c>
      <c r="E87" s="12">
        <v>62</v>
      </c>
      <c r="F87" s="16">
        <f t="shared" si="17"/>
        <v>0.29032258064516131</v>
      </c>
      <c r="G87" s="12">
        <v>14</v>
      </c>
      <c r="H87" s="12">
        <v>76</v>
      </c>
      <c r="I87" s="16">
        <f>G87/H87</f>
        <v>0.18421052631578946</v>
      </c>
      <c r="J87" s="12">
        <v>-15</v>
      </c>
      <c r="K87" s="12">
        <v>-71</v>
      </c>
      <c r="L87" s="15">
        <f t="shared" si="18"/>
        <v>0.21126760563380281</v>
      </c>
      <c r="N87" s="12"/>
      <c r="O87" s="12"/>
    </row>
    <row r="88" spans="1:20" ht="15.75" thickBot="1" x14ac:dyDescent="0.3">
      <c r="A88" s="18"/>
      <c r="B88" s="220"/>
      <c r="C88" s="81" t="s">
        <v>39</v>
      </c>
      <c r="D88" s="31">
        <v>0</v>
      </c>
      <c r="E88" s="31"/>
      <c r="F88" s="40"/>
      <c r="G88" s="31">
        <v>3</v>
      </c>
      <c r="H88" s="31">
        <v>75</v>
      </c>
      <c r="I88" s="40">
        <f>G88/H88</f>
        <v>0.04</v>
      </c>
      <c r="J88" s="31">
        <v>2</v>
      </c>
      <c r="K88" s="31">
        <v>77</v>
      </c>
      <c r="L88" s="36">
        <f t="shared" si="18"/>
        <v>2.5974025974025976E-2</v>
      </c>
      <c r="N88" s="12"/>
    </row>
    <row r="89" spans="1:20" ht="15.75" thickBot="1" x14ac:dyDescent="0.3">
      <c r="A89" s="19"/>
      <c r="B89" s="33"/>
      <c r="C89" s="78"/>
      <c r="D89" s="33"/>
      <c r="E89" s="33"/>
      <c r="F89" s="33"/>
      <c r="G89" s="33"/>
      <c r="H89" s="33"/>
      <c r="I89" s="33"/>
      <c r="J89" s="33"/>
      <c r="K89" s="33"/>
      <c r="L89" s="33"/>
      <c r="N89" s="12"/>
    </row>
    <row r="90" spans="1:20" x14ac:dyDescent="0.25">
      <c r="A90"/>
      <c r="B90" s="43" t="s">
        <v>204</v>
      </c>
      <c r="C90" s="74" t="s">
        <v>25</v>
      </c>
      <c r="D90" s="43"/>
      <c r="E90" s="51"/>
      <c r="F90" s="51"/>
      <c r="G90" s="51"/>
      <c r="H90" s="51"/>
      <c r="I90" s="43"/>
      <c r="J90" s="57"/>
      <c r="K90" s="51"/>
      <c r="L90" s="43"/>
      <c r="N90" s="12"/>
    </row>
    <row r="91" spans="1:20" x14ac:dyDescent="0.25">
      <c r="A91"/>
      <c r="B91" s="52"/>
      <c r="C91" s="77"/>
      <c r="D91" s="47" t="s">
        <v>5</v>
      </c>
      <c r="E91" s="47"/>
      <c r="F91" s="47" t="s">
        <v>121</v>
      </c>
      <c r="G91" s="47" t="s">
        <v>6</v>
      </c>
      <c r="H91" s="47"/>
      <c r="I91" s="47" t="s">
        <v>121</v>
      </c>
      <c r="J91" s="48" t="s">
        <v>7</v>
      </c>
      <c r="K91" s="47"/>
      <c r="L91" s="47" t="s">
        <v>121</v>
      </c>
    </row>
    <row r="92" spans="1:20" x14ac:dyDescent="0.25">
      <c r="A92"/>
      <c r="B92" s="221" t="s">
        <v>155</v>
      </c>
      <c r="C92" s="80" t="s">
        <v>35</v>
      </c>
      <c r="D92" s="12">
        <v>92</v>
      </c>
      <c r="E92" s="12">
        <f>D92+D93</f>
        <v>95</v>
      </c>
      <c r="F92" s="16">
        <f>D92/E92</f>
        <v>0.96842105263157896</v>
      </c>
      <c r="G92" s="12">
        <v>69</v>
      </c>
      <c r="H92" s="12">
        <f>G92+G93</f>
        <v>86</v>
      </c>
      <c r="I92" s="16">
        <f>G92/H92</f>
        <v>0.80232558139534882</v>
      </c>
      <c r="J92" s="12">
        <v>77</v>
      </c>
      <c r="K92" s="12">
        <f>J92+J93</f>
        <v>89</v>
      </c>
      <c r="L92" s="15">
        <f>J92/K92</f>
        <v>0.8651685393258427</v>
      </c>
      <c r="N92" s="12"/>
      <c r="O92" s="12"/>
      <c r="P92" s="12"/>
    </row>
    <row r="93" spans="1:20" x14ac:dyDescent="0.25">
      <c r="A93"/>
      <c r="B93" s="221"/>
      <c r="C93" s="80" t="s">
        <v>37</v>
      </c>
      <c r="D93" s="12">
        <v>3</v>
      </c>
      <c r="E93" s="12">
        <v>95</v>
      </c>
      <c r="F93" s="16">
        <f t="shared" ref="F93:F96" si="19">D93/E93</f>
        <v>3.1578947368421054E-2</v>
      </c>
      <c r="G93" s="12">
        <v>17</v>
      </c>
      <c r="H93" s="12">
        <v>86</v>
      </c>
      <c r="I93" s="16">
        <f>G93/H93</f>
        <v>0.19767441860465115</v>
      </c>
      <c r="J93" s="12">
        <v>12</v>
      </c>
      <c r="K93" s="12">
        <v>89</v>
      </c>
      <c r="L93" s="15">
        <f t="shared" ref="L93:L96" si="20">J93/K93</f>
        <v>0.1348314606741573</v>
      </c>
      <c r="N93" s="12"/>
      <c r="O93" s="12"/>
      <c r="P93" s="12"/>
      <c r="Q93" s="12"/>
      <c r="R93" s="12"/>
      <c r="S93" s="12"/>
      <c r="T93" s="14"/>
    </row>
    <row r="94" spans="1:20" x14ac:dyDescent="0.25">
      <c r="A94"/>
      <c r="B94" s="221"/>
      <c r="C94" s="80" t="s">
        <v>36</v>
      </c>
      <c r="D94" s="12">
        <v>67</v>
      </c>
      <c r="E94" s="12">
        <f>D94+D95</f>
        <v>78</v>
      </c>
      <c r="F94" s="16">
        <f t="shared" si="19"/>
        <v>0.85897435897435892</v>
      </c>
      <c r="G94" s="12">
        <v>71</v>
      </c>
      <c r="H94" s="12">
        <f>G94+G95</f>
        <v>89</v>
      </c>
      <c r="I94" s="16">
        <f>G94/H94</f>
        <v>0.797752808988764</v>
      </c>
      <c r="J94" s="12">
        <v>69</v>
      </c>
      <c r="K94" s="12">
        <f>J94+J95</f>
        <v>85</v>
      </c>
      <c r="L94" s="15">
        <f t="shared" si="20"/>
        <v>0.81176470588235294</v>
      </c>
      <c r="N94" s="12"/>
      <c r="O94" s="12"/>
      <c r="P94" s="12"/>
      <c r="Q94" s="12"/>
      <c r="R94" s="12"/>
      <c r="S94" s="12"/>
      <c r="T94" s="14"/>
    </row>
    <row r="95" spans="1:20" x14ac:dyDescent="0.25">
      <c r="A95"/>
      <c r="B95" s="221"/>
      <c r="C95" s="80" t="s">
        <v>38</v>
      </c>
      <c r="D95" s="12">
        <v>11</v>
      </c>
      <c r="E95" s="12">
        <v>78</v>
      </c>
      <c r="F95" s="16">
        <f t="shared" si="19"/>
        <v>0.14102564102564102</v>
      </c>
      <c r="G95" s="12">
        <v>18</v>
      </c>
      <c r="H95" s="12">
        <v>89</v>
      </c>
      <c r="I95" s="16">
        <f>G95/H95</f>
        <v>0.20224719101123595</v>
      </c>
      <c r="J95" s="12">
        <v>16</v>
      </c>
      <c r="K95" s="12">
        <v>85</v>
      </c>
      <c r="L95" s="15">
        <f t="shared" si="20"/>
        <v>0.18823529411764706</v>
      </c>
      <c r="N95" s="12"/>
      <c r="O95" s="12"/>
      <c r="P95" s="12"/>
      <c r="Q95" s="12"/>
      <c r="R95" s="12"/>
      <c r="S95" s="12"/>
      <c r="T95" s="14"/>
    </row>
    <row r="96" spans="1:20" ht="15.75" thickBot="1" x14ac:dyDescent="0.3">
      <c r="A96" s="18"/>
      <c r="B96" s="223"/>
      <c r="C96" s="81" t="s">
        <v>39</v>
      </c>
      <c r="D96" s="31">
        <v>1</v>
      </c>
      <c r="E96" s="31">
        <v>96</v>
      </c>
      <c r="F96" s="40">
        <f t="shared" si="19"/>
        <v>1.0416666666666666E-2</v>
      </c>
      <c r="G96" s="31">
        <v>3</v>
      </c>
      <c r="H96" s="31">
        <v>89</v>
      </c>
      <c r="I96" s="40">
        <f>G96/H96</f>
        <v>3.3707865168539325E-2</v>
      </c>
      <c r="J96" s="31">
        <v>2</v>
      </c>
      <c r="K96" s="31">
        <v>77</v>
      </c>
      <c r="L96" s="36">
        <f t="shared" si="20"/>
        <v>2.5974025974025976E-2</v>
      </c>
      <c r="N96" s="12"/>
      <c r="O96" s="12"/>
      <c r="P96" s="12"/>
      <c r="Q96" s="12"/>
      <c r="R96" s="12"/>
      <c r="S96" s="12"/>
      <c r="T96" s="14"/>
    </row>
    <row r="97" spans="1:20" ht="15.75" thickBot="1" x14ac:dyDescent="0.3">
      <c r="A97" s="19"/>
      <c r="B97" s="33"/>
      <c r="C97" s="78"/>
      <c r="D97" s="33"/>
      <c r="E97" s="33"/>
      <c r="F97" s="33"/>
      <c r="G97" s="33"/>
      <c r="H97" s="33"/>
      <c r="I97" s="33"/>
      <c r="J97" s="33"/>
      <c r="K97" s="33"/>
      <c r="L97" s="33"/>
      <c r="N97" s="12"/>
      <c r="O97" s="12"/>
      <c r="P97" s="12"/>
      <c r="Q97" s="12"/>
      <c r="R97" s="12"/>
      <c r="S97" s="12"/>
      <c r="T97" s="14"/>
    </row>
    <row r="98" spans="1:20" x14ac:dyDescent="0.25">
      <c r="A98" s="19"/>
      <c r="B98" s="55" t="s">
        <v>205</v>
      </c>
      <c r="C98" s="74" t="s">
        <v>27</v>
      </c>
      <c r="D98" s="43"/>
      <c r="E98" s="43"/>
      <c r="F98" s="43"/>
      <c r="G98" s="43"/>
      <c r="H98" s="43"/>
      <c r="I98" s="43"/>
      <c r="J98" s="43"/>
      <c r="K98" s="43"/>
      <c r="L98" s="43"/>
      <c r="N98" s="12"/>
      <c r="O98" s="12"/>
      <c r="P98" s="12"/>
      <c r="Q98" s="12"/>
      <c r="R98" s="12"/>
      <c r="S98" s="12"/>
      <c r="T98" s="14"/>
    </row>
    <row r="99" spans="1:20" x14ac:dyDescent="0.25">
      <c r="A99"/>
      <c r="B99" s="47"/>
      <c r="C99" s="85"/>
      <c r="D99" s="47" t="s">
        <v>5</v>
      </c>
      <c r="E99" s="47"/>
      <c r="F99" s="47" t="s">
        <v>121</v>
      </c>
      <c r="G99" s="47" t="s">
        <v>6</v>
      </c>
      <c r="H99" s="47"/>
      <c r="I99" s="47" t="s">
        <v>121</v>
      </c>
      <c r="J99" s="48" t="s">
        <v>7</v>
      </c>
      <c r="K99" s="47"/>
      <c r="L99" s="47" t="s">
        <v>121</v>
      </c>
    </row>
    <row r="100" spans="1:20" x14ac:dyDescent="0.25">
      <c r="A100"/>
      <c r="B100" s="221" t="s">
        <v>155</v>
      </c>
      <c r="C100" s="80" t="s">
        <v>35</v>
      </c>
      <c r="D100" s="13"/>
      <c r="E100" s="13"/>
      <c r="F100" s="13"/>
      <c r="G100" s="13"/>
      <c r="H100" s="13"/>
      <c r="I100" s="13"/>
      <c r="J100" s="12">
        <v>81</v>
      </c>
      <c r="K100" s="12">
        <f>J100+J101</f>
        <v>87</v>
      </c>
      <c r="L100" s="15">
        <f>J100/K100</f>
        <v>0.93103448275862066</v>
      </c>
      <c r="N100" s="12"/>
    </row>
    <row r="101" spans="1:20" x14ac:dyDescent="0.25">
      <c r="A101"/>
      <c r="B101" s="221"/>
      <c r="C101" s="80" t="s">
        <v>37</v>
      </c>
      <c r="D101" s="13"/>
      <c r="E101" s="13"/>
      <c r="F101" s="13"/>
      <c r="G101" s="13"/>
      <c r="H101" s="13"/>
      <c r="I101" s="13"/>
      <c r="J101" s="12">
        <v>6</v>
      </c>
      <c r="K101" s="12">
        <v>87</v>
      </c>
      <c r="L101" s="15">
        <f>J101/K101</f>
        <v>6.8965517241379309E-2</v>
      </c>
      <c r="N101" s="12"/>
      <c r="O101" s="12"/>
      <c r="P101" s="12"/>
      <c r="Q101" s="12"/>
      <c r="R101" s="12"/>
      <c r="S101" s="12"/>
      <c r="T101" s="14"/>
    </row>
    <row r="102" spans="1:20" x14ac:dyDescent="0.25">
      <c r="A102"/>
      <c r="B102" s="221"/>
      <c r="C102" s="80" t="s">
        <v>36</v>
      </c>
      <c r="D102" s="13"/>
      <c r="E102" s="13"/>
      <c r="F102" s="13"/>
      <c r="G102" s="13"/>
      <c r="H102" s="13"/>
      <c r="I102" s="13"/>
      <c r="J102" s="12">
        <v>45</v>
      </c>
      <c r="K102" s="12">
        <f>J102+J103</f>
        <v>61</v>
      </c>
      <c r="L102" s="15">
        <f>J102/K102</f>
        <v>0.73770491803278693</v>
      </c>
      <c r="N102" s="12"/>
      <c r="O102" s="12"/>
      <c r="P102" s="12"/>
      <c r="Q102" s="12"/>
      <c r="R102" s="12"/>
      <c r="S102" s="12"/>
      <c r="T102" s="14"/>
    </row>
    <row r="103" spans="1:20" x14ac:dyDescent="0.25">
      <c r="A103"/>
      <c r="B103" s="221"/>
      <c r="C103" s="80" t="s">
        <v>38</v>
      </c>
      <c r="D103" s="13"/>
      <c r="E103" s="13"/>
      <c r="F103" s="13"/>
      <c r="G103" s="13"/>
      <c r="H103" s="13"/>
      <c r="I103" s="13"/>
      <c r="J103" s="12">
        <v>16</v>
      </c>
      <c r="K103" s="12">
        <v>61</v>
      </c>
      <c r="L103" s="15">
        <f>J103/K103</f>
        <v>0.26229508196721313</v>
      </c>
      <c r="N103" s="12"/>
      <c r="O103" s="12"/>
      <c r="P103" s="12"/>
      <c r="Q103" s="12"/>
      <c r="R103" s="12"/>
      <c r="S103" s="12"/>
      <c r="T103" s="14"/>
    </row>
    <row r="104" spans="1:20" ht="15.75" thickBot="1" x14ac:dyDescent="0.3">
      <c r="A104" s="18"/>
      <c r="B104" s="223"/>
      <c r="C104" s="81" t="s">
        <v>39</v>
      </c>
      <c r="D104" s="39"/>
      <c r="E104" s="39"/>
      <c r="F104" s="39"/>
      <c r="G104" s="39"/>
      <c r="H104" s="39"/>
      <c r="I104" s="39"/>
      <c r="J104" s="31">
        <v>3</v>
      </c>
      <c r="K104" s="31">
        <v>90</v>
      </c>
      <c r="L104" s="36">
        <f>J104/K104</f>
        <v>3.3333333333333333E-2</v>
      </c>
      <c r="N104" s="12"/>
      <c r="O104" s="12"/>
      <c r="P104" s="12"/>
      <c r="Q104" s="12"/>
      <c r="R104" s="12"/>
      <c r="S104" s="12"/>
      <c r="T104" s="14"/>
    </row>
    <row r="105" spans="1:20" ht="15.75" thickBot="1" x14ac:dyDescent="0.3">
      <c r="A105"/>
      <c r="B105" s="33"/>
      <c r="C105" s="78"/>
      <c r="D105" s="33"/>
      <c r="E105" s="33"/>
      <c r="F105" s="33"/>
      <c r="G105" s="33"/>
      <c r="H105" s="33"/>
      <c r="I105" s="33"/>
      <c r="J105" s="33"/>
      <c r="K105" s="33"/>
      <c r="L105" s="33"/>
      <c r="N105" s="12"/>
      <c r="O105" s="12"/>
      <c r="P105" s="12"/>
      <c r="Q105" s="12"/>
      <c r="R105" s="12"/>
      <c r="S105" s="12"/>
      <c r="T105" s="14"/>
    </row>
    <row r="106" spans="1:20" x14ac:dyDescent="0.25">
      <c r="A106"/>
      <c r="B106" s="51" t="s">
        <v>205</v>
      </c>
      <c r="C106" s="74" t="s">
        <v>28</v>
      </c>
      <c r="D106" s="43"/>
      <c r="E106" s="43"/>
      <c r="F106" s="43"/>
      <c r="G106" s="43"/>
      <c r="H106" s="43"/>
      <c r="I106" s="43"/>
      <c r="J106" s="43"/>
      <c r="K106" s="43"/>
      <c r="L106" s="43"/>
      <c r="N106" s="12"/>
      <c r="O106" s="12"/>
      <c r="P106" s="12"/>
      <c r="Q106" s="12"/>
      <c r="R106" s="12"/>
      <c r="S106" s="12"/>
      <c r="T106" s="14"/>
    </row>
    <row r="107" spans="1:20" x14ac:dyDescent="0.25">
      <c r="A107"/>
      <c r="B107" s="56"/>
      <c r="C107" s="79"/>
      <c r="D107" s="47" t="s">
        <v>5</v>
      </c>
      <c r="E107" s="47"/>
      <c r="F107" s="47" t="s">
        <v>121</v>
      </c>
      <c r="G107" s="47" t="s">
        <v>6</v>
      </c>
      <c r="H107" s="47"/>
      <c r="I107" s="47" t="s">
        <v>121</v>
      </c>
      <c r="J107" s="48" t="s">
        <v>7</v>
      </c>
      <c r="K107" s="47"/>
      <c r="L107" s="47" t="s">
        <v>121</v>
      </c>
    </row>
    <row r="108" spans="1:20" x14ac:dyDescent="0.25">
      <c r="A108"/>
      <c r="B108" s="221" t="s">
        <v>155</v>
      </c>
      <c r="C108" s="80" t="s">
        <v>35</v>
      </c>
      <c r="D108" s="13"/>
      <c r="E108" s="13"/>
      <c r="F108" s="13"/>
      <c r="G108" s="13"/>
      <c r="H108" s="13"/>
      <c r="I108" s="13"/>
      <c r="J108" s="12">
        <v>83</v>
      </c>
      <c r="K108" s="12">
        <f>J108+J109</f>
        <v>89</v>
      </c>
      <c r="L108" s="15">
        <f>J108/K108</f>
        <v>0.93258426966292129</v>
      </c>
    </row>
    <row r="109" spans="1:20" x14ac:dyDescent="0.25">
      <c r="A109"/>
      <c r="B109" s="221"/>
      <c r="C109" s="80" t="s">
        <v>37</v>
      </c>
      <c r="D109" s="13"/>
      <c r="E109" s="13"/>
      <c r="F109" s="13"/>
      <c r="G109" s="13"/>
      <c r="H109" s="13"/>
      <c r="I109" s="13"/>
      <c r="J109" s="12">
        <v>6</v>
      </c>
      <c r="K109" s="12">
        <v>89</v>
      </c>
      <c r="L109" s="15">
        <f>J109/K109</f>
        <v>6.741573033707865E-2</v>
      </c>
      <c r="N109" s="12"/>
    </row>
    <row r="110" spans="1:20" x14ac:dyDescent="0.25">
      <c r="A110"/>
      <c r="B110" s="221"/>
      <c r="C110" s="80" t="s">
        <v>36</v>
      </c>
      <c r="D110" s="13"/>
      <c r="E110" s="13"/>
      <c r="F110" s="13"/>
      <c r="G110" s="13"/>
      <c r="H110" s="13"/>
      <c r="I110" s="13"/>
      <c r="J110" s="12">
        <v>44</v>
      </c>
      <c r="K110" s="12">
        <f>J110+J111</f>
        <v>48</v>
      </c>
      <c r="L110" s="15">
        <f>J110/K110</f>
        <v>0.91666666666666663</v>
      </c>
      <c r="N110" s="12"/>
    </row>
    <row r="111" spans="1:20" x14ac:dyDescent="0.25">
      <c r="A111"/>
      <c r="B111" s="221"/>
      <c r="C111" s="80" t="s">
        <v>38</v>
      </c>
      <c r="D111" s="13"/>
      <c r="E111" s="13"/>
      <c r="F111" s="13"/>
      <c r="G111" s="13"/>
      <c r="H111" s="13"/>
      <c r="I111" s="13"/>
      <c r="J111" s="12">
        <v>4</v>
      </c>
      <c r="K111" s="12">
        <v>48</v>
      </c>
      <c r="L111" s="15">
        <f>J111/K111</f>
        <v>8.3333333333333329E-2</v>
      </c>
      <c r="N111" s="12"/>
    </row>
    <row r="112" spans="1:20" ht="15.75" thickBot="1" x14ac:dyDescent="0.3">
      <c r="A112" s="18"/>
      <c r="B112" s="223"/>
      <c r="C112" s="81" t="s">
        <v>39</v>
      </c>
      <c r="D112" s="39"/>
      <c r="E112" s="39"/>
      <c r="F112" s="39"/>
      <c r="G112" s="39"/>
      <c r="H112" s="39"/>
      <c r="I112" s="39"/>
      <c r="J112" s="31">
        <v>4</v>
      </c>
      <c r="K112" s="31">
        <v>93</v>
      </c>
      <c r="L112" s="36">
        <f>J112/K112</f>
        <v>4.3010752688172046E-2</v>
      </c>
      <c r="N112" s="12"/>
    </row>
    <row r="113" spans="1:20" ht="15.75" thickBot="1" x14ac:dyDescent="0.3">
      <c r="A113"/>
      <c r="B113" s="33"/>
      <c r="C113" s="78"/>
      <c r="D113" s="33"/>
      <c r="E113" s="33"/>
      <c r="F113" s="33"/>
      <c r="G113" s="33"/>
      <c r="H113" s="33"/>
      <c r="I113" s="33"/>
      <c r="J113" s="33"/>
      <c r="K113" s="33"/>
      <c r="L113" s="33"/>
      <c r="N113" s="12"/>
    </row>
    <row r="114" spans="1:20" x14ac:dyDescent="0.25">
      <c r="A114"/>
      <c r="B114" s="51" t="s">
        <v>206</v>
      </c>
      <c r="C114" s="74" t="s">
        <v>156</v>
      </c>
      <c r="D114" s="43"/>
      <c r="E114" s="43"/>
      <c r="F114" s="43"/>
      <c r="G114" s="43"/>
      <c r="H114" s="43"/>
      <c r="I114" s="51"/>
      <c r="J114" s="43"/>
      <c r="K114" s="43"/>
      <c r="L114" s="43"/>
      <c r="N114" s="12"/>
    </row>
    <row r="115" spans="1:20" x14ac:dyDescent="0.25">
      <c r="A115"/>
      <c r="B115" s="19"/>
      <c r="C115" s="80"/>
      <c r="D115" s="3" t="s">
        <v>5</v>
      </c>
      <c r="E115" s="3"/>
      <c r="F115" s="3" t="s">
        <v>121</v>
      </c>
      <c r="G115" s="3" t="s">
        <v>6</v>
      </c>
      <c r="H115" s="3"/>
      <c r="I115" s="3" t="s">
        <v>121</v>
      </c>
      <c r="J115" s="4" t="s">
        <v>7</v>
      </c>
      <c r="K115" s="3"/>
      <c r="L115" s="3" t="s">
        <v>121</v>
      </c>
    </row>
    <row r="116" spans="1:20" x14ac:dyDescent="0.25">
      <c r="A116"/>
      <c r="B116" s="221" t="s">
        <v>155</v>
      </c>
      <c r="C116" s="80" t="s">
        <v>35</v>
      </c>
      <c r="D116" s="12">
        <v>65</v>
      </c>
      <c r="E116" s="12">
        <f>D116+D117</f>
        <v>73</v>
      </c>
      <c r="F116" s="15">
        <f>D116/E116</f>
        <v>0.8904109589041096</v>
      </c>
      <c r="G116" s="12">
        <v>34</v>
      </c>
      <c r="H116" s="12">
        <f>SUM(G116:G117)</f>
        <v>49</v>
      </c>
      <c r="I116" s="16">
        <f>G116/H116</f>
        <v>0.69387755102040816</v>
      </c>
      <c r="J116" s="12">
        <v>48</v>
      </c>
      <c r="K116" s="12">
        <f>SUM(J116:J117)</f>
        <v>60</v>
      </c>
      <c r="L116" s="16">
        <f>J116/K116</f>
        <v>0.8</v>
      </c>
      <c r="N116" s="12"/>
    </row>
    <row r="117" spans="1:20" x14ac:dyDescent="0.25">
      <c r="A117"/>
      <c r="B117" s="221"/>
      <c r="C117" s="80" t="s">
        <v>37</v>
      </c>
      <c r="D117" s="12">
        <v>8</v>
      </c>
      <c r="E117" s="12">
        <v>73</v>
      </c>
      <c r="F117" s="15">
        <f>D117/E117</f>
        <v>0.1095890410958904</v>
      </c>
      <c r="G117" s="12">
        <v>15</v>
      </c>
      <c r="H117" s="12">
        <v>49</v>
      </c>
      <c r="I117" s="16">
        <f t="shared" ref="I117:I119" si="21">G117/H117</f>
        <v>0.30612244897959184</v>
      </c>
      <c r="J117" s="12">
        <v>12</v>
      </c>
      <c r="K117" s="12">
        <v>60</v>
      </c>
      <c r="L117" s="16">
        <f t="shared" ref="L117:L119" si="22">J117/K117</f>
        <v>0.2</v>
      </c>
      <c r="N117" s="12"/>
      <c r="O117" s="12"/>
      <c r="P117" s="12"/>
      <c r="Q117" s="12"/>
      <c r="R117" s="12"/>
      <c r="S117" s="12"/>
      <c r="T117" s="14"/>
    </row>
    <row r="118" spans="1:20" x14ac:dyDescent="0.25">
      <c r="A118"/>
      <c r="B118" s="221"/>
      <c r="C118" s="80" t="s">
        <v>36</v>
      </c>
      <c r="D118" s="12">
        <v>39</v>
      </c>
      <c r="E118" s="12">
        <f>D118+D119</f>
        <v>45</v>
      </c>
      <c r="F118" s="15">
        <f>D118/E118</f>
        <v>0.8666666666666667</v>
      </c>
      <c r="G118" s="12">
        <v>42</v>
      </c>
      <c r="H118" s="12">
        <f>SUM(G118:G119)</f>
        <v>48</v>
      </c>
      <c r="I118" s="16">
        <f t="shared" si="21"/>
        <v>0.875</v>
      </c>
      <c r="J118" s="12">
        <v>41</v>
      </c>
      <c r="K118" s="12">
        <f>SUM(J118:J119)</f>
        <v>47</v>
      </c>
      <c r="L118" s="16">
        <f t="shared" si="22"/>
        <v>0.87234042553191493</v>
      </c>
      <c r="N118" s="12"/>
      <c r="O118" s="12"/>
      <c r="P118" s="12"/>
      <c r="Q118" s="12"/>
      <c r="R118" s="12"/>
      <c r="S118" s="12"/>
      <c r="T118" s="14"/>
    </row>
    <row r="119" spans="1:20" x14ac:dyDescent="0.25">
      <c r="A119"/>
      <c r="B119" s="221"/>
      <c r="C119" s="80" t="s">
        <v>38</v>
      </c>
      <c r="D119" s="12">
        <v>6</v>
      </c>
      <c r="E119" s="12">
        <v>45</v>
      </c>
      <c r="F119" s="15">
        <f>D119/E119</f>
        <v>0.13333333333333333</v>
      </c>
      <c r="G119" s="12">
        <v>6</v>
      </c>
      <c r="H119" s="12">
        <v>48</v>
      </c>
      <c r="I119" s="16">
        <f t="shared" si="21"/>
        <v>0.125</v>
      </c>
      <c r="J119" s="12">
        <v>6</v>
      </c>
      <c r="K119" s="12">
        <v>47</v>
      </c>
      <c r="L119" s="16">
        <f t="shared" si="22"/>
        <v>0.1276595744680851</v>
      </c>
      <c r="N119" s="12"/>
      <c r="O119" s="12"/>
      <c r="P119" s="12"/>
      <c r="Q119" s="12"/>
      <c r="R119" s="12"/>
      <c r="S119" s="12"/>
      <c r="T119" s="14"/>
    </row>
    <row r="120" spans="1:20" ht="15.75" thickBot="1" x14ac:dyDescent="0.3">
      <c r="A120" s="18"/>
      <c r="B120" s="223"/>
      <c r="C120" s="81" t="s">
        <v>39</v>
      </c>
      <c r="D120" s="31">
        <v>1.2</v>
      </c>
      <c r="E120" s="31"/>
      <c r="F120" s="36"/>
      <c r="G120" s="31">
        <v>0.9</v>
      </c>
      <c r="H120" s="31"/>
      <c r="I120" s="31"/>
      <c r="J120" s="31">
        <v>0.1</v>
      </c>
      <c r="K120" s="31"/>
      <c r="L120" s="31"/>
      <c r="N120" s="12"/>
      <c r="O120" s="12"/>
      <c r="P120" s="12"/>
      <c r="Q120" s="12"/>
      <c r="R120" s="12"/>
      <c r="S120" s="12"/>
      <c r="T120" s="14"/>
    </row>
    <row r="121" spans="1:20" ht="15.75" thickBot="1" x14ac:dyDescent="0.3">
      <c r="A121" s="19"/>
      <c r="B121" s="33"/>
      <c r="C121" s="78"/>
      <c r="D121" s="33"/>
      <c r="E121" s="33"/>
      <c r="F121" s="33"/>
      <c r="G121" s="33"/>
      <c r="H121" s="33"/>
      <c r="I121" s="33"/>
      <c r="J121" s="33"/>
      <c r="K121" s="33"/>
      <c r="L121" s="33"/>
      <c r="N121" s="12"/>
      <c r="O121" s="12"/>
      <c r="P121" s="12"/>
      <c r="Q121" s="12"/>
      <c r="R121" s="12"/>
      <c r="S121" s="12"/>
      <c r="T121" s="14"/>
    </row>
    <row r="122" spans="1:20" x14ac:dyDescent="0.25">
      <c r="A122"/>
      <c r="B122" s="43"/>
      <c r="C122" s="84" t="s">
        <v>220</v>
      </c>
      <c r="D122" s="43"/>
      <c r="E122" s="43"/>
      <c r="F122" s="43"/>
      <c r="G122" s="43"/>
      <c r="H122" s="43"/>
      <c r="I122" s="43"/>
      <c r="J122" s="43"/>
      <c r="K122" s="43"/>
      <c r="L122" s="43"/>
      <c r="N122" s="12"/>
      <c r="O122" s="12"/>
      <c r="P122" s="12"/>
      <c r="Q122" s="12"/>
      <c r="R122" s="12"/>
      <c r="S122" s="12"/>
      <c r="T122" s="14"/>
    </row>
    <row r="123" spans="1:20" x14ac:dyDescent="0.25">
      <c r="A123"/>
      <c r="B123" s="52" t="s">
        <v>29</v>
      </c>
      <c r="C123" s="77"/>
      <c r="D123" s="3" t="s">
        <v>5</v>
      </c>
      <c r="E123" s="3"/>
      <c r="F123" s="3" t="s">
        <v>121</v>
      </c>
      <c r="G123" s="3" t="s">
        <v>6</v>
      </c>
      <c r="H123" s="3"/>
      <c r="I123" s="3" t="s">
        <v>121</v>
      </c>
      <c r="J123" s="4" t="s">
        <v>7</v>
      </c>
      <c r="K123" s="3"/>
      <c r="L123" s="47" t="s">
        <v>121</v>
      </c>
      <c r="N123" s="12"/>
    </row>
    <row r="124" spans="1:20" x14ac:dyDescent="0.25">
      <c r="A124"/>
      <c r="B124" s="221" t="s">
        <v>155</v>
      </c>
      <c r="C124" s="80" t="s">
        <v>35</v>
      </c>
      <c r="D124" s="58"/>
      <c r="E124" s="58"/>
      <c r="F124" s="58"/>
      <c r="G124" s="58"/>
      <c r="H124" s="58"/>
      <c r="I124" s="58"/>
      <c r="J124" s="63">
        <v>157</v>
      </c>
      <c r="K124" s="63">
        <f>J124+J125</f>
        <v>164</v>
      </c>
      <c r="L124" s="15">
        <f>J124/K124</f>
        <v>0.95731707317073167</v>
      </c>
      <c r="N124" s="12"/>
    </row>
    <row r="125" spans="1:20" x14ac:dyDescent="0.25">
      <c r="A125"/>
      <c r="B125" s="221"/>
      <c r="C125" s="80" t="s">
        <v>37</v>
      </c>
      <c r="D125" s="13"/>
      <c r="E125" s="13"/>
      <c r="F125" s="13"/>
      <c r="G125" s="13"/>
      <c r="H125" s="13"/>
      <c r="I125" s="13"/>
      <c r="J125" s="12">
        <v>7</v>
      </c>
      <c r="K125" s="12">
        <v>164</v>
      </c>
      <c r="L125" s="15">
        <f>J125/K125</f>
        <v>4.2682926829268296E-2</v>
      </c>
      <c r="N125" s="12"/>
      <c r="O125" s="12"/>
      <c r="P125" s="12"/>
      <c r="Q125" s="12"/>
      <c r="R125" s="12"/>
      <c r="S125" s="12"/>
      <c r="T125" s="14"/>
    </row>
    <row r="126" spans="1:20" x14ac:dyDescent="0.25">
      <c r="A126"/>
      <c r="B126" s="221"/>
      <c r="C126" s="80" t="s">
        <v>36</v>
      </c>
      <c r="D126" s="13"/>
      <c r="E126" s="13"/>
      <c r="F126" s="13"/>
      <c r="G126" s="13"/>
      <c r="H126" s="13"/>
      <c r="I126" s="13"/>
      <c r="J126" s="12">
        <v>-85</v>
      </c>
      <c r="K126" s="12">
        <f>J126+J127</f>
        <v>-90</v>
      </c>
      <c r="L126" s="15">
        <f>J126/K126</f>
        <v>0.94444444444444442</v>
      </c>
      <c r="N126" s="12"/>
      <c r="O126" s="12"/>
      <c r="P126" s="12"/>
      <c r="Q126" s="12"/>
      <c r="R126" s="12"/>
      <c r="S126" s="12"/>
      <c r="T126" s="14"/>
    </row>
    <row r="127" spans="1:20" x14ac:dyDescent="0.25">
      <c r="A127"/>
      <c r="B127" s="221"/>
      <c r="C127" s="80" t="s">
        <v>38</v>
      </c>
      <c r="D127" s="13"/>
      <c r="E127" s="13"/>
      <c r="F127" s="13"/>
      <c r="G127" s="13"/>
      <c r="H127" s="13"/>
      <c r="I127" s="13"/>
      <c r="J127" s="12">
        <v>-5</v>
      </c>
      <c r="K127" s="12">
        <v>-90</v>
      </c>
      <c r="L127" s="15">
        <f>J127/K127</f>
        <v>5.5555555555555552E-2</v>
      </c>
      <c r="N127" s="12"/>
      <c r="O127" s="12"/>
      <c r="P127" s="12"/>
      <c r="Q127" s="12"/>
      <c r="R127" s="12"/>
      <c r="S127" s="12"/>
      <c r="T127" s="14"/>
    </row>
    <row r="128" spans="1:20" x14ac:dyDescent="0.25">
      <c r="A128" s="18"/>
      <c r="B128" s="222"/>
      <c r="C128" s="86" t="s">
        <v>39</v>
      </c>
      <c r="D128" s="59"/>
      <c r="E128" s="59"/>
      <c r="F128" s="59"/>
      <c r="G128" s="59"/>
      <c r="H128" s="59"/>
      <c r="I128" s="59"/>
      <c r="J128" s="44">
        <v>-3</v>
      </c>
      <c r="K128" s="44">
        <v>-93</v>
      </c>
      <c r="L128" s="45">
        <f>J128/K128</f>
        <v>3.2258064516129031E-2</v>
      </c>
      <c r="N128" s="12"/>
      <c r="O128" s="12"/>
      <c r="P128" s="12"/>
      <c r="Q128" s="12"/>
      <c r="R128" s="12"/>
      <c r="S128" s="12"/>
      <c r="T128" s="14"/>
    </row>
    <row r="129" spans="1:20" ht="15.75" thickBot="1" x14ac:dyDescent="0.3">
      <c r="A129"/>
      <c r="B129" s="62"/>
      <c r="C129" s="73"/>
      <c r="D129" s="31"/>
      <c r="E129" s="31"/>
      <c r="F129" s="31"/>
      <c r="G129" s="31"/>
      <c r="H129" s="31"/>
      <c r="I129" s="31"/>
      <c r="J129" s="31"/>
      <c r="K129" s="31"/>
      <c r="L129" s="31"/>
      <c r="N129" s="12"/>
      <c r="O129" s="12"/>
      <c r="P129" s="12"/>
      <c r="Q129" s="12"/>
      <c r="R129" s="12"/>
      <c r="S129" s="12"/>
      <c r="T129" s="14"/>
    </row>
    <row r="130" spans="1:20" ht="15.75" thickBot="1" x14ac:dyDescent="0.3">
      <c r="A130"/>
      <c r="C130" s="84" t="s">
        <v>81</v>
      </c>
      <c r="D130" s="43"/>
      <c r="E130" s="43"/>
      <c r="F130" s="43"/>
      <c r="G130" s="43"/>
      <c r="H130" s="43"/>
      <c r="I130" s="43"/>
      <c r="J130" s="43"/>
      <c r="K130" s="43"/>
      <c r="L130" s="43"/>
      <c r="N130" s="12"/>
      <c r="O130" s="12"/>
      <c r="P130" s="12"/>
      <c r="Q130" s="12"/>
      <c r="R130" s="12"/>
      <c r="S130" s="12"/>
      <c r="T130" s="14"/>
    </row>
    <row r="131" spans="1:20" x14ac:dyDescent="0.25">
      <c r="A131"/>
      <c r="B131" s="43" t="s">
        <v>221</v>
      </c>
      <c r="C131" s="75"/>
      <c r="D131" s="49" t="s">
        <v>5</v>
      </c>
      <c r="E131" s="49"/>
      <c r="F131" s="49" t="s">
        <v>121</v>
      </c>
      <c r="G131" s="49" t="s">
        <v>6</v>
      </c>
      <c r="H131" s="49"/>
      <c r="I131" s="49" t="s">
        <v>121</v>
      </c>
      <c r="J131" s="50" t="s">
        <v>7</v>
      </c>
      <c r="K131" s="49"/>
      <c r="L131" s="49" t="s">
        <v>121</v>
      </c>
    </row>
    <row r="132" spans="1:20" x14ac:dyDescent="0.25">
      <c r="A132"/>
      <c r="B132" s="219" t="s">
        <v>153</v>
      </c>
      <c r="C132" s="80" t="s">
        <v>35</v>
      </c>
      <c r="D132" s="13"/>
      <c r="E132" s="13"/>
      <c r="F132" s="13"/>
      <c r="G132" s="13"/>
      <c r="H132" s="13"/>
      <c r="I132" s="13"/>
      <c r="J132" s="12">
        <v>73.139999999999986</v>
      </c>
      <c r="K132" s="12">
        <f>J132+J133</f>
        <v>91.86999999999999</v>
      </c>
      <c r="L132" s="15">
        <f>J132/K132</f>
        <v>0.79612495918145199</v>
      </c>
      <c r="N132" s="12"/>
    </row>
    <row r="133" spans="1:20" x14ac:dyDescent="0.25">
      <c r="A133"/>
      <c r="B133" s="219"/>
      <c r="C133" s="80" t="s">
        <v>37</v>
      </c>
      <c r="D133" s="13"/>
      <c r="E133" s="13"/>
      <c r="F133" s="13"/>
      <c r="G133" s="13"/>
      <c r="H133" s="13"/>
      <c r="I133" s="13"/>
      <c r="J133" s="12">
        <v>18.73</v>
      </c>
      <c r="K133" s="12">
        <v>91.87</v>
      </c>
      <c r="L133" s="15">
        <f t="shared" ref="L133:L135" si="23">J133/K133</f>
        <v>0.20387504081854793</v>
      </c>
      <c r="N133" s="12"/>
    </row>
    <row r="134" spans="1:20" x14ac:dyDescent="0.25">
      <c r="A134"/>
      <c r="B134" s="219"/>
      <c r="C134" s="80" t="s">
        <v>36</v>
      </c>
      <c r="D134" s="13"/>
      <c r="E134" s="13"/>
      <c r="F134" s="13"/>
      <c r="G134" s="13"/>
      <c r="H134" s="13"/>
      <c r="I134" s="13"/>
      <c r="J134" s="12">
        <v>-48.199999999999989</v>
      </c>
      <c r="K134" s="12">
        <f>J134+J135</f>
        <v>-49.919999999999987</v>
      </c>
      <c r="L134" s="15">
        <f t="shared" si="23"/>
        <v>0.96554487179487181</v>
      </c>
      <c r="N134" s="12"/>
    </row>
    <row r="135" spans="1:20" x14ac:dyDescent="0.25">
      <c r="A135"/>
      <c r="B135" s="219"/>
      <c r="C135" s="80" t="s">
        <v>38</v>
      </c>
      <c r="D135" s="13"/>
      <c r="E135" s="13"/>
      <c r="F135" s="13"/>
      <c r="G135" s="13"/>
      <c r="H135" s="13"/>
      <c r="I135" s="13"/>
      <c r="J135" s="12">
        <v>-1.72</v>
      </c>
      <c r="K135" s="12">
        <v>-49.919999999999987</v>
      </c>
      <c r="L135" s="15">
        <f t="shared" si="23"/>
        <v>3.4455128205128215E-2</v>
      </c>
      <c r="N135" s="12"/>
    </row>
    <row r="136" spans="1:20" ht="15.75" thickBot="1" x14ac:dyDescent="0.3">
      <c r="A136"/>
      <c r="B136" s="220"/>
      <c r="C136" s="81" t="s">
        <v>39</v>
      </c>
      <c r="D136" s="39"/>
      <c r="E136" s="39"/>
      <c r="F136" s="39"/>
      <c r="G136" s="39"/>
      <c r="H136" s="39"/>
      <c r="I136" s="39"/>
      <c r="J136" s="31">
        <v>3.36</v>
      </c>
      <c r="K136" s="31"/>
      <c r="L136" s="36"/>
      <c r="N136" s="12"/>
    </row>
    <row r="137" spans="1:20" ht="15.75" thickBot="1" x14ac:dyDescent="0.3">
      <c r="A137"/>
      <c r="B137" s="33"/>
      <c r="C137" s="78"/>
      <c r="D137" s="33"/>
      <c r="E137" s="33"/>
      <c r="F137" s="33"/>
      <c r="G137" s="33"/>
      <c r="H137" s="33"/>
      <c r="I137" s="33"/>
      <c r="J137" s="33"/>
      <c r="K137" s="33"/>
      <c r="L137" s="33"/>
      <c r="N137" s="12"/>
    </row>
    <row r="138" spans="1:20" ht="15.75" thickBot="1" x14ac:dyDescent="0.3">
      <c r="A138"/>
      <c r="B138" s="33"/>
      <c r="C138" s="82"/>
      <c r="D138" s="33"/>
      <c r="E138" s="33"/>
      <c r="F138" s="37"/>
      <c r="G138" s="33"/>
      <c r="H138" s="33"/>
      <c r="I138" s="37"/>
      <c r="J138" s="33"/>
      <c r="K138" s="33"/>
      <c r="L138" s="37"/>
      <c r="N138" s="12"/>
      <c r="O138" s="12"/>
      <c r="P138" s="12"/>
    </row>
    <row r="139" spans="1:20" x14ac:dyDescent="0.25">
      <c r="A139"/>
      <c r="B139" s="64"/>
      <c r="C139" s="88" t="s">
        <v>131</v>
      </c>
      <c r="D139" s="43"/>
      <c r="E139" s="43"/>
      <c r="F139" s="43"/>
      <c r="G139" s="43"/>
      <c r="H139" s="43"/>
      <c r="I139" s="43"/>
      <c r="J139" s="43"/>
      <c r="K139" s="43"/>
      <c r="L139" s="43"/>
    </row>
    <row r="140" spans="1:20" x14ac:dyDescent="0.25">
      <c r="A140"/>
      <c r="B140" s="65" t="s">
        <v>224</v>
      </c>
      <c r="C140" s="77"/>
      <c r="D140" s="46" t="s">
        <v>19</v>
      </c>
      <c r="E140" s="46"/>
      <c r="F140" s="46" t="s">
        <v>120</v>
      </c>
      <c r="G140" s="46" t="s">
        <v>21</v>
      </c>
      <c r="H140" s="46"/>
      <c r="I140" s="46" t="s">
        <v>120</v>
      </c>
      <c r="J140" s="46" t="s">
        <v>33</v>
      </c>
      <c r="K140" s="46"/>
      <c r="L140" s="46" t="s">
        <v>120</v>
      </c>
      <c r="N140" s="12"/>
    </row>
    <row r="141" spans="1:20" x14ac:dyDescent="0.25">
      <c r="A141"/>
      <c r="B141" s="219" t="s">
        <v>153</v>
      </c>
      <c r="C141" s="80" t="s">
        <v>35</v>
      </c>
      <c r="D141" s="12">
        <v>98</v>
      </c>
      <c r="E141" s="12">
        <f>D141+43.5+44</f>
        <v>185.5</v>
      </c>
      <c r="F141" s="15">
        <f>D141/E141</f>
        <v>0.52830188679245282</v>
      </c>
      <c r="N141" s="12"/>
    </row>
    <row r="142" spans="1:20" x14ac:dyDescent="0.25">
      <c r="A142"/>
      <c r="B142" s="219"/>
      <c r="C142" s="80" t="s">
        <v>37</v>
      </c>
      <c r="D142" s="12">
        <v>-43.5</v>
      </c>
      <c r="E142" s="12">
        <v>185.5</v>
      </c>
      <c r="F142" s="15">
        <f>43.5/E142</f>
        <v>0.23450134770889489</v>
      </c>
      <c r="N142" s="12"/>
    </row>
    <row r="143" spans="1:20" ht="15.75" thickBot="1" x14ac:dyDescent="0.3">
      <c r="A143"/>
      <c r="B143" s="220"/>
      <c r="C143" s="81" t="s">
        <v>38</v>
      </c>
      <c r="D143" s="31">
        <v>-44</v>
      </c>
      <c r="E143" s="31">
        <v>185.5</v>
      </c>
      <c r="F143" s="36">
        <f>44/E143</f>
        <v>0.23719676549865229</v>
      </c>
      <c r="G143" s="31"/>
      <c r="H143" s="31"/>
      <c r="I143" s="31"/>
      <c r="J143" s="31"/>
      <c r="K143" s="31"/>
      <c r="L143" s="31"/>
      <c r="N143" s="12"/>
    </row>
    <row r="144" spans="1:20" ht="15.75" thickBot="1" x14ac:dyDescent="0.3">
      <c r="A144"/>
      <c r="B144" s="61"/>
      <c r="C144" s="82"/>
      <c r="D144" s="33"/>
      <c r="E144" s="33"/>
      <c r="F144" s="37"/>
      <c r="G144" s="33"/>
      <c r="H144" s="33"/>
      <c r="I144" s="33"/>
      <c r="J144" s="33"/>
      <c r="K144" s="33"/>
      <c r="L144" s="33"/>
      <c r="N144" s="12"/>
    </row>
    <row r="145" spans="1:14" x14ac:dyDescent="0.25">
      <c r="A145"/>
      <c r="B145" s="43"/>
      <c r="C145" s="74" t="s">
        <v>130</v>
      </c>
      <c r="D145" s="43"/>
      <c r="E145" s="43"/>
      <c r="F145" s="43"/>
      <c r="G145" s="43"/>
      <c r="H145" s="43"/>
      <c r="I145" s="43"/>
      <c r="J145" s="43"/>
      <c r="K145" s="43"/>
      <c r="L145" s="43"/>
      <c r="N145" s="12"/>
    </row>
    <row r="146" spans="1:14" x14ac:dyDescent="0.25">
      <c r="A146" s="18"/>
      <c r="B146" s="44" t="s">
        <v>218</v>
      </c>
      <c r="C146" s="75"/>
      <c r="D146" s="44" t="s">
        <v>19</v>
      </c>
      <c r="E146" s="44"/>
      <c r="F146" s="44" t="s">
        <v>120</v>
      </c>
      <c r="G146" s="44" t="s">
        <v>21</v>
      </c>
      <c r="H146" s="44"/>
      <c r="I146" s="44" t="s">
        <v>120</v>
      </c>
      <c r="J146" s="44" t="s">
        <v>33</v>
      </c>
      <c r="K146" s="44"/>
      <c r="L146" s="44" t="s">
        <v>120</v>
      </c>
      <c r="N146" s="12"/>
    </row>
    <row r="147" spans="1:14" x14ac:dyDescent="0.25">
      <c r="A147"/>
      <c r="B147" s="219" t="s">
        <v>153</v>
      </c>
      <c r="C147" s="76" t="s">
        <v>15</v>
      </c>
      <c r="D147" s="12">
        <v>185.2</v>
      </c>
      <c r="E147" s="12">
        <v>185.2</v>
      </c>
      <c r="F147" s="15">
        <f>D147/E147</f>
        <v>1</v>
      </c>
      <c r="N147" s="12"/>
    </row>
    <row r="148" spans="1:14" x14ac:dyDescent="0.25">
      <c r="A148"/>
      <c r="B148" s="219"/>
      <c r="C148" s="76" t="s">
        <v>16</v>
      </c>
      <c r="D148" s="12">
        <v>36.6</v>
      </c>
      <c r="E148" s="12">
        <f>SUM(D148:D150)</f>
        <v>137.19999999999999</v>
      </c>
      <c r="F148" s="15">
        <f t="shared" ref="F148:F150" si="24">D148/E148</f>
        <v>0.26676384839650147</v>
      </c>
      <c r="M148" s="3"/>
    </row>
    <row r="149" spans="1:14" x14ac:dyDescent="0.25">
      <c r="A149"/>
      <c r="B149" s="219"/>
      <c r="C149" s="76" t="s">
        <v>22</v>
      </c>
      <c r="D149" s="12">
        <v>92</v>
      </c>
      <c r="E149" s="12">
        <v>137.19999999999999</v>
      </c>
      <c r="F149" s="15">
        <f t="shared" si="24"/>
        <v>0.6705539358600584</v>
      </c>
      <c r="M149" s="3"/>
    </row>
    <row r="150" spans="1:14" x14ac:dyDescent="0.25">
      <c r="A150"/>
      <c r="B150" s="219"/>
      <c r="C150" s="76" t="s">
        <v>46</v>
      </c>
      <c r="D150" s="12">
        <v>8.6</v>
      </c>
      <c r="E150" s="12">
        <v>137.19999999999999</v>
      </c>
      <c r="F150" s="15">
        <f t="shared" si="24"/>
        <v>6.2682215743440239E-2</v>
      </c>
      <c r="M150" s="3"/>
    </row>
    <row r="151" spans="1:14" ht="15.75" thickBot="1" x14ac:dyDescent="0.3">
      <c r="A151"/>
      <c r="B151" s="220"/>
      <c r="C151" s="73" t="s">
        <v>117</v>
      </c>
      <c r="D151" s="31">
        <f>D147-137.2</f>
        <v>48</v>
      </c>
      <c r="E151" s="31"/>
      <c r="F151" s="31"/>
      <c r="G151" s="31"/>
      <c r="H151" s="31"/>
      <c r="I151" s="31"/>
      <c r="J151" s="31"/>
      <c r="K151" s="31"/>
      <c r="L151" s="31"/>
      <c r="M151" s="3"/>
    </row>
    <row r="152" spans="1:14" x14ac:dyDescent="0.25">
      <c r="A152"/>
      <c r="B152" s="43"/>
      <c r="C152" s="84" t="s">
        <v>145</v>
      </c>
      <c r="D152" s="43"/>
      <c r="E152" s="43"/>
      <c r="F152" s="43"/>
      <c r="G152" s="43"/>
      <c r="H152" s="43"/>
      <c r="I152" s="43"/>
      <c r="J152" s="43"/>
      <c r="K152" s="43"/>
      <c r="L152" s="43"/>
      <c r="M152" s="3"/>
    </row>
    <row r="153" spans="1:14" ht="24" thickBot="1" x14ac:dyDescent="0.4">
      <c r="A153"/>
      <c r="B153" s="59" t="s">
        <v>222</v>
      </c>
      <c r="C153" s="87"/>
      <c r="D153" s="49" t="s">
        <v>5</v>
      </c>
      <c r="E153" s="49"/>
      <c r="F153" s="49" t="s">
        <v>121</v>
      </c>
      <c r="G153" s="49" t="s">
        <v>6</v>
      </c>
      <c r="H153" s="49"/>
      <c r="I153" s="49" t="s">
        <v>121</v>
      </c>
      <c r="J153" s="50" t="s">
        <v>7</v>
      </c>
      <c r="K153" s="49"/>
      <c r="L153" s="49" t="s">
        <v>121</v>
      </c>
      <c r="M153" s="3"/>
    </row>
    <row r="154" spans="1:14" ht="15" customHeight="1" x14ac:dyDescent="0.25">
      <c r="A154"/>
      <c r="B154" s="221" t="s">
        <v>155</v>
      </c>
      <c r="C154" s="80" t="s">
        <v>35</v>
      </c>
      <c r="D154" s="12">
        <v>92</v>
      </c>
      <c r="E154" s="12">
        <f>D154+D155</f>
        <v>101</v>
      </c>
      <c r="F154" s="15">
        <f>D154/E154</f>
        <v>0.91089108910891092</v>
      </c>
      <c r="G154" s="12">
        <v>46</v>
      </c>
      <c r="H154" s="12">
        <f>G154+G155</f>
        <v>66</v>
      </c>
      <c r="I154" s="15">
        <f>G154/H154</f>
        <v>0.69696969696969702</v>
      </c>
      <c r="J154" s="12">
        <v>69</v>
      </c>
      <c r="K154" s="12">
        <f>J154+J155</f>
        <v>83</v>
      </c>
      <c r="L154" s="15">
        <f>J154/K154</f>
        <v>0.83132530120481929</v>
      </c>
    </row>
    <row r="155" spans="1:14" x14ac:dyDescent="0.25">
      <c r="A155"/>
      <c r="B155" s="221"/>
      <c r="C155" s="249" t="s">
        <v>37</v>
      </c>
      <c r="D155" s="250">
        <v>9</v>
      </c>
      <c r="E155" s="250">
        <v>101</v>
      </c>
      <c r="F155" s="251">
        <f t="shared" ref="F155:F157" si="25">D155/E155</f>
        <v>8.9108910891089105E-2</v>
      </c>
      <c r="G155" s="250">
        <v>20</v>
      </c>
      <c r="H155" s="250">
        <v>66</v>
      </c>
      <c r="I155" s="15">
        <f t="shared" ref="I155:I157" si="26">G155/H155</f>
        <v>0.30303030303030304</v>
      </c>
      <c r="J155" s="12">
        <v>14</v>
      </c>
      <c r="K155" s="12">
        <v>83</v>
      </c>
      <c r="L155" s="15">
        <f t="shared" ref="L155:L157" si="27">J155/K155</f>
        <v>0.16867469879518071</v>
      </c>
      <c r="N155" s="166"/>
    </row>
    <row r="156" spans="1:14" x14ac:dyDescent="0.25">
      <c r="A156"/>
      <c r="B156" s="221"/>
      <c r="C156" s="249" t="s">
        <v>36</v>
      </c>
      <c r="D156" s="250">
        <v>-47</v>
      </c>
      <c r="E156" s="250">
        <f>D156+D157</f>
        <v>-56</v>
      </c>
      <c r="F156" s="251">
        <f t="shared" si="25"/>
        <v>0.8392857142857143</v>
      </c>
      <c r="G156" s="250">
        <v>-59</v>
      </c>
      <c r="H156" s="250">
        <f>G156+G157</f>
        <v>-68</v>
      </c>
      <c r="I156" s="15">
        <f t="shared" si="26"/>
        <v>0.86764705882352944</v>
      </c>
      <c r="J156" s="12">
        <v>-52</v>
      </c>
      <c r="K156" s="12">
        <f>J156+J157</f>
        <v>-61</v>
      </c>
      <c r="L156" s="15">
        <f t="shared" si="27"/>
        <v>0.85245901639344257</v>
      </c>
    </row>
    <row r="157" spans="1:14" x14ac:dyDescent="0.25">
      <c r="A157"/>
      <c r="B157" s="221"/>
      <c r="C157" s="249" t="s">
        <v>38</v>
      </c>
      <c r="D157" s="250">
        <v>-9</v>
      </c>
      <c r="E157" s="250">
        <v>-56</v>
      </c>
      <c r="F157" s="251">
        <f t="shared" si="25"/>
        <v>0.16071428571428573</v>
      </c>
      <c r="G157" s="250">
        <v>-9</v>
      </c>
      <c r="H157" s="250">
        <v>-68</v>
      </c>
      <c r="I157" s="15">
        <f t="shared" si="26"/>
        <v>0.13235294117647059</v>
      </c>
      <c r="J157" s="12">
        <v>-9</v>
      </c>
      <c r="K157" s="12">
        <v>-61</v>
      </c>
      <c r="L157" s="15">
        <f t="shared" si="27"/>
        <v>0.14754098360655737</v>
      </c>
    </row>
    <row r="158" spans="1:14" ht="15.75" thickBot="1" x14ac:dyDescent="0.3">
      <c r="A158" s="18"/>
      <c r="B158" s="223"/>
      <c r="C158" s="252" t="s">
        <v>39</v>
      </c>
      <c r="D158" s="253">
        <v>-3</v>
      </c>
      <c r="E158" s="253"/>
      <c r="F158" s="254"/>
      <c r="G158" s="253">
        <v>2</v>
      </c>
      <c r="H158" s="253"/>
      <c r="I158" s="36"/>
      <c r="J158" s="31">
        <v>-1</v>
      </c>
      <c r="K158" s="31"/>
      <c r="L158" s="36"/>
    </row>
    <row r="159" spans="1:14" ht="15.75" thickBot="1" x14ac:dyDescent="0.3">
      <c r="A159"/>
      <c r="B159" s="33"/>
      <c r="C159" s="255"/>
      <c r="D159" s="256"/>
      <c r="E159" s="256"/>
      <c r="F159" s="256"/>
      <c r="G159" s="256"/>
      <c r="H159" s="256"/>
      <c r="I159" s="33"/>
      <c r="J159" s="33"/>
      <c r="K159" s="33"/>
      <c r="L159" s="33"/>
    </row>
    <row r="160" spans="1:14" x14ac:dyDescent="0.25">
      <c r="A160"/>
      <c r="B160" s="43"/>
      <c r="C160" s="257" t="s">
        <v>157</v>
      </c>
      <c r="D160" s="258"/>
      <c r="E160" s="258"/>
      <c r="F160" s="258"/>
      <c r="G160" s="258"/>
      <c r="H160" s="258"/>
      <c r="I160" s="43"/>
      <c r="J160" s="43"/>
      <c r="K160" s="43"/>
      <c r="L160" s="43"/>
    </row>
    <row r="161" spans="1:12" x14ac:dyDescent="0.25">
      <c r="A161"/>
      <c r="B161" s="59" t="s">
        <v>223</v>
      </c>
      <c r="C161" s="259"/>
      <c r="D161" s="260" t="s">
        <v>19</v>
      </c>
      <c r="E161" s="260"/>
      <c r="F161" s="260" t="s">
        <v>120</v>
      </c>
      <c r="G161" s="260" t="s">
        <v>21</v>
      </c>
      <c r="H161" s="260"/>
      <c r="I161" s="44" t="s">
        <v>120</v>
      </c>
      <c r="J161" s="44" t="s">
        <v>33</v>
      </c>
      <c r="K161" s="44"/>
      <c r="L161" s="44" t="s">
        <v>120</v>
      </c>
    </row>
    <row r="162" spans="1:12" x14ac:dyDescent="0.25">
      <c r="A162"/>
      <c r="B162" s="221" t="s">
        <v>155</v>
      </c>
      <c r="C162" s="249" t="s">
        <v>35</v>
      </c>
      <c r="D162" s="250">
        <v>93</v>
      </c>
      <c r="E162" s="250">
        <f>D162+D163</f>
        <v>106</v>
      </c>
      <c r="F162" s="251">
        <f>D162/E162</f>
        <v>0.87735849056603776</v>
      </c>
      <c r="G162" s="250">
        <v>69</v>
      </c>
      <c r="H162" s="250">
        <f>G162+G163</f>
        <v>79</v>
      </c>
      <c r="I162" s="15">
        <f>G162/H162</f>
        <v>0.87341772151898733</v>
      </c>
      <c r="J162" s="12">
        <v>77</v>
      </c>
      <c r="K162" s="12">
        <f>J162+J163</f>
        <v>88</v>
      </c>
      <c r="L162" s="15">
        <f>J162/K162</f>
        <v>0.875</v>
      </c>
    </row>
    <row r="163" spans="1:12" x14ac:dyDescent="0.25">
      <c r="A163"/>
      <c r="B163" s="221"/>
      <c r="C163" s="249" t="s">
        <v>37</v>
      </c>
      <c r="D163" s="250">
        <v>13</v>
      </c>
      <c r="E163" s="250">
        <v>106</v>
      </c>
      <c r="F163" s="251">
        <f t="shared" ref="F163:F165" si="28">D163/E163</f>
        <v>0.12264150943396226</v>
      </c>
      <c r="G163" s="250">
        <v>10</v>
      </c>
      <c r="H163" s="250">
        <v>79</v>
      </c>
      <c r="I163" s="15">
        <f t="shared" ref="I163:I165" si="29">G163/H163</f>
        <v>0.12658227848101267</v>
      </c>
      <c r="J163" s="12">
        <v>11</v>
      </c>
      <c r="K163" s="12">
        <v>88</v>
      </c>
      <c r="L163" s="15">
        <f t="shared" ref="L163:L165" si="30">J163/K163</f>
        <v>0.125</v>
      </c>
    </row>
    <row r="164" spans="1:12" x14ac:dyDescent="0.25">
      <c r="A164"/>
      <c r="B164" s="221"/>
      <c r="C164" s="249" t="s">
        <v>36</v>
      </c>
      <c r="D164" s="250">
        <v>-23</v>
      </c>
      <c r="E164" s="250">
        <f>D164+D165</f>
        <v>-37</v>
      </c>
      <c r="F164" s="251">
        <f t="shared" si="28"/>
        <v>0.6216216216216216</v>
      </c>
      <c r="G164" s="250">
        <v>-58</v>
      </c>
      <c r="H164" s="250">
        <f>G164+G165</f>
        <v>-82</v>
      </c>
      <c r="I164" s="15">
        <f t="shared" si="29"/>
        <v>0.70731707317073167</v>
      </c>
      <c r="J164" s="12">
        <v>-46</v>
      </c>
      <c r="K164" s="12">
        <f>J164+J165</f>
        <v>-67</v>
      </c>
      <c r="L164" s="15">
        <f t="shared" si="30"/>
        <v>0.68656716417910446</v>
      </c>
    </row>
    <row r="165" spans="1:12" x14ac:dyDescent="0.25">
      <c r="A165"/>
      <c r="B165" s="221"/>
      <c r="C165" s="249" t="s">
        <v>38</v>
      </c>
      <c r="D165" s="250">
        <v>-14</v>
      </c>
      <c r="E165" s="250">
        <v>-37</v>
      </c>
      <c r="F165" s="251">
        <f t="shared" si="28"/>
        <v>0.3783783783783784</v>
      </c>
      <c r="G165" s="250">
        <v>-24</v>
      </c>
      <c r="H165" s="250">
        <v>-82</v>
      </c>
      <c r="I165" s="15">
        <f t="shared" si="29"/>
        <v>0.29268292682926828</v>
      </c>
      <c r="J165" s="12">
        <v>-21</v>
      </c>
      <c r="K165" s="12">
        <v>-67</v>
      </c>
      <c r="L165" s="15">
        <f t="shared" si="30"/>
        <v>0.31343283582089554</v>
      </c>
    </row>
    <row r="166" spans="1:12" ht="15.75" thickBot="1" x14ac:dyDescent="0.3">
      <c r="A166" s="18"/>
      <c r="B166" s="223"/>
      <c r="C166" s="252" t="s">
        <v>39</v>
      </c>
      <c r="D166" s="253">
        <v>-7</v>
      </c>
      <c r="E166" s="253"/>
      <c r="F166" s="254"/>
      <c r="G166" s="253">
        <v>5</v>
      </c>
      <c r="H166" s="253"/>
      <c r="I166" s="36"/>
      <c r="J166" s="31">
        <v>1</v>
      </c>
      <c r="K166" s="31"/>
      <c r="L166" s="36"/>
    </row>
    <row r="167" spans="1:12" ht="15.75" thickBot="1" x14ac:dyDescent="0.3">
      <c r="A167" s="18"/>
      <c r="B167" s="61"/>
      <c r="C167" s="255"/>
      <c r="D167" s="256"/>
      <c r="E167" s="256"/>
      <c r="F167" s="256"/>
      <c r="G167" s="256"/>
      <c r="H167" s="256"/>
      <c r="I167" s="33"/>
      <c r="J167" s="33"/>
      <c r="K167" s="33"/>
      <c r="L167" s="33"/>
    </row>
    <row r="168" spans="1:12" x14ac:dyDescent="0.25">
      <c r="A168"/>
      <c r="B168" s="60"/>
      <c r="C168" s="259" t="s">
        <v>82</v>
      </c>
      <c r="D168" s="260"/>
      <c r="E168" s="260"/>
      <c r="F168" s="260"/>
      <c r="G168" s="260"/>
      <c r="H168" s="260"/>
      <c r="I168" s="44"/>
      <c r="J168" s="44"/>
      <c r="K168" s="44"/>
      <c r="L168" s="44"/>
    </row>
    <row r="169" spans="1:12" x14ac:dyDescent="0.25">
      <c r="A169"/>
      <c r="B169" s="46" t="s">
        <v>225</v>
      </c>
      <c r="C169" s="261"/>
      <c r="D169" s="262" t="s">
        <v>19</v>
      </c>
      <c r="E169" s="262"/>
      <c r="F169" s="262" t="s">
        <v>120</v>
      </c>
      <c r="G169" s="262" t="s">
        <v>21</v>
      </c>
      <c r="H169" s="262"/>
      <c r="I169" s="46" t="s">
        <v>120</v>
      </c>
      <c r="J169" s="46" t="s">
        <v>33</v>
      </c>
      <c r="K169" s="46"/>
      <c r="L169" s="46" t="s">
        <v>120</v>
      </c>
    </row>
    <row r="170" spans="1:12" x14ac:dyDescent="0.25">
      <c r="A170"/>
      <c r="B170" s="219" t="s">
        <v>153</v>
      </c>
      <c r="C170" s="249" t="s">
        <v>35</v>
      </c>
      <c r="D170" s="250">
        <v>202</v>
      </c>
      <c r="E170" s="250">
        <v>233</v>
      </c>
      <c r="F170" s="251">
        <v>0.86695278969957079</v>
      </c>
      <c r="G170" s="250">
        <v>29</v>
      </c>
      <c r="H170" s="250">
        <v>57</v>
      </c>
      <c r="I170" s="15">
        <v>0.50877192982456143</v>
      </c>
      <c r="L170" s="3"/>
    </row>
    <row r="171" spans="1:12" x14ac:dyDescent="0.25">
      <c r="A171"/>
      <c r="B171" s="219"/>
      <c r="C171" s="249" t="s">
        <v>37</v>
      </c>
      <c r="D171" s="250">
        <v>31</v>
      </c>
      <c r="E171" s="250">
        <v>233</v>
      </c>
      <c r="F171" s="251">
        <v>0.13304721030042918</v>
      </c>
      <c r="G171" s="250">
        <v>28</v>
      </c>
      <c r="H171" s="250">
        <v>57</v>
      </c>
      <c r="I171" s="15">
        <v>0.49122807017543857</v>
      </c>
      <c r="L171" s="3"/>
    </row>
    <row r="172" spans="1:12" x14ac:dyDescent="0.25">
      <c r="A172"/>
      <c r="B172" s="219"/>
      <c r="C172" s="249" t="s">
        <v>36</v>
      </c>
      <c r="D172" s="250">
        <v>14</v>
      </c>
      <c r="E172" s="250">
        <v>25</v>
      </c>
      <c r="F172" s="251">
        <v>0.56000000000000005</v>
      </c>
      <c r="G172" s="250">
        <v>54</v>
      </c>
      <c r="H172" s="250">
        <v>81</v>
      </c>
      <c r="I172" s="15">
        <v>0.66666666666666663</v>
      </c>
      <c r="L172" s="3"/>
    </row>
    <row r="173" spans="1:12" x14ac:dyDescent="0.25">
      <c r="A173"/>
      <c r="B173" s="219"/>
      <c r="C173" s="249" t="s">
        <v>38</v>
      </c>
      <c r="D173" s="250">
        <v>11</v>
      </c>
      <c r="E173" s="250">
        <v>25</v>
      </c>
      <c r="F173" s="251">
        <v>0.44</v>
      </c>
      <c r="G173" s="250">
        <v>27</v>
      </c>
      <c r="H173" s="250">
        <v>81</v>
      </c>
      <c r="I173" s="15">
        <f>G173/H173</f>
        <v>0.33333333333333331</v>
      </c>
      <c r="L173" s="3"/>
    </row>
    <row r="174" spans="1:12" ht="15.75" thickBot="1" x14ac:dyDescent="0.3">
      <c r="A174"/>
      <c r="B174" s="220"/>
      <c r="C174" s="252" t="s">
        <v>39</v>
      </c>
      <c r="D174" s="253">
        <v>4</v>
      </c>
      <c r="E174" s="253"/>
      <c r="F174" s="253"/>
      <c r="G174" s="253">
        <v>0</v>
      </c>
      <c r="H174" s="253"/>
      <c r="I174" s="31"/>
      <c r="J174" s="31"/>
      <c r="K174" s="31"/>
      <c r="L174" s="34"/>
    </row>
    <row r="175" spans="1:12" x14ac:dyDescent="0.25">
      <c r="A175"/>
      <c r="C175" s="263"/>
      <c r="D175" s="250"/>
      <c r="E175" s="250"/>
      <c r="F175" s="250"/>
      <c r="G175" s="250"/>
      <c r="H175" s="250"/>
    </row>
    <row r="176" spans="1:12" x14ac:dyDescent="0.25">
      <c r="A176"/>
      <c r="C176" s="263"/>
      <c r="D176" s="250"/>
      <c r="E176" s="250"/>
      <c r="F176" s="250"/>
      <c r="G176" s="250"/>
      <c r="H176" s="250"/>
    </row>
    <row r="177" spans="1:1" x14ac:dyDescent="0.25">
      <c r="A177"/>
    </row>
    <row r="178" spans="1:1" x14ac:dyDescent="0.25">
      <c r="A178"/>
    </row>
    <row r="179" spans="1:1" x14ac:dyDescent="0.25">
      <c r="A179"/>
    </row>
    <row r="180" spans="1:1" x14ac:dyDescent="0.25">
      <c r="A180"/>
    </row>
    <row r="181" spans="1:1" x14ac:dyDescent="0.25">
      <c r="A181"/>
    </row>
    <row r="182" spans="1:1" x14ac:dyDescent="0.25">
      <c r="A182" s="18"/>
    </row>
  </sheetData>
  <mergeCells count="25">
    <mergeCell ref="B12:B16"/>
    <mergeCell ref="N4:N8"/>
    <mergeCell ref="N75:N79"/>
    <mergeCell ref="N68:N72"/>
    <mergeCell ref="B60:B64"/>
    <mergeCell ref="B52:B56"/>
    <mergeCell ref="B44:B48"/>
    <mergeCell ref="B36:B40"/>
    <mergeCell ref="B28:B32"/>
    <mergeCell ref="B20:B24"/>
    <mergeCell ref="B4:B8"/>
    <mergeCell ref="B100:B104"/>
    <mergeCell ref="B92:B96"/>
    <mergeCell ref="B84:B88"/>
    <mergeCell ref="B76:B80"/>
    <mergeCell ref="B68:B71"/>
    <mergeCell ref="B132:B136"/>
    <mergeCell ref="B124:B128"/>
    <mergeCell ref="B116:B120"/>
    <mergeCell ref="B108:B112"/>
    <mergeCell ref="B170:B174"/>
    <mergeCell ref="B147:B151"/>
    <mergeCell ref="B141:B143"/>
    <mergeCell ref="B154:B158"/>
    <mergeCell ref="B162:B166"/>
  </mergeCells>
  <phoneticPr fontId="1" type="noConversion"/>
  <pageMargins left="0.7" right="0.7" top="0.75" bottom="0.75" header="0.3" footer="0.3"/>
  <pageSetup paperSize="9" orientation="portrait" horizontalDpi="0"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5EA58E-76F8-4F6F-89F1-9937A9ABA97A}">
  <dimension ref="A1:H8"/>
  <sheetViews>
    <sheetView workbookViewId="0">
      <selection activeCell="J12" sqref="J12"/>
    </sheetView>
  </sheetViews>
  <sheetFormatPr defaultRowHeight="14.25" x14ac:dyDescent="0.2"/>
  <cols>
    <col min="1" max="1" width="14.25" customWidth="1"/>
    <col min="2" max="2" width="22.625" customWidth="1"/>
    <col min="4" max="4" width="19.75" customWidth="1"/>
  </cols>
  <sheetData>
    <row r="1" spans="1:8" ht="15" thickBot="1" x14ac:dyDescent="0.25">
      <c r="A1" s="29"/>
      <c r="B1" s="29"/>
      <c r="C1" s="29"/>
      <c r="D1" s="29"/>
      <c r="E1" s="29"/>
      <c r="F1" s="29"/>
      <c r="G1" s="29"/>
      <c r="H1" s="29"/>
    </row>
    <row r="2" spans="1:8" ht="15" x14ac:dyDescent="0.25">
      <c r="A2" s="44" t="s">
        <v>114</v>
      </c>
      <c r="B2" s="43" t="s">
        <v>147</v>
      </c>
      <c r="C2" s="43" t="s">
        <v>146</v>
      </c>
      <c r="D2" s="43" t="s">
        <v>148</v>
      </c>
      <c r="E2" s="95" t="s">
        <v>213</v>
      </c>
      <c r="F2" s="95" t="s">
        <v>214</v>
      </c>
      <c r="G2" s="95" t="s">
        <v>215</v>
      </c>
      <c r="H2" s="95" t="s">
        <v>216</v>
      </c>
    </row>
    <row r="3" spans="1:8" ht="15" x14ac:dyDescent="0.25">
      <c r="A3" s="3">
        <v>1</v>
      </c>
      <c r="B3" s="3" t="s">
        <v>212</v>
      </c>
      <c r="C3" s="3" t="s">
        <v>91</v>
      </c>
      <c r="D3" s="3" t="s">
        <v>149</v>
      </c>
      <c r="E3" s="99">
        <v>100</v>
      </c>
      <c r="F3" s="99">
        <v>26.676384839650147</v>
      </c>
      <c r="G3" s="99">
        <v>67.055393586005835</v>
      </c>
      <c r="H3" s="99">
        <v>6.2682215743440235</v>
      </c>
    </row>
    <row r="4" spans="1:8" ht="15" x14ac:dyDescent="0.25">
      <c r="A4" s="3">
        <v>2</v>
      </c>
      <c r="B4" s="3" t="s">
        <v>76</v>
      </c>
      <c r="C4" s="3" t="s">
        <v>96</v>
      </c>
      <c r="D4" s="3" t="s">
        <v>149</v>
      </c>
      <c r="E4" s="99">
        <v>100</v>
      </c>
      <c r="F4" s="99">
        <v>10.55</v>
      </c>
      <c r="G4" s="99">
        <v>45.1</v>
      </c>
      <c r="H4" s="99">
        <v>29.08</v>
      </c>
    </row>
    <row r="5" spans="1:8" ht="15" x14ac:dyDescent="0.25">
      <c r="A5" s="3">
        <v>3</v>
      </c>
      <c r="B5" s="3" t="s">
        <v>77</v>
      </c>
      <c r="C5" s="3" t="s">
        <v>95</v>
      </c>
      <c r="D5" s="3" t="s">
        <v>149</v>
      </c>
      <c r="E5" s="99">
        <v>100</v>
      </c>
      <c r="F5" s="99">
        <v>14.52599</v>
      </c>
      <c r="G5" s="99">
        <v>13.30275</v>
      </c>
      <c r="H5" s="99">
        <v>27.675840000000001</v>
      </c>
    </row>
    <row r="6" spans="1:8" ht="15" x14ac:dyDescent="0.25">
      <c r="A6" s="3">
        <v>4</v>
      </c>
      <c r="B6" s="3" t="s">
        <v>78</v>
      </c>
      <c r="C6" s="3" t="s">
        <v>94</v>
      </c>
      <c r="D6" s="3" t="s">
        <v>149</v>
      </c>
      <c r="E6" s="99">
        <v>67.781980000000004</v>
      </c>
      <c r="F6" s="99">
        <v>1.2951969999999999</v>
      </c>
      <c r="G6" s="99">
        <v>13.869400000000001</v>
      </c>
      <c r="H6" s="99">
        <v>17.053429999999999</v>
      </c>
    </row>
    <row r="7" spans="1:8" ht="15" x14ac:dyDescent="0.25">
      <c r="A7" s="3">
        <v>5</v>
      </c>
      <c r="B7" s="3" t="s">
        <v>86</v>
      </c>
      <c r="C7" s="3" t="s">
        <v>86</v>
      </c>
      <c r="D7" s="3" t="s">
        <v>149</v>
      </c>
      <c r="E7" s="99">
        <v>100</v>
      </c>
      <c r="F7" s="99">
        <v>10.63316</v>
      </c>
      <c r="G7" s="99">
        <v>24.55292</v>
      </c>
      <c r="H7" s="99">
        <v>25.471240000000002</v>
      </c>
    </row>
    <row r="8" spans="1:8" ht="15.75" thickBot="1" x14ac:dyDescent="0.3">
      <c r="A8" s="34">
        <v>6</v>
      </c>
      <c r="B8" s="34" t="s">
        <v>75</v>
      </c>
      <c r="C8" s="34" t="s">
        <v>92</v>
      </c>
      <c r="D8" s="34" t="s">
        <v>149</v>
      </c>
      <c r="E8" s="119">
        <v>100</v>
      </c>
      <c r="F8" s="119">
        <v>15.86021505376344</v>
      </c>
      <c r="G8" s="119">
        <v>32.526881720430104</v>
      </c>
      <c r="H8" s="119">
        <v>27.1505376344086</v>
      </c>
    </row>
  </sheetData>
  <phoneticPr fontId="1"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B204AF-BE66-4FD3-A724-55C23E6520F7}">
  <dimension ref="A1:Z88"/>
  <sheetViews>
    <sheetView workbookViewId="0">
      <pane ySplit="2" topLeftCell="A3" activePane="bottomLeft" state="frozen"/>
      <selection pane="bottomLeft" activeCell="A6" sqref="A6:XFD9"/>
    </sheetView>
  </sheetViews>
  <sheetFormatPr defaultRowHeight="15" x14ac:dyDescent="0.2"/>
  <cols>
    <col min="1" max="1" width="14" style="93" customWidth="1"/>
    <col min="2" max="2" width="55.875" style="93" customWidth="1"/>
    <col min="3" max="4" width="18.75" style="93" customWidth="1"/>
    <col min="5" max="5" width="9" style="93"/>
    <col min="6" max="6" width="15.375" style="93" customWidth="1"/>
    <col min="7" max="7" width="15" style="93" customWidth="1"/>
    <col min="8" max="8" width="12.75" style="93" customWidth="1"/>
    <col min="10" max="10" width="15.25" customWidth="1"/>
    <col min="11" max="11" width="53.5" customWidth="1"/>
    <col min="12" max="12" width="15.625" customWidth="1"/>
    <col min="13" max="13" width="18.625" customWidth="1"/>
    <col min="15" max="15" width="14.5" customWidth="1"/>
    <col min="16" max="16" width="14.25" customWidth="1"/>
    <col min="17" max="17" width="16.75" customWidth="1"/>
    <col min="19" max="19" width="16.875" customWidth="1"/>
    <col min="20" max="20" width="54.375" customWidth="1"/>
    <col min="21" max="21" width="9" customWidth="1"/>
    <col min="22" max="22" width="16.25" style="156" customWidth="1"/>
    <col min="24" max="24" width="17.625" customWidth="1"/>
    <col min="25" max="25" width="15.5" customWidth="1"/>
    <col min="26" max="26" width="15.875" customWidth="1"/>
    <col min="29" max="29" width="24.625" customWidth="1"/>
  </cols>
  <sheetData>
    <row r="1" spans="1:26" ht="15.75" thickBot="1" x14ac:dyDescent="0.25"/>
    <row r="2" spans="1:26" x14ac:dyDescent="0.2">
      <c r="A2" s="120" t="s">
        <v>114</v>
      </c>
      <c r="B2" s="97" t="s">
        <v>164</v>
      </c>
      <c r="C2" s="97" t="s">
        <v>260</v>
      </c>
      <c r="D2" s="97" t="s">
        <v>148</v>
      </c>
      <c r="E2" s="122" t="s">
        <v>256</v>
      </c>
      <c r="F2" s="122" t="s">
        <v>257</v>
      </c>
      <c r="G2" s="122" t="s">
        <v>258</v>
      </c>
      <c r="H2" s="122" t="s">
        <v>259</v>
      </c>
      <c r="J2" s="149" t="s">
        <v>158</v>
      </c>
      <c r="K2" s="128" t="s">
        <v>164</v>
      </c>
      <c r="L2" s="128" t="s">
        <v>260</v>
      </c>
      <c r="M2" s="128" t="s">
        <v>148</v>
      </c>
      <c r="N2" s="150" t="s">
        <v>256</v>
      </c>
      <c r="O2" s="150" t="s">
        <v>257</v>
      </c>
      <c r="P2" s="150" t="s">
        <v>258</v>
      </c>
      <c r="Q2" s="150" t="s">
        <v>259</v>
      </c>
      <c r="S2" s="149" t="s">
        <v>116</v>
      </c>
      <c r="T2" s="128" t="s">
        <v>164</v>
      </c>
      <c r="U2" s="128" t="s">
        <v>260</v>
      </c>
      <c r="V2" s="128" t="s">
        <v>148</v>
      </c>
      <c r="W2" s="150" t="s">
        <v>256</v>
      </c>
      <c r="X2" s="150" t="s">
        <v>257</v>
      </c>
      <c r="Y2" s="150" t="s">
        <v>258</v>
      </c>
      <c r="Z2" s="150" t="s">
        <v>259</v>
      </c>
    </row>
    <row r="3" spans="1:26" x14ac:dyDescent="0.25">
      <c r="A3" s="93">
        <v>1</v>
      </c>
      <c r="B3" s="93" t="s">
        <v>60</v>
      </c>
      <c r="C3" s="93" t="s">
        <v>99</v>
      </c>
      <c r="D3" s="93" t="s">
        <v>132</v>
      </c>
      <c r="E3" s="102">
        <v>87.4</v>
      </c>
      <c r="F3" s="102">
        <v>12.6</v>
      </c>
      <c r="G3" s="102">
        <v>92.5</v>
      </c>
      <c r="H3" s="102">
        <v>7.5</v>
      </c>
      <c r="J3" s="151">
        <v>1</v>
      </c>
      <c r="K3" s="3" t="s">
        <v>60</v>
      </c>
      <c r="L3" s="3" t="s">
        <v>99</v>
      </c>
      <c r="M3" s="93" t="s">
        <v>132</v>
      </c>
      <c r="N3" s="3">
        <v>0</v>
      </c>
      <c r="O3" s="3">
        <v>100</v>
      </c>
      <c r="P3" s="3">
        <v>100</v>
      </c>
      <c r="Q3" s="3">
        <v>0</v>
      </c>
      <c r="S3" s="3">
        <v>1</v>
      </c>
      <c r="T3" s="3" t="s">
        <v>60</v>
      </c>
      <c r="U3" s="3" t="s">
        <v>99</v>
      </c>
      <c r="V3" s="93" t="s">
        <v>132</v>
      </c>
      <c r="W3" s="3">
        <v>75.7</v>
      </c>
      <c r="X3" s="3">
        <v>24.3</v>
      </c>
      <c r="Y3" s="3">
        <v>94.3</v>
      </c>
      <c r="Z3" s="3">
        <v>5.7</v>
      </c>
    </row>
    <row r="4" spans="1:26" x14ac:dyDescent="0.25">
      <c r="A4" s="93">
        <v>2</v>
      </c>
      <c r="B4" s="93" t="s">
        <v>58</v>
      </c>
      <c r="C4" s="93" t="s">
        <v>106</v>
      </c>
      <c r="D4" s="93" t="s">
        <v>168</v>
      </c>
      <c r="E4" s="107" t="s">
        <v>261</v>
      </c>
      <c r="F4" s="107" t="s">
        <v>262</v>
      </c>
      <c r="G4" s="107" t="s">
        <v>263</v>
      </c>
      <c r="H4" s="107" t="s">
        <v>264</v>
      </c>
      <c r="J4" s="151">
        <v>2</v>
      </c>
      <c r="K4" s="3" t="s">
        <v>58</v>
      </c>
      <c r="L4" s="3" t="s">
        <v>106</v>
      </c>
      <c r="M4" s="93" t="s">
        <v>277</v>
      </c>
      <c r="N4" s="3">
        <v>6.7</v>
      </c>
      <c r="O4" s="3">
        <v>93.3</v>
      </c>
      <c r="P4" s="3">
        <v>95.6</v>
      </c>
      <c r="Q4" s="3">
        <v>4.4000000000000004</v>
      </c>
      <c r="S4" s="3">
        <v>2</v>
      </c>
      <c r="T4" s="3" t="s">
        <v>58</v>
      </c>
      <c r="U4" s="3" t="s">
        <v>106</v>
      </c>
      <c r="V4" s="93" t="s">
        <v>277</v>
      </c>
      <c r="W4" s="3">
        <v>86.7</v>
      </c>
      <c r="X4" s="3">
        <v>13.3</v>
      </c>
      <c r="Y4" s="3">
        <v>96</v>
      </c>
      <c r="Z4" s="3">
        <v>4</v>
      </c>
    </row>
    <row r="5" spans="1:26" x14ac:dyDescent="0.25">
      <c r="A5" s="93">
        <v>3</v>
      </c>
      <c r="B5" s="93" t="s">
        <v>59</v>
      </c>
      <c r="C5" s="93" t="s">
        <v>89</v>
      </c>
      <c r="D5" s="93" t="s">
        <v>132</v>
      </c>
      <c r="E5" s="102">
        <v>95</v>
      </c>
      <c r="F5" s="102">
        <v>5</v>
      </c>
      <c r="G5" s="102">
        <v>91</v>
      </c>
      <c r="H5" s="102">
        <v>9</v>
      </c>
      <c r="J5" s="151">
        <v>3</v>
      </c>
      <c r="K5" s="3" t="s">
        <v>59</v>
      </c>
      <c r="L5" s="3" t="s">
        <v>89</v>
      </c>
      <c r="M5" s="93" t="s">
        <v>132</v>
      </c>
      <c r="N5" s="3">
        <v>0</v>
      </c>
      <c r="O5" s="3">
        <v>100</v>
      </c>
      <c r="P5" s="3">
        <v>100</v>
      </c>
      <c r="Q5" s="3">
        <v>0</v>
      </c>
      <c r="S5" s="3">
        <v>3</v>
      </c>
      <c r="T5" s="3" t="s">
        <v>59</v>
      </c>
      <c r="U5" s="3" t="s">
        <v>89</v>
      </c>
      <c r="V5" s="93" t="s">
        <v>132</v>
      </c>
      <c r="W5" s="3">
        <v>65.2</v>
      </c>
      <c r="X5" s="3">
        <v>34.799999999999997</v>
      </c>
      <c r="Y5" s="3">
        <v>94.2</v>
      </c>
      <c r="Z5" s="3">
        <v>5.8</v>
      </c>
    </row>
    <row r="6" spans="1:26" x14ac:dyDescent="0.25">
      <c r="A6" s="93">
        <v>4</v>
      </c>
      <c r="B6" s="93" t="s">
        <v>32</v>
      </c>
      <c r="C6" s="93" t="s">
        <v>101</v>
      </c>
      <c r="D6" s="93" t="s">
        <v>150</v>
      </c>
      <c r="E6" s="93">
        <v>84</v>
      </c>
      <c r="F6" s="93">
        <v>16</v>
      </c>
      <c r="G6" s="93">
        <v>54</v>
      </c>
      <c r="H6" s="93">
        <v>46</v>
      </c>
      <c r="J6" s="76">
        <v>4</v>
      </c>
      <c r="K6" s="12" t="s">
        <v>32</v>
      </c>
      <c r="L6" s="12" t="s">
        <v>101</v>
      </c>
      <c r="M6" s="100" t="s">
        <v>150</v>
      </c>
      <c r="N6" s="12">
        <v>7</v>
      </c>
      <c r="O6" s="12">
        <v>93</v>
      </c>
      <c r="P6" s="12">
        <v>96</v>
      </c>
      <c r="Q6" s="12">
        <v>4</v>
      </c>
      <c r="S6" s="3">
        <v>4</v>
      </c>
      <c r="T6" s="3" t="s">
        <v>32</v>
      </c>
      <c r="U6" s="3" t="s">
        <v>101</v>
      </c>
      <c r="V6" s="100" t="s">
        <v>150</v>
      </c>
      <c r="W6" s="3">
        <v>72</v>
      </c>
      <c r="X6" s="3">
        <v>28</v>
      </c>
      <c r="Y6" s="3">
        <v>68</v>
      </c>
      <c r="Z6" s="3">
        <v>32</v>
      </c>
    </row>
    <row r="7" spans="1:26" x14ac:dyDescent="0.25">
      <c r="A7" s="93">
        <v>5</v>
      </c>
      <c r="B7" s="93" t="s">
        <v>30</v>
      </c>
      <c r="C7" s="93" t="s">
        <v>90</v>
      </c>
      <c r="D7" s="93" t="s">
        <v>150</v>
      </c>
      <c r="E7" s="93">
        <v>51</v>
      </c>
      <c r="F7" s="93">
        <v>49</v>
      </c>
      <c r="G7" s="93">
        <v>91</v>
      </c>
      <c r="H7" s="93">
        <v>9</v>
      </c>
      <c r="J7" s="76">
        <v>5</v>
      </c>
      <c r="K7" s="12" t="s">
        <v>30</v>
      </c>
      <c r="L7" s="12" t="s">
        <v>90</v>
      </c>
      <c r="M7" s="100" t="s">
        <v>150</v>
      </c>
      <c r="N7" s="12">
        <v>0</v>
      </c>
      <c r="O7" s="12">
        <v>100</v>
      </c>
      <c r="P7" s="12">
        <v>100</v>
      </c>
      <c r="Q7" s="12">
        <v>0</v>
      </c>
      <c r="S7" s="3">
        <v>5</v>
      </c>
      <c r="T7" s="3" t="s">
        <v>30</v>
      </c>
      <c r="U7" s="3" t="s">
        <v>90</v>
      </c>
      <c r="V7" s="100" t="s">
        <v>150</v>
      </c>
      <c r="W7" s="3">
        <v>34</v>
      </c>
      <c r="X7" s="3">
        <v>66</v>
      </c>
      <c r="Y7" s="3">
        <v>94</v>
      </c>
      <c r="Z7" s="3">
        <v>6</v>
      </c>
    </row>
    <row r="8" spans="1:26" x14ac:dyDescent="0.25">
      <c r="A8" s="93">
        <v>6</v>
      </c>
      <c r="B8" s="93" t="s">
        <v>34</v>
      </c>
      <c r="C8" s="93" t="s">
        <v>107</v>
      </c>
      <c r="D8" s="93" t="s">
        <v>150</v>
      </c>
      <c r="E8" s="93">
        <v>87</v>
      </c>
      <c r="F8" s="93">
        <v>13</v>
      </c>
      <c r="G8" s="93">
        <v>74</v>
      </c>
      <c r="H8" s="93">
        <v>26</v>
      </c>
      <c r="J8" s="76">
        <v>6</v>
      </c>
      <c r="K8" s="12" t="s">
        <v>34</v>
      </c>
      <c r="L8" s="12" t="s">
        <v>107</v>
      </c>
      <c r="M8" s="100" t="s">
        <v>150</v>
      </c>
      <c r="N8" s="12">
        <v>0</v>
      </c>
      <c r="O8" s="12">
        <v>100</v>
      </c>
      <c r="P8" s="12">
        <v>100</v>
      </c>
      <c r="Q8" s="12">
        <v>0</v>
      </c>
      <c r="S8" s="3">
        <v>6</v>
      </c>
      <c r="T8" s="3" t="s">
        <v>34</v>
      </c>
      <c r="U8" s="3" t="s">
        <v>107</v>
      </c>
      <c r="V8" s="100" t="s">
        <v>150</v>
      </c>
      <c r="W8" s="3">
        <v>76</v>
      </c>
      <c r="X8" s="3">
        <v>24</v>
      </c>
      <c r="Y8" s="3">
        <v>79</v>
      </c>
      <c r="Z8" s="3">
        <v>21</v>
      </c>
    </row>
    <row r="9" spans="1:26" x14ac:dyDescent="0.25">
      <c r="A9" s="93">
        <v>7</v>
      </c>
      <c r="B9" s="93" t="s">
        <v>43</v>
      </c>
      <c r="C9" s="93" t="s">
        <v>108</v>
      </c>
      <c r="D9" s="93" t="s">
        <v>150</v>
      </c>
      <c r="E9" s="93">
        <v>75</v>
      </c>
      <c r="F9" s="93">
        <v>25</v>
      </c>
      <c r="G9" s="93">
        <v>77</v>
      </c>
      <c r="H9" s="93">
        <v>23</v>
      </c>
      <c r="J9" s="76">
        <v>7</v>
      </c>
      <c r="K9" s="12" t="s">
        <v>43</v>
      </c>
      <c r="L9" s="12" t="s">
        <v>108</v>
      </c>
      <c r="M9" s="100" t="s">
        <v>150</v>
      </c>
      <c r="N9" s="12">
        <v>0</v>
      </c>
      <c r="O9" s="12">
        <v>100</v>
      </c>
      <c r="P9" s="12">
        <v>98</v>
      </c>
      <c r="Q9" s="12">
        <v>2</v>
      </c>
      <c r="S9" s="3">
        <v>7</v>
      </c>
      <c r="T9" s="3" t="s">
        <v>43</v>
      </c>
      <c r="U9" s="3" t="s">
        <v>108</v>
      </c>
      <c r="V9" s="100" t="s">
        <v>150</v>
      </c>
      <c r="W9" s="3">
        <v>57</v>
      </c>
      <c r="X9" s="3">
        <v>43</v>
      </c>
      <c r="Y9" s="3">
        <v>80</v>
      </c>
      <c r="Z9" s="3">
        <v>20</v>
      </c>
    </row>
    <row r="10" spans="1:26" x14ac:dyDescent="0.25">
      <c r="A10" s="93">
        <v>8</v>
      </c>
      <c r="B10" s="93" t="s">
        <v>63</v>
      </c>
      <c r="C10" s="93" t="s">
        <v>84</v>
      </c>
      <c r="D10" s="93" t="s">
        <v>132</v>
      </c>
      <c r="E10" s="93">
        <v>88</v>
      </c>
      <c r="F10" s="93">
        <v>12</v>
      </c>
      <c r="G10" s="93">
        <v>74</v>
      </c>
      <c r="H10" s="93">
        <v>26</v>
      </c>
      <c r="J10" s="76">
        <v>8</v>
      </c>
      <c r="K10" s="156" t="s">
        <v>63</v>
      </c>
      <c r="L10" s="12" t="s">
        <v>84</v>
      </c>
      <c r="M10" s="100" t="s">
        <v>132</v>
      </c>
      <c r="N10" s="12">
        <v>0</v>
      </c>
      <c r="O10" s="12">
        <v>100</v>
      </c>
      <c r="P10" s="12">
        <v>100</v>
      </c>
      <c r="Q10" s="12">
        <v>0</v>
      </c>
      <c r="S10" s="3">
        <v>8</v>
      </c>
      <c r="T10" s="3" t="s">
        <v>278</v>
      </c>
      <c r="U10" s="3" t="s">
        <v>12</v>
      </c>
      <c r="V10" s="100" t="s">
        <v>150</v>
      </c>
      <c r="W10" s="3">
        <v>40</v>
      </c>
      <c r="X10" s="3">
        <v>60</v>
      </c>
      <c r="Y10" s="3">
        <v>91</v>
      </c>
      <c r="Z10" s="3">
        <v>9</v>
      </c>
    </row>
    <row r="11" spans="1:26" x14ac:dyDescent="0.25">
      <c r="A11" s="93">
        <v>9</v>
      </c>
      <c r="B11" s="123" t="s">
        <v>25</v>
      </c>
      <c r="C11" s="123" t="s">
        <v>109</v>
      </c>
      <c r="D11" s="93" t="s">
        <v>151</v>
      </c>
      <c r="E11" s="93">
        <v>93</v>
      </c>
      <c r="F11" s="93">
        <v>7</v>
      </c>
      <c r="G11" s="93">
        <v>78</v>
      </c>
      <c r="H11" s="93">
        <v>22</v>
      </c>
      <c r="J11" s="76">
        <v>9</v>
      </c>
      <c r="K11" s="12" t="s">
        <v>25</v>
      </c>
      <c r="L11" s="12" t="s">
        <v>109</v>
      </c>
      <c r="M11" s="100" t="s">
        <v>151</v>
      </c>
      <c r="N11" s="12">
        <v>0</v>
      </c>
      <c r="O11" s="12">
        <v>100</v>
      </c>
      <c r="P11" s="12">
        <v>100</v>
      </c>
      <c r="Q11" s="12">
        <v>0</v>
      </c>
      <c r="S11" s="3">
        <v>9</v>
      </c>
      <c r="T11" s="156" t="s">
        <v>63</v>
      </c>
      <c r="U11" s="3" t="s">
        <v>84</v>
      </c>
      <c r="V11" s="100" t="s">
        <v>132</v>
      </c>
      <c r="W11" s="3">
        <v>75</v>
      </c>
      <c r="X11" s="3">
        <v>25</v>
      </c>
      <c r="Y11" s="3">
        <v>78</v>
      </c>
      <c r="Z11" s="3">
        <v>22</v>
      </c>
    </row>
    <row r="12" spans="1:26" x14ac:dyDescent="0.25">
      <c r="A12" s="93">
        <v>10</v>
      </c>
      <c r="B12" s="93" t="s">
        <v>27</v>
      </c>
      <c r="C12" s="93" t="s">
        <v>110</v>
      </c>
      <c r="D12" s="93" t="s">
        <v>150</v>
      </c>
      <c r="E12" s="93">
        <v>90</v>
      </c>
      <c r="F12" s="93">
        <v>10</v>
      </c>
      <c r="G12" s="93">
        <v>71</v>
      </c>
      <c r="H12" s="93">
        <v>29</v>
      </c>
      <c r="J12" s="76">
        <v>10</v>
      </c>
      <c r="K12" s="12" t="s">
        <v>27</v>
      </c>
      <c r="L12" s="12" t="s">
        <v>110</v>
      </c>
      <c r="M12" s="100" t="s">
        <v>150</v>
      </c>
      <c r="N12" s="12">
        <v>27</v>
      </c>
      <c r="O12" s="12">
        <v>73</v>
      </c>
      <c r="P12" s="12">
        <v>96</v>
      </c>
      <c r="Q12" s="12">
        <v>4</v>
      </c>
      <c r="S12" s="3">
        <v>10</v>
      </c>
      <c r="T12" s="160" t="s">
        <v>25</v>
      </c>
      <c r="U12" s="160" t="s">
        <v>109</v>
      </c>
      <c r="V12" s="100" t="s">
        <v>150</v>
      </c>
      <c r="W12" s="3">
        <v>76</v>
      </c>
      <c r="X12" s="3">
        <v>24</v>
      </c>
      <c r="Y12" s="3">
        <v>83</v>
      </c>
      <c r="Z12" s="3">
        <v>17</v>
      </c>
    </row>
    <row r="13" spans="1:26" x14ac:dyDescent="0.25">
      <c r="A13" s="93">
        <v>11</v>
      </c>
      <c r="B13" s="93" t="s">
        <v>141</v>
      </c>
      <c r="C13" s="93" t="s">
        <v>135</v>
      </c>
      <c r="D13" s="93" t="s">
        <v>168</v>
      </c>
      <c r="E13" s="93" t="s">
        <v>273</v>
      </c>
      <c r="F13" s="93" t="s">
        <v>274</v>
      </c>
      <c r="G13" s="93" t="s">
        <v>275</v>
      </c>
      <c r="H13" s="93" t="s">
        <v>276</v>
      </c>
      <c r="J13" s="76">
        <v>11</v>
      </c>
      <c r="K13" s="12" t="s">
        <v>136</v>
      </c>
      <c r="L13" s="12" t="s">
        <v>135</v>
      </c>
      <c r="M13" s="100" t="s">
        <v>151</v>
      </c>
      <c r="N13" s="12">
        <v>45.1</v>
      </c>
      <c r="O13" s="12">
        <v>54.9</v>
      </c>
      <c r="P13" s="12">
        <v>85.6</v>
      </c>
      <c r="Q13" s="12">
        <v>14.4</v>
      </c>
      <c r="S13" s="3">
        <v>11</v>
      </c>
      <c r="T13" s="3" t="s">
        <v>27</v>
      </c>
      <c r="U13" s="3" t="s">
        <v>110</v>
      </c>
      <c r="V13" s="100" t="s">
        <v>151</v>
      </c>
      <c r="W13" s="3">
        <v>82</v>
      </c>
      <c r="X13" s="3">
        <v>18</v>
      </c>
      <c r="Y13" s="3">
        <v>76</v>
      </c>
      <c r="Z13" s="3">
        <v>24</v>
      </c>
    </row>
    <row r="14" spans="1:26" x14ac:dyDescent="0.25">
      <c r="A14" s="93">
        <v>12</v>
      </c>
      <c r="B14" s="93" t="s">
        <v>133</v>
      </c>
      <c r="C14" s="93" t="s">
        <v>134</v>
      </c>
      <c r="D14" s="93" t="s">
        <v>151</v>
      </c>
      <c r="E14" s="93">
        <v>98</v>
      </c>
      <c r="F14" s="93">
        <v>2</v>
      </c>
      <c r="G14" s="93">
        <v>45</v>
      </c>
      <c r="H14" s="93">
        <v>55</v>
      </c>
      <c r="J14" s="76">
        <v>12</v>
      </c>
      <c r="K14" s="12" t="s">
        <v>137</v>
      </c>
      <c r="L14" s="12" t="s">
        <v>134</v>
      </c>
      <c r="M14" s="100" t="s">
        <v>151</v>
      </c>
      <c r="N14" s="12">
        <v>82.09</v>
      </c>
      <c r="O14" s="12">
        <v>17.91</v>
      </c>
      <c r="P14" s="12">
        <v>91.77</v>
      </c>
      <c r="Q14" s="12">
        <v>8.23</v>
      </c>
      <c r="S14" s="3">
        <v>12</v>
      </c>
      <c r="T14" s="3" t="s">
        <v>136</v>
      </c>
      <c r="U14" s="3" t="s">
        <v>135</v>
      </c>
      <c r="V14" s="100" t="s">
        <v>151</v>
      </c>
      <c r="W14" s="3">
        <v>90.51</v>
      </c>
      <c r="X14" s="3">
        <v>9.49</v>
      </c>
      <c r="Y14" s="3">
        <v>55.57</v>
      </c>
      <c r="Z14" s="3">
        <v>44.43</v>
      </c>
    </row>
    <row r="15" spans="1:26" x14ac:dyDescent="0.25">
      <c r="A15" s="93">
        <v>13</v>
      </c>
      <c r="B15" s="93" t="s">
        <v>47</v>
      </c>
      <c r="C15" s="93" t="s">
        <v>105</v>
      </c>
      <c r="D15" s="93" t="s">
        <v>150</v>
      </c>
      <c r="E15" s="93">
        <v>99</v>
      </c>
      <c r="F15" s="93">
        <v>1</v>
      </c>
      <c r="G15" s="93">
        <v>68</v>
      </c>
      <c r="H15" s="93">
        <v>32</v>
      </c>
      <c r="J15" s="76">
        <v>13</v>
      </c>
      <c r="K15" s="12" t="s">
        <v>47</v>
      </c>
      <c r="L15" s="12" t="s">
        <v>105</v>
      </c>
      <c r="M15" s="100" t="s">
        <v>151</v>
      </c>
      <c r="N15" s="12">
        <v>44</v>
      </c>
      <c r="O15" s="12">
        <v>56</v>
      </c>
      <c r="P15" s="12">
        <v>88</v>
      </c>
      <c r="Q15" s="12">
        <v>12</v>
      </c>
      <c r="S15" s="3">
        <v>13</v>
      </c>
      <c r="T15" s="3" t="s">
        <v>137</v>
      </c>
      <c r="U15" s="3" t="s">
        <v>134</v>
      </c>
      <c r="V15" s="100" t="s">
        <v>151</v>
      </c>
      <c r="W15" s="3">
        <v>93.48</v>
      </c>
      <c r="X15" s="3">
        <v>6.52</v>
      </c>
      <c r="Y15" s="3">
        <v>64.8</v>
      </c>
      <c r="Z15" s="3">
        <v>35.200000000000003</v>
      </c>
    </row>
    <row r="16" spans="1:26" x14ac:dyDescent="0.25">
      <c r="A16" s="93">
        <v>14</v>
      </c>
      <c r="B16" s="93" t="s">
        <v>69</v>
      </c>
      <c r="C16" s="93" t="s">
        <v>13</v>
      </c>
      <c r="D16" s="93" t="s">
        <v>150</v>
      </c>
      <c r="E16" s="93">
        <v>98</v>
      </c>
      <c r="F16" s="93">
        <v>2</v>
      </c>
      <c r="G16" s="93">
        <v>81</v>
      </c>
      <c r="H16" s="93">
        <v>19</v>
      </c>
      <c r="J16" s="76">
        <v>14</v>
      </c>
      <c r="K16" s="12" t="s">
        <v>69</v>
      </c>
      <c r="L16" s="12" t="s">
        <v>13</v>
      </c>
      <c r="M16" s="100" t="s">
        <v>151</v>
      </c>
      <c r="N16" s="12">
        <v>48</v>
      </c>
      <c r="O16" s="12">
        <v>52</v>
      </c>
      <c r="P16" s="12">
        <v>93</v>
      </c>
      <c r="Q16" s="12">
        <v>7</v>
      </c>
      <c r="S16" s="3">
        <v>14</v>
      </c>
      <c r="T16" s="3" t="s">
        <v>47</v>
      </c>
      <c r="U16" s="3" t="s">
        <v>105</v>
      </c>
      <c r="V16" s="100" t="s">
        <v>151</v>
      </c>
      <c r="W16" s="3">
        <v>96</v>
      </c>
      <c r="X16" s="3">
        <v>4</v>
      </c>
      <c r="Y16" s="3">
        <v>75</v>
      </c>
      <c r="Z16" s="3">
        <v>25</v>
      </c>
    </row>
    <row r="17" spans="1:26" x14ac:dyDescent="0.25">
      <c r="A17" s="95">
        <v>15</v>
      </c>
      <c r="B17" s="95" t="s">
        <v>145</v>
      </c>
      <c r="C17" s="95" t="s">
        <v>14</v>
      </c>
      <c r="D17" s="95" t="s">
        <v>151</v>
      </c>
      <c r="E17" s="95">
        <v>98</v>
      </c>
      <c r="F17" s="95">
        <v>2</v>
      </c>
      <c r="G17" s="95">
        <v>89</v>
      </c>
      <c r="H17" s="95">
        <v>11</v>
      </c>
      <c r="J17" s="75">
        <v>15</v>
      </c>
      <c r="K17" s="157" t="s">
        <v>145</v>
      </c>
      <c r="L17" s="44" t="s">
        <v>14</v>
      </c>
      <c r="M17" s="96" t="s">
        <v>151</v>
      </c>
      <c r="N17" s="44">
        <v>37</v>
      </c>
      <c r="O17" s="44">
        <v>63</v>
      </c>
      <c r="P17" s="44">
        <v>85</v>
      </c>
      <c r="Q17" s="44">
        <v>15</v>
      </c>
      <c r="S17" s="3">
        <v>15</v>
      </c>
      <c r="T17" s="12" t="s">
        <v>279</v>
      </c>
      <c r="U17" s="3" t="s">
        <v>85</v>
      </c>
      <c r="V17" s="100" t="s">
        <v>151</v>
      </c>
      <c r="W17" s="3">
        <v>97</v>
      </c>
      <c r="X17" s="3">
        <v>3</v>
      </c>
      <c r="Y17" s="3">
        <v>78</v>
      </c>
      <c r="Z17" s="3">
        <v>22</v>
      </c>
    </row>
    <row r="18" spans="1:26" x14ac:dyDescent="0.25">
      <c r="B18" s="121" t="s">
        <v>251</v>
      </c>
      <c r="E18" s="107">
        <v>89.126666666666679</v>
      </c>
      <c r="F18" s="107">
        <v>10.873333333333333</v>
      </c>
      <c r="G18" s="107">
        <v>75.38666666666667</v>
      </c>
      <c r="H18" s="107">
        <v>24.613333333333333</v>
      </c>
      <c r="J18" s="76"/>
      <c r="K18" s="156" t="s">
        <v>251</v>
      </c>
      <c r="L18" s="12"/>
      <c r="M18" s="100"/>
      <c r="N18" s="158">
        <f>AVERAGE(N3:N17)</f>
        <v>19.792666666666666</v>
      </c>
      <c r="O18" s="158">
        <f>AVERAGE(O3:O17)</f>
        <v>80.207333333333324</v>
      </c>
      <c r="P18" s="158">
        <f>AVERAGE(P3:P17)</f>
        <v>95.26466666666667</v>
      </c>
      <c r="Q18" s="158">
        <f>AVERAGE(Q3:Q17)</f>
        <v>4.7353333333333332</v>
      </c>
      <c r="S18" s="3">
        <v>16</v>
      </c>
      <c r="T18" s="12" t="s">
        <v>69</v>
      </c>
      <c r="U18" s="3" t="s">
        <v>13</v>
      </c>
      <c r="V18" s="100" t="s">
        <v>151</v>
      </c>
      <c r="W18" s="3">
        <v>93</v>
      </c>
      <c r="X18" s="3">
        <v>7</v>
      </c>
      <c r="Y18" s="3">
        <v>89</v>
      </c>
      <c r="Z18" s="3">
        <v>11</v>
      </c>
    </row>
    <row r="19" spans="1:26" x14ac:dyDescent="0.25">
      <c r="B19" s="121" t="s">
        <v>207</v>
      </c>
      <c r="C19" s="123"/>
      <c r="D19" s="123"/>
      <c r="E19" s="107">
        <v>99</v>
      </c>
      <c r="F19" s="107">
        <v>49</v>
      </c>
      <c r="G19" s="107">
        <v>96.3</v>
      </c>
      <c r="H19" s="107">
        <v>55</v>
      </c>
      <c r="J19" s="76"/>
      <c r="K19" s="156" t="s">
        <v>207</v>
      </c>
      <c r="L19" s="12"/>
      <c r="M19" s="12"/>
      <c r="N19" s="158">
        <f>MAX(N3:N17)</f>
        <v>82.09</v>
      </c>
      <c r="O19" s="158">
        <f>MAX(O3:O17)</f>
        <v>100</v>
      </c>
      <c r="P19" s="158">
        <f>MAX(P3:P17)</f>
        <v>100</v>
      </c>
      <c r="Q19" s="158">
        <f>MAX(Q3:Q17)</f>
        <v>15</v>
      </c>
      <c r="S19" s="49">
        <v>17</v>
      </c>
      <c r="T19" s="157" t="s">
        <v>145</v>
      </c>
      <c r="U19" s="49" t="s">
        <v>14</v>
      </c>
      <c r="V19" s="96" t="s">
        <v>151</v>
      </c>
      <c r="W19" s="49">
        <v>93</v>
      </c>
      <c r="X19" s="49">
        <v>7</v>
      </c>
      <c r="Y19" s="49">
        <v>42</v>
      </c>
      <c r="Z19" s="49">
        <v>58</v>
      </c>
    </row>
    <row r="20" spans="1:26" x14ac:dyDescent="0.25">
      <c r="B20" s="121" t="s">
        <v>252</v>
      </c>
      <c r="E20" s="107">
        <v>51</v>
      </c>
      <c r="F20" s="107">
        <v>1</v>
      </c>
      <c r="G20" s="107">
        <v>45</v>
      </c>
      <c r="H20" s="107">
        <v>3.7</v>
      </c>
      <c r="J20" s="76"/>
      <c r="K20" s="156" t="s">
        <v>252</v>
      </c>
      <c r="L20" s="12"/>
      <c r="M20" s="12"/>
      <c r="N20" s="158">
        <f>MIN(N3:N17)</f>
        <v>0</v>
      </c>
      <c r="O20" s="158">
        <f>MIN(O3:O17)</f>
        <v>17.91</v>
      </c>
      <c r="P20" s="158">
        <f>MIN(P3:P17)</f>
        <v>85</v>
      </c>
      <c r="Q20" s="158">
        <f>MIN(Q3:Q17)</f>
        <v>0</v>
      </c>
      <c r="S20" s="3"/>
      <c r="T20" s="27" t="s">
        <v>167</v>
      </c>
      <c r="U20" s="3"/>
      <c r="W20" s="3">
        <f>AVERAGE(W3:W19)</f>
        <v>76.62294117647059</v>
      </c>
      <c r="X20" s="3">
        <f>AVERAGE(X3:X19)</f>
        <v>23.37705882352941</v>
      </c>
      <c r="Y20" s="3">
        <f>AVERAGE(Y3:Y19)</f>
        <v>78.698235294117652</v>
      </c>
      <c r="Z20" s="3">
        <f>AVERAGE(Z3:Z19)</f>
        <v>21.301764705882352</v>
      </c>
    </row>
    <row r="21" spans="1:26" x14ac:dyDescent="0.25">
      <c r="B21" s="121" t="s">
        <v>253</v>
      </c>
      <c r="E21" s="107" t="s">
        <v>265</v>
      </c>
      <c r="F21" s="107" t="s">
        <v>266</v>
      </c>
      <c r="G21" s="107" t="s">
        <v>267</v>
      </c>
      <c r="H21" s="107" t="s">
        <v>268</v>
      </c>
      <c r="J21" s="151"/>
      <c r="K21" s="121" t="s">
        <v>253</v>
      </c>
      <c r="L21" s="144"/>
      <c r="M21" s="3"/>
      <c r="N21" s="143">
        <f>AVERAGE(N3:N8)</f>
        <v>2.2833333333333332</v>
      </c>
      <c r="O21" s="143">
        <f t="shared" ref="O21:Q21" si="0">AVERAGE(O3:O8)</f>
        <v>97.716666666666654</v>
      </c>
      <c r="P21" s="143">
        <f t="shared" si="0"/>
        <v>98.600000000000009</v>
      </c>
      <c r="Q21" s="143">
        <f t="shared" si="0"/>
        <v>1.4000000000000001</v>
      </c>
      <c r="S21" s="3"/>
      <c r="T21" s="27" t="s">
        <v>207</v>
      </c>
      <c r="U21" s="3"/>
      <c r="W21" s="3">
        <f>MAX(W3:W19)</f>
        <v>97</v>
      </c>
      <c r="X21" s="3">
        <f>MAX(X3:X19)</f>
        <v>66</v>
      </c>
      <c r="Y21" s="3">
        <f>MAX(Y3:Y19)</f>
        <v>96</v>
      </c>
      <c r="Z21" s="3">
        <f>MAX(Z3:Z19)</f>
        <v>58</v>
      </c>
    </row>
    <row r="22" spans="1:26" x14ac:dyDescent="0.25">
      <c r="B22" s="126" t="s">
        <v>254</v>
      </c>
      <c r="E22" s="107" t="s">
        <v>269</v>
      </c>
      <c r="F22" s="107" t="s">
        <v>270</v>
      </c>
      <c r="G22" s="107" t="s">
        <v>271</v>
      </c>
      <c r="H22" s="107" t="s">
        <v>272</v>
      </c>
      <c r="J22" s="151"/>
      <c r="K22" s="126" t="s">
        <v>254</v>
      </c>
      <c r="L22" s="144"/>
      <c r="M22" s="144"/>
      <c r="N22" s="143">
        <f>AVERAGE(N9:N15)</f>
        <v>28.312857142857144</v>
      </c>
      <c r="O22" s="143">
        <f>AVERAGE(O9:O15)</f>
        <v>71.687142857142859</v>
      </c>
      <c r="P22" s="143">
        <f>AVERAGE(P9:P15)</f>
        <v>94.195714285714288</v>
      </c>
      <c r="Q22" s="143">
        <f>AVERAGE(Q9:Q15)</f>
        <v>5.8042857142857134</v>
      </c>
      <c r="S22" s="3"/>
      <c r="T22" s="27" t="s">
        <v>211</v>
      </c>
      <c r="U22" s="3"/>
      <c r="W22" s="3">
        <f>MIN(W3:W19)</f>
        <v>34</v>
      </c>
      <c r="X22" s="3">
        <f>MIN(X3:X19)</f>
        <v>3</v>
      </c>
      <c r="Y22" s="3">
        <f>MIN(Y3:Y19)</f>
        <v>42</v>
      </c>
      <c r="Z22" s="3">
        <f>MIN(Z3:Z19)</f>
        <v>4</v>
      </c>
    </row>
    <row r="23" spans="1:26" ht="15.75" thickBot="1" x14ac:dyDescent="0.3">
      <c r="A23" s="92"/>
      <c r="B23" s="127" t="s">
        <v>255</v>
      </c>
      <c r="C23" s="92"/>
      <c r="D23" s="92"/>
      <c r="E23" s="110">
        <v>98</v>
      </c>
      <c r="F23" s="110">
        <v>2</v>
      </c>
      <c r="G23" s="110">
        <v>85</v>
      </c>
      <c r="H23" s="110">
        <v>15</v>
      </c>
      <c r="J23" s="152"/>
      <c r="K23" s="127" t="s">
        <v>255</v>
      </c>
      <c r="L23" s="146"/>
      <c r="M23" s="146"/>
      <c r="N23" s="147">
        <f>AVERAGE(N16:N17)</f>
        <v>42.5</v>
      </c>
      <c r="O23" s="147">
        <f t="shared" ref="O23:Q23" si="1">AVERAGE(O16:O17)</f>
        <v>57.5</v>
      </c>
      <c r="P23" s="147">
        <f t="shared" si="1"/>
        <v>89</v>
      </c>
      <c r="Q23" s="147">
        <f t="shared" si="1"/>
        <v>11</v>
      </c>
      <c r="S23" s="3"/>
      <c r="T23" s="27" t="s">
        <v>210</v>
      </c>
      <c r="U23" s="3"/>
      <c r="W23" s="143">
        <f>AVERAGE(W3:W8)</f>
        <v>68.266666666666666</v>
      </c>
      <c r="X23" s="143">
        <f t="shared" ref="X23:Z23" si="2">AVERAGE(X3:X8)</f>
        <v>31.733333333333334</v>
      </c>
      <c r="Y23" s="143">
        <f t="shared" si="2"/>
        <v>87.583333333333329</v>
      </c>
      <c r="Z23" s="143">
        <f t="shared" si="2"/>
        <v>12.416666666666666</v>
      </c>
    </row>
    <row r="24" spans="1:26" x14ac:dyDescent="0.25">
      <c r="D24" s="141"/>
      <c r="E24" s="124"/>
      <c r="F24" s="124"/>
      <c r="G24" s="124"/>
      <c r="H24" s="124"/>
      <c r="J24" s="151"/>
      <c r="K24" s="3"/>
      <c r="L24" s="144"/>
      <c r="M24" s="144"/>
      <c r="N24" s="145"/>
      <c r="O24" s="145"/>
      <c r="P24" s="145"/>
      <c r="Q24" s="145"/>
      <c r="S24" s="3"/>
      <c r="T24" s="103" t="s">
        <v>208</v>
      </c>
      <c r="U24" s="3"/>
      <c r="W24" s="143">
        <f>AVERAGE(W9:W16)</f>
        <v>76.248750000000001</v>
      </c>
      <c r="X24" s="143">
        <f>AVERAGE(X9:X16)</f>
        <v>23.751250000000002</v>
      </c>
      <c r="Y24" s="143">
        <f>AVERAGE(Y9:Y16)</f>
        <v>75.421250000000001</v>
      </c>
      <c r="Z24" s="143">
        <f>AVERAGE(Z9:Z16)</f>
        <v>24.578749999999999</v>
      </c>
    </row>
    <row r="25" spans="1:26" ht="15.75" thickBot="1" x14ac:dyDescent="0.3">
      <c r="D25" s="141"/>
      <c r="E25" s="124"/>
      <c r="F25" s="124"/>
      <c r="G25" s="124"/>
      <c r="H25" s="124"/>
      <c r="J25" s="151"/>
      <c r="K25" s="3"/>
      <c r="L25" s="144"/>
      <c r="M25" s="144"/>
      <c r="N25" s="145"/>
      <c r="O25" s="145"/>
      <c r="P25" s="145"/>
      <c r="Q25" s="145"/>
      <c r="S25" s="34"/>
      <c r="T25" s="108" t="s">
        <v>209</v>
      </c>
      <c r="U25" s="34"/>
      <c r="V25" s="159"/>
      <c r="W25" s="147">
        <f>AVERAGE(W17:W19)</f>
        <v>94.333333333333329</v>
      </c>
      <c r="X25" s="147">
        <f>AVERAGE(X17:X19)</f>
        <v>5.666666666666667</v>
      </c>
      <c r="Y25" s="147">
        <f t="shared" ref="Y25:Z25" si="3">AVERAGE(Y17:Y19)</f>
        <v>69.666666666666671</v>
      </c>
      <c r="Z25" s="147">
        <f t="shared" si="3"/>
        <v>30.333333333333332</v>
      </c>
    </row>
    <row r="26" spans="1:26" ht="15.75" thickBot="1" x14ac:dyDescent="0.3">
      <c r="J26" s="153"/>
      <c r="M26" s="144"/>
      <c r="Y26" s="1"/>
    </row>
    <row r="27" spans="1:26" x14ac:dyDescent="0.2">
      <c r="A27" s="120" t="s">
        <v>114</v>
      </c>
      <c r="B27" s="97" t="s">
        <v>164</v>
      </c>
      <c r="C27" s="97" t="s">
        <v>260</v>
      </c>
      <c r="D27" s="97" t="s">
        <v>148</v>
      </c>
      <c r="E27" s="122" t="s">
        <v>256</v>
      </c>
      <c r="F27" s="122" t="s">
        <v>257</v>
      </c>
      <c r="G27" s="122" t="s">
        <v>258</v>
      </c>
      <c r="H27" s="122" t="s">
        <v>259</v>
      </c>
      <c r="J27" s="149" t="s">
        <v>158</v>
      </c>
      <c r="K27" s="128" t="s">
        <v>164</v>
      </c>
      <c r="L27" s="97" t="s">
        <v>260</v>
      </c>
      <c r="M27" s="97" t="s">
        <v>148</v>
      </c>
      <c r="N27" s="122" t="s">
        <v>256</v>
      </c>
      <c r="O27" s="122" t="s">
        <v>257</v>
      </c>
      <c r="P27" s="122" t="s">
        <v>258</v>
      </c>
      <c r="Q27" s="122" t="s">
        <v>259</v>
      </c>
      <c r="S27" s="149" t="s">
        <v>116</v>
      </c>
      <c r="T27" s="128" t="s">
        <v>164</v>
      </c>
      <c r="U27" s="128" t="s">
        <v>260</v>
      </c>
      <c r="V27" s="128" t="s">
        <v>148</v>
      </c>
      <c r="W27" s="150" t="s">
        <v>256</v>
      </c>
      <c r="X27" s="150" t="s">
        <v>257</v>
      </c>
      <c r="Y27" s="150" t="s">
        <v>258</v>
      </c>
      <c r="Z27" s="150" t="s">
        <v>259</v>
      </c>
    </row>
    <row r="28" spans="1:26" x14ac:dyDescent="0.25">
      <c r="A28" s="93">
        <v>1</v>
      </c>
      <c r="B28" s="93" t="s">
        <v>60</v>
      </c>
      <c r="C28" s="93" t="s">
        <v>99</v>
      </c>
      <c r="D28" s="93" t="s">
        <v>132</v>
      </c>
      <c r="E28" s="102">
        <v>87.4</v>
      </c>
      <c r="F28" s="102">
        <v>12.6</v>
      </c>
      <c r="G28" s="102">
        <v>92.5</v>
      </c>
      <c r="H28" s="102">
        <v>7.5</v>
      </c>
      <c r="J28" s="151">
        <v>1</v>
      </c>
      <c r="K28" s="3" t="s">
        <v>60</v>
      </c>
      <c r="L28" s="3" t="s">
        <v>99</v>
      </c>
      <c r="M28" s="93" t="s">
        <v>132</v>
      </c>
      <c r="N28" s="3">
        <v>0</v>
      </c>
      <c r="O28" s="3">
        <v>100</v>
      </c>
      <c r="P28" s="3">
        <v>100</v>
      </c>
      <c r="Q28" s="3">
        <v>0</v>
      </c>
      <c r="S28" s="3">
        <v>1</v>
      </c>
      <c r="T28" s="3" t="s">
        <v>60</v>
      </c>
      <c r="U28" s="3" t="s">
        <v>99</v>
      </c>
      <c r="V28" s="93" t="s">
        <v>132</v>
      </c>
      <c r="W28" s="3">
        <v>75.7</v>
      </c>
      <c r="X28" s="3">
        <v>24.3</v>
      </c>
      <c r="Y28" s="3">
        <v>94.3</v>
      </c>
      <c r="Z28" s="3">
        <v>5.7</v>
      </c>
    </row>
    <row r="29" spans="1:26" x14ac:dyDescent="0.25">
      <c r="A29" s="93">
        <v>2</v>
      </c>
      <c r="B29" s="93" t="s">
        <v>58</v>
      </c>
      <c r="C29" s="93" t="s">
        <v>106</v>
      </c>
      <c r="D29" s="93" t="s">
        <v>168</v>
      </c>
      <c r="E29" s="107">
        <v>97.5</v>
      </c>
      <c r="F29" s="107">
        <v>2.5</v>
      </c>
      <c r="G29" s="107">
        <v>96.3</v>
      </c>
      <c r="H29" s="107">
        <v>3.7</v>
      </c>
      <c r="J29" s="151">
        <v>2</v>
      </c>
      <c r="K29" s="3" t="s">
        <v>58</v>
      </c>
      <c r="L29" s="3" t="s">
        <v>106</v>
      </c>
      <c r="M29" s="93" t="s">
        <v>277</v>
      </c>
      <c r="N29" s="3">
        <v>6.7</v>
      </c>
      <c r="O29" s="3">
        <v>93.3</v>
      </c>
      <c r="P29" s="3">
        <v>95.6</v>
      </c>
      <c r="Q29" s="3">
        <v>4.4000000000000004</v>
      </c>
      <c r="S29" s="3">
        <v>2</v>
      </c>
      <c r="T29" s="3" t="s">
        <v>58</v>
      </c>
      <c r="U29" s="3" t="s">
        <v>106</v>
      </c>
      <c r="V29" s="93" t="s">
        <v>277</v>
      </c>
      <c r="W29" s="3">
        <v>86.7</v>
      </c>
      <c r="X29" s="3">
        <v>13.3</v>
      </c>
      <c r="Y29" s="3">
        <v>96</v>
      </c>
      <c r="Z29" s="3">
        <v>4</v>
      </c>
    </row>
    <row r="30" spans="1:26" x14ac:dyDescent="0.25">
      <c r="A30" s="93">
        <v>3</v>
      </c>
      <c r="B30" s="93" t="s">
        <v>59</v>
      </c>
      <c r="C30" s="93" t="s">
        <v>89</v>
      </c>
      <c r="D30" s="93" t="s">
        <v>132</v>
      </c>
      <c r="E30" s="102">
        <v>95</v>
      </c>
      <c r="F30" s="102">
        <v>5</v>
      </c>
      <c r="G30" s="102">
        <v>91</v>
      </c>
      <c r="H30" s="102">
        <v>9</v>
      </c>
      <c r="J30" s="151">
        <v>3</v>
      </c>
      <c r="K30" s="3" t="s">
        <v>59</v>
      </c>
      <c r="L30" s="3" t="s">
        <v>89</v>
      </c>
      <c r="M30" s="93" t="s">
        <v>132</v>
      </c>
      <c r="N30" s="3">
        <v>0</v>
      </c>
      <c r="O30" s="3">
        <v>100</v>
      </c>
      <c r="P30" s="3">
        <v>100</v>
      </c>
      <c r="Q30" s="3">
        <v>0</v>
      </c>
      <c r="S30" s="3">
        <v>3</v>
      </c>
      <c r="T30" s="3" t="s">
        <v>59</v>
      </c>
      <c r="U30" s="3" t="s">
        <v>89</v>
      </c>
      <c r="V30" s="93" t="s">
        <v>132</v>
      </c>
      <c r="W30" s="3">
        <v>65.2</v>
      </c>
      <c r="X30" s="3">
        <v>34.799999999999997</v>
      </c>
      <c r="Y30" s="3">
        <v>94.2</v>
      </c>
      <c r="Z30" s="3">
        <v>5.8</v>
      </c>
    </row>
    <row r="31" spans="1:26" x14ac:dyDescent="0.25">
      <c r="A31" s="93">
        <v>4</v>
      </c>
      <c r="B31" s="93" t="s">
        <v>63</v>
      </c>
      <c r="C31" s="93" t="s">
        <v>84</v>
      </c>
      <c r="D31" s="93" t="s">
        <v>132</v>
      </c>
      <c r="E31" s="93">
        <v>88</v>
      </c>
      <c r="F31" s="93">
        <v>12</v>
      </c>
      <c r="G31" s="93">
        <v>74</v>
      </c>
      <c r="H31" s="93">
        <v>26</v>
      </c>
      <c r="J31" s="154">
        <v>4</v>
      </c>
      <c r="K31" s="148" t="s">
        <v>63</v>
      </c>
      <c r="L31" s="49" t="s">
        <v>84</v>
      </c>
      <c r="M31" s="95" t="s">
        <v>132</v>
      </c>
      <c r="N31" s="49">
        <v>0</v>
      </c>
      <c r="O31" s="49">
        <v>100</v>
      </c>
      <c r="P31" s="49">
        <v>100</v>
      </c>
      <c r="Q31" s="49">
        <v>0</v>
      </c>
      <c r="S31" s="49">
        <v>4</v>
      </c>
      <c r="T31" s="157" t="s">
        <v>63</v>
      </c>
      <c r="U31" s="49" t="s">
        <v>84</v>
      </c>
      <c r="V31" s="100" t="s">
        <v>132</v>
      </c>
      <c r="W31" s="3">
        <v>75</v>
      </c>
      <c r="X31" s="3">
        <v>25</v>
      </c>
      <c r="Y31" s="3">
        <v>78</v>
      </c>
      <c r="Z31" s="3">
        <v>22</v>
      </c>
    </row>
    <row r="32" spans="1:26" ht="15.75" thickBot="1" x14ac:dyDescent="0.3">
      <c r="A32" s="93">
        <v>5</v>
      </c>
      <c r="B32" s="93" t="s">
        <v>141</v>
      </c>
      <c r="C32" s="93" t="s">
        <v>135</v>
      </c>
      <c r="D32" s="93" t="s">
        <v>277</v>
      </c>
      <c r="E32" s="93">
        <v>96</v>
      </c>
      <c r="F32" s="93">
        <v>4</v>
      </c>
      <c r="G32" s="93">
        <v>49</v>
      </c>
      <c r="H32" s="93">
        <v>51</v>
      </c>
      <c r="J32" s="152"/>
      <c r="K32" s="127" t="s">
        <v>161</v>
      </c>
      <c r="L32" s="34"/>
      <c r="M32" s="92"/>
      <c r="N32" s="147">
        <f>AVERAGE(N28:N31)</f>
        <v>1.675</v>
      </c>
      <c r="O32" s="147">
        <f t="shared" ref="O32:Q32" si="4">AVERAGE(O28:O31)</f>
        <v>98.325000000000003</v>
      </c>
      <c r="P32" s="147">
        <f t="shared" si="4"/>
        <v>98.9</v>
      </c>
      <c r="Q32" s="147">
        <f t="shared" si="4"/>
        <v>1.1000000000000001</v>
      </c>
      <c r="S32" s="152"/>
      <c r="T32" s="108" t="s">
        <v>167</v>
      </c>
      <c r="U32" s="34"/>
      <c r="V32" s="162"/>
      <c r="W32" s="163">
        <f>AVERAGE(W28:W31)</f>
        <v>75.650000000000006</v>
      </c>
      <c r="X32" s="163">
        <f t="shared" ref="X32:Z32" si="5">AVERAGE(X28:X31)</f>
        <v>24.35</v>
      </c>
      <c r="Y32" s="163">
        <f t="shared" si="5"/>
        <v>90.625</v>
      </c>
      <c r="Z32" s="163">
        <f t="shared" si="5"/>
        <v>9.375</v>
      </c>
    </row>
    <row r="33" spans="1:26" ht="15.75" thickBot="1" x14ac:dyDescent="0.3">
      <c r="A33" s="112"/>
      <c r="B33" s="142" t="s">
        <v>160</v>
      </c>
      <c r="C33" s="113"/>
      <c r="D33" s="113"/>
      <c r="E33" s="114">
        <f>AVERAGE(E28:E32)</f>
        <v>92.78</v>
      </c>
      <c r="F33" s="114">
        <f t="shared" ref="F33:H33" si="6">AVERAGE(F28:F32)</f>
        <v>7.2200000000000006</v>
      </c>
      <c r="G33" s="114">
        <f t="shared" si="6"/>
        <v>80.56</v>
      </c>
      <c r="H33" s="114">
        <f t="shared" si="6"/>
        <v>19.440000000000001</v>
      </c>
      <c r="J33" s="155"/>
      <c r="K33" s="1"/>
      <c r="L33" s="1"/>
      <c r="S33" s="1"/>
      <c r="W33" s="7"/>
    </row>
    <row r="34" spans="1:26" ht="15.75" thickBot="1" x14ac:dyDescent="0.25">
      <c r="J34" s="155"/>
      <c r="K34" s="1"/>
      <c r="L34" s="9"/>
      <c r="M34" s="1"/>
      <c r="N34" s="9"/>
      <c r="O34" s="9"/>
      <c r="P34" s="9"/>
      <c r="R34" s="1"/>
      <c r="S34" s="1"/>
    </row>
    <row r="35" spans="1:26" x14ac:dyDescent="0.2">
      <c r="A35" s="120" t="s">
        <v>114</v>
      </c>
      <c r="B35" s="97" t="s">
        <v>164</v>
      </c>
      <c r="C35" s="97" t="s">
        <v>260</v>
      </c>
      <c r="D35" s="97" t="s">
        <v>148</v>
      </c>
      <c r="E35" s="122" t="s">
        <v>256</v>
      </c>
      <c r="F35" s="122" t="s">
        <v>257</v>
      </c>
      <c r="G35" s="122" t="s">
        <v>258</v>
      </c>
      <c r="H35" s="122" t="s">
        <v>259</v>
      </c>
      <c r="J35" s="149" t="s">
        <v>158</v>
      </c>
      <c r="K35" s="128" t="s">
        <v>164</v>
      </c>
      <c r="L35" s="97" t="s">
        <v>260</v>
      </c>
      <c r="M35" s="97" t="s">
        <v>148</v>
      </c>
      <c r="N35" s="122" t="s">
        <v>256</v>
      </c>
      <c r="O35" s="122" t="s">
        <v>257</v>
      </c>
      <c r="P35" s="122" t="s">
        <v>258</v>
      </c>
      <c r="Q35" s="122" t="s">
        <v>259</v>
      </c>
      <c r="R35" s="1"/>
      <c r="S35" s="149" t="s">
        <v>116</v>
      </c>
      <c r="T35" s="128" t="s">
        <v>164</v>
      </c>
      <c r="U35" s="128" t="s">
        <v>260</v>
      </c>
      <c r="V35" s="128" t="s">
        <v>148</v>
      </c>
      <c r="W35" s="150" t="s">
        <v>256</v>
      </c>
      <c r="X35" s="150" t="s">
        <v>257</v>
      </c>
      <c r="Y35" s="150" t="s">
        <v>258</v>
      </c>
      <c r="Z35" s="150" t="s">
        <v>259</v>
      </c>
    </row>
    <row r="36" spans="1:26" x14ac:dyDescent="0.25">
      <c r="A36" s="93">
        <v>1</v>
      </c>
      <c r="B36" s="93" t="s">
        <v>58</v>
      </c>
      <c r="C36" s="93" t="s">
        <v>106</v>
      </c>
      <c r="D36" s="93" t="s">
        <v>151</v>
      </c>
      <c r="E36" s="107">
        <v>98</v>
      </c>
      <c r="F36" s="107">
        <v>3</v>
      </c>
      <c r="G36" s="107">
        <v>99.6</v>
      </c>
      <c r="H36" s="107">
        <v>0.43</v>
      </c>
      <c r="J36" s="151">
        <v>1</v>
      </c>
      <c r="K36" s="3" t="s">
        <v>32</v>
      </c>
      <c r="L36" s="3" t="s">
        <v>101</v>
      </c>
      <c r="M36" s="93" t="s">
        <v>150</v>
      </c>
      <c r="N36" s="3">
        <v>7</v>
      </c>
      <c r="O36" s="3">
        <v>93</v>
      </c>
      <c r="P36" s="3">
        <v>96</v>
      </c>
      <c r="Q36" s="3">
        <v>4</v>
      </c>
      <c r="S36" s="3">
        <v>4</v>
      </c>
      <c r="T36" s="3" t="s">
        <v>32</v>
      </c>
      <c r="U36" s="3" t="s">
        <v>101</v>
      </c>
      <c r="V36" s="100" t="s">
        <v>150</v>
      </c>
      <c r="W36" s="3">
        <v>72</v>
      </c>
      <c r="X36" s="3">
        <v>28</v>
      </c>
      <c r="Y36" s="3">
        <v>68</v>
      </c>
      <c r="Z36" s="3">
        <v>32</v>
      </c>
    </row>
    <row r="37" spans="1:26" x14ac:dyDescent="0.25">
      <c r="A37" s="93">
        <v>2</v>
      </c>
      <c r="B37" s="93" t="s">
        <v>32</v>
      </c>
      <c r="C37" s="93" t="s">
        <v>101</v>
      </c>
      <c r="D37" s="93" t="s">
        <v>150</v>
      </c>
      <c r="E37" s="93">
        <v>84</v>
      </c>
      <c r="F37" s="93">
        <v>16</v>
      </c>
      <c r="G37" s="93">
        <v>54</v>
      </c>
      <c r="H37" s="93">
        <v>46</v>
      </c>
      <c r="J37" s="151">
        <v>2</v>
      </c>
      <c r="K37" s="3" t="s">
        <v>30</v>
      </c>
      <c r="L37" s="3" t="s">
        <v>90</v>
      </c>
      <c r="M37" s="93" t="s">
        <v>150</v>
      </c>
      <c r="N37" s="3">
        <v>0</v>
      </c>
      <c r="O37" s="3">
        <v>100</v>
      </c>
      <c r="P37" s="3">
        <v>100</v>
      </c>
      <c r="Q37" s="3">
        <v>0</v>
      </c>
      <c r="S37" s="3">
        <v>5</v>
      </c>
      <c r="T37" s="3" t="s">
        <v>30</v>
      </c>
      <c r="U37" s="3" t="s">
        <v>90</v>
      </c>
      <c r="V37" s="100" t="s">
        <v>150</v>
      </c>
      <c r="W37" s="3">
        <v>34</v>
      </c>
      <c r="X37" s="3">
        <v>66</v>
      </c>
      <c r="Y37" s="3">
        <v>94</v>
      </c>
      <c r="Z37" s="3">
        <v>6</v>
      </c>
    </row>
    <row r="38" spans="1:26" x14ac:dyDescent="0.25">
      <c r="A38" s="93">
        <v>3</v>
      </c>
      <c r="B38" s="93" t="s">
        <v>30</v>
      </c>
      <c r="C38" s="93" t="s">
        <v>90</v>
      </c>
      <c r="D38" s="93" t="s">
        <v>150</v>
      </c>
      <c r="E38" s="93">
        <v>51</v>
      </c>
      <c r="F38" s="93">
        <v>49</v>
      </c>
      <c r="G38" s="93">
        <v>91</v>
      </c>
      <c r="H38" s="93">
        <v>9</v>
      </c>
      <c r="I38" s="1"/>
      <c r="J38" s="76">
        <v>3</v>
      </c>
      <c r="K38" s="12" t="s">
        <v>34</v>
      </c>
      <c r="L38" s="12" t="s">
        <v>107</v>
      </c>
      <c r="M38" s="100" t="s">
        <v>150</v>
      </c>
      <c r="N38" s="12">
        <v>0</v>
      </c>
      <c r="O38" s="12">
        <v>100</v>
      </c>
      <c r="P38" s="12">
        <v>100</v>
      </c>
      <c r="Q38" s="12">
        <v>0</v>
      </c>
      <c r="S38" s="3">
        <v>6</v>
      </c>
      <c r="T38" s="3" t="s">
        <v>34</v>
      </c>
      <c r="U38" s="3" t="s">
        <v>107</v>
      </c>
      <c r="V38" s="100" t="s">
        <v>150</v>
      </c>
      <c r="W38" s="3">
        <v>76</v>
      </c>
      <c r="X38" s="3">
        <v>24</v>
      </c>
      <c r="Y38" s="3">
        <v>79</v>
      </c>
      <c r="Z38" s="3">
        <v>21</v>
      </c>
    </row>
    <row r="39" spans="1:26" x14ac:dyDescent="0.25">
      <c r="A39" s="93">
        <v>4</v>
      </c>
      <c r="B39" s="93" t="s">
        <v>34</v>
      </c>
      <c r="C39" s="93" t="s">
        <v>107</v>
      </c>
      <c r="D39" s="93" t="s">
        <v>150</v>
      </c>
      <c r="E39" s="93">
        <v>87</v>
      </c>
      <c r="F39" s="93">
        <v>13</v>
      </c>
      <c r="G39" s="93">
        <v>74</v>
      </c>
      <c r="H39" s="93">
        <v>26</v>
      </c>
      <c r="I39" s="1"/>
      <c r="J39" s="151">
        <v>4</v>
      </c>
      <c r="K39" s="3" t="s">
        <v>43</v>
      </c>
      <c r="L39" s="3" t="s">
        <v>108</v>
      </c>
      <c r="M39" s="93" t="s">
        <v>150</v>
      </c>
      <c r="N39" s="3">
        <v>0</v>
      </c>
      <c r="O39" s="3">
        <v>100</v>
      </c>
      <c r="P39" s="3">
        <v>98</v>
      </c>
      <c r="Q39" s="3">
        <v>2</v>
      </c>
      <c r="S39" s="3">
        <v>7</v>
      </c>
      <c r="T39" s="3" t="s">
        <v>43</v>
      </c>
      <c r="U39" s="3" t="s">
        <v>108</v>
      </c>
      <c r="V39" s="100" t="s">
        <v>150</v>
      </c>
      <c r="W39" s="3">
        <v>57</v>
      </c>
      <c r="X39" s="3">
        <v>43</v>
      </c>
      <c r="Y39" s="3">
        <v>80</v>
      </c>
      <c r="Z39" s="3">
        <v>20</v>
      </c>
    </row>
    <row r="40" spans="1:26" x14ac:dyDescent="0.25">
      <c r="A40" s="93">
        <v>5</v>
      </c>
      <c r="B40" s="93" t="s">
        <v>43</v>
      </c>
      <c r="C40" s="93" t="s">
        <v>108</v>
      </c>
      <c r="D40" s="93" t="s">
        <v>150</v>
      </c>
      <c r="E40" s="93">
        <v>75</v>
      </c>
      <c r="F40" s="93">
        <v>25</v>
      </c>
      <c r="G40" s="93">
        <v>77</v>
      </c>
      <c r="H40" s="93">
        <v>23</v>
      </c>
      <c r="I40" s="1"/>
      <c r="J40" s="151">
        <v>5</v>
      </c>
      <c r="K40" s="121" t="s">
        <v>63</v>
      </c>
      <c r="L40" s="3" t="s">
        <v>84</v>
      </c>
      <c r="M40" s="93" t="s">
        <v>132</v>
      </c>
      <c r="N40" s="3">
        <v>0</v>
      </c>
      <c r="O40" s="3">
        <v>100</v>
      </c>
      <c r="P40" s="3">
        <v>100</v>
      </c>
      <c r="Q40" s="3">
        <v>0</v>
      </c>
      <c r="S40" s="3">
        <v>8</v>
      </c>
      <c r="T40" s="3" t="s">
        <v>278</v>
      </c>
      <c r="U40" s="3" t="s">
        <v>12</v>
      </c>
      <c r="V40" s="100" t="s">
        <v>150</v>
      </c>
      <c r="W40" s="3">
        <v>40</v>
      </c>
      <c r="X40" s="3">
        <v>60</v>
      </c>
      <c r="Y40" s="3">
        <v>91</v>
      </c>
      <c r="Z40" s="3">
        <v>9</v>
      </c>
    </row>
    <row r="41" spans="1:26" x14ac:dyDescent="0.25">
      <c r="A41" s="93">
        <v>6</v>
      </c>
      <c r="B41" s="123" t="s">
        <v>25</v>
      </c>
      <c r="C41" s="123" t="s">
        <v>109</v>
      </c>
      <c r="D41" s="93" t="s">
        <v>151</v>
      </c>
      <c r="E41" s="93">
        <v>93</v>
      </c>
      <c r="F41" s="93">
        <v>7</v>
      </c>
      <c r="G41" s="93">
        <v>78</v>
      </c>
      <c r="H41" s="93">
        <v>22</v>
      </c>
      <c r="J41" s="151">
        <v>6</v>
      </c>
      <c r="K41" s="3" t="s">
        <v>25</v>
      </c>
      <c r="L41" s="3" t="s">
        <v>109</v>
      </c>
      <c r="M41" s="93" t="s">
        <v>151</v>
      </c>
      <c r="N41" s="3">
        <v>0</v>
      </c>
      <c r="O41" s="3">
        <v>100</v>
      </c>
      <c r="P41" s="3">
        <v>100</v>
      </c>
      <c r="Q41" s="3">
        <v>0</v>
      </c>
      <c r="S41" s="3">
        <v>10</v>
      </c>
      <c r="T41" s="160" t="s">
        <v>25</v>
      </c>
      <c r="U41" s="160" t="s">
        <v>109</v>
      </c>
      <c r="V41" s="100" t="s">
        <v>150</v>
      </c>
      <c r="W41" s="3">
        <v>76</v>
      </c>
      <c r="X41" s="3">
        <v>24</v>
      </c>
      <c r="Y41" s="3">
        <v>83</v>
      </c>
      <c r="Z41" s="3">
        <v>17</v>
      </c>
    </row>
    <row r="42" spans="1:26" x14ac:dyDescent="0.25">
      <c r="A42" s="93">
        <v>7</v>
      </c>
      <c r="B42" s="93" t="s">
        <v>27</v>
      </c>
      <c r="C42" s="93" t="s">
        <v>110</v>
      </c>
      <c r="D42" s="93" t="s">
        <v>150</v>
      </c>
      <c r="E42" s="93">
        <v>90</v>
      </c>
      <c r="F42" s="93">
        <v>10</v>
      </c>
      <c r="G42" s="93">
        <v>71</v>
      </c>
      <c r="H42" s="93">
        <v>29</v>
      </c>
      <c r="J42" s="151">
        <v>7</v>
      </c>
      <c r="K42" s="3" t="s">
        <v>27</v>
      </c>
      <c r="L42" s="3" t="s">
        <v>110</v>
      </c>
      <c r="M42" s="93" t="s">
        <v>150</v>
      </c>
      <c r="N42" s="3">
        <v>27</v>
      </c>
      <c r="O42" s="3">
        <v>73</v>
      </c>
      <c r="P42" s="3">
        <v>96</v>
      </c>
      <c r="Q42" s="3">
        <v>4</v>
      </c>
      <c r="S42" s="3">
        <v>11</v>
      </c>
      <c r="T42" s="3" t="s">
        <v>27</v>
      </c>
      <c r="U42" s="3" t="s">
        <v>110</v>
      </c>
      <c r="V42" s="100" t="s">
        <v>151</v>
      </c>
      <c r="W42" s="3">
        <v>82</v>
      </c>
      <c r="X42" s="3">
        <v>18</v>
      </c>
      <c r="Y42" s="3">
        <v>76</v>
      </c>
      <c r="Z42" s="3">
        <v>24</v>
      </c>
    </row>
    <row r="43" spans="1:26" x14ac:dyDescent="0.25">
      <c r="A43" s="93">
        <v>8</v>
      </c>
      <c r="B43" s="93" t="s">
        <v>141</v>
      </c>
      <c r="C43" s="93" t="s">
        <v>135</v>
      </c>
      <c r="D43" s="93" t="s">
        <v>151</v>
      </c>
      <c r="E43" s="93">
        <v>89</v>
      </c>
      <c r="F43" s="93">
        <v>11</v>
      </c>
      <c r="G43" s="93">
        <v>48.8</v>
      </c>
      <c r="H43" s="93">
        <v>51.2</v>
      </c>
      <c r="J43" s="151">
        <v>8</v>
      </c>
      <c r="K43" s="3" t="s">
        <v>136</v>
      </c>
      <c r="L43" s="3" t="s">
        <v>135</v>
      </c>
      <c r="M43" s="93" t="s">
        <v>151</v>
      </c>
      <c r="N43" s="3">
        <v>45.1</v>
      </c>
      <c r="O43" s="3">
        <v>54.9</v>
      </c>
      <c r="P43" s="3">
        <v>85.6</v>
      </c>
      <c r="Q43" s="3">
        <v>14.4</v>
      </c>
      <c r="S43" s="3">
        <v>12</v>
      </c>
      <c r="T43" s="3" t="s">
        <v>136</v>
      </c>
      <c r="U43" s="3" t="s">
        <v>135</v>
      </c>
      <c r="V43" s="100" t="s">
        <v>151</v>
      </c>
      <c r="W43" s="3">
        <v>90.51</v>
      </c>
      <c r="X43" s="3">
        <v>9.49</v>
      </c>
      <c r="Y43" s="3">
        <v>55.57</v>
      </c>
      <c r="Z43" s="3">
        <v>44.43</v>
      </c>
    </row>
    <row r="44" spans="1:26" x14ac:dyDescent="0.25">
      <c r="A44" s="93">
        <v>9</v>
      </c>
      <c r="B44" s="93" t="s">
        <v>133</v>
      </c>
      <c r="C44" s="93" t="s">
        <v>134</v>
      </c>
      <c r="D44" s="93" t="s">
        <v>151</v>
      </c>
      <c r="E44" s="93">
        <v>98</v>
      </c>
      <c r="F44" s="93">
        <v>2</v>
      </c>
      <c r="G44" s="93">
        <v>45</v>
      </c>
      <c r="H44" s="93">
        <v>55</v>
      </c>
      <c r="J44" s="151">
        <v>9</v>
      </c>
      <c r="K44" s="3" t="s">
        <v>137</v>
      </c>
      <c r="L44" s="3" t="s">
        <v>134</v>
      </c>
      <c r="M44" s="93" t="s">
        <v>151</v>
      </c>
      <c r="N44" s="3">
        <v>82.09</v>
      </c>
      <c r="O44" s="3">
        <v>17.91</v>
      </c>
      <c r="P44" s="3">
        <v>91.77</v>
      </c>
      <c r="Q44" s="3">
        <v>8.23</v>
      </c>
      <c r="S44" s="3">
        <v>13</v>
      </c>
      <c r="T44" s="3" t="s">
        <v>137</v>
      </c>
      <c r="U44" s="3" t="s">
        <v>134</v>
      </c>
      <c r="V44" s="100" t="s">
        <v>151</v>
      </c>
      <c r="W44" s="3">
        <v>93.48</v>
      </c>
      <c r="X44" s="3">
        <v>6.52</v>
      </c>
      <c r="Y44" s="3">
        <v>64.8</v>
      </c>
      <c r="Z44" s="3">
        <v>35.200000000000003</v>
      </c>
    </row>
    <row r="45" spans="1:26" x14ac:dyDescent="0.25">
      <c r="A45" s="93">
        <v>10</v>
      </c>
      <c r="B45" s="93" t="s">
        <v>47</v>
      </c>
      <c r="C45" s="93" t="s">
        <v>105</v>
      </c>
      <c r="D45" s="93" t="s">
        <v>150</v>
      </c>
      <c r="E45" s="93">
        <v>99</v>
      </c>
      <c r="F45" s="93">
        <v>1</v>
      </c>
      <c r="G45" s="93">
        <v>68</v>
      </c>
      <c r="H45" s="93">
        <v>32</v>
      </c>
      <c r="J45" s="151">
        <v>10</v>
      </c>
      <c r="K45" s="3" t="s">
        <v>47</v>
      </c>
      <c r="L45" s="3" t="s">
        <v>105</v>
      </c>
      <c r="M45" s="93" t="s">
        <v>151</v>
      </c>
      <c r="N45" s="3">
        <v>44</v>
      </c>
      <c r="O45" s="3">
        <v>56</v>
      </c>
      <c r="P45" s="3">
        <v>88</v>
      </c>
      <c r="Q45" s="3">
        <v>12</v>
      </c>
      <c r="R45" s="1"/>
      <c r="S45" s="3">
        <v>14</v>
      </c>
      <c r="T45" s="3" t="s">
        <v>47</v>
      </c>
      <c r="U45" s="3" t="s">
        <v>105</v>
      </c>
      <c r="V45" s="100" t="s">
        <v>151</v>
      </c>
      <c r="W45" s="3">
        <v>96</v>
      </c>
      <c r="X45" s="3">
        <v>4</v>
      </c>
      <c r="Y45" s="3">
        <v>75</v>
      </c>
      <c r="Z45" s="3">
        <v>25</v>
      </c>
    </row>
    <row r="46" spans="1:26" x14ac:dyDescent="0.25">
      <c r="A46" s="93">
        <v>11</v>
      </c>
      <c r="B46" s="93" t="s">
        <v>69</v>
      </c>
      <c r="C46" s="93" t="s">
        <v>13</v>
      </c>
      <c r="D46" s="93" t="s">
        <v>150</v>
      </c>
      <c r="E46" s="93">
        <v>98</v>
      </c>
      <c r="F46" s="93">
        <v>2</v>
      </c>
      <c r="G46" s="93">
        <v>81</v>
      </c>
      <c r="H46" s="93">
        <v>19</v>
      </c>
      <c r="J46" s="151">
        <v>11</v>
      </c>
      <c r="K46" s="3" t="s">
        <v>69</v>
      </c>
      <c r="L46" s="3" t="s">
        <v>13</v>
      </c>
      <c r="M46" s="93" t="s">
        <v>151</v>
      </c>
      <c r="N46" s="3">
        <v>48</v>
      </c>
      <c r="O46" s="3">
        <v>52</v>
      </c>
      <c r="P46" s="3">
        <v>93</v>
      </c>
      <c r="Q46" s="3">
        <v>7</v>
      </c>
      <c r="R46" s="1"/>
      <c r="S46" s="3">
        <v>15</v>
      </c>
      <c r="T46" s="12" t="s">
        <v>279</v>
      </c>
      <c r="U46" s="3" t="s">
        <v>85</v>
      </c>
      <c r="V46" s="100" t="s">
        <v>151</v>
      </c>
      <c r="W46" s="3">
        <v>97</v>
      </c>
      <c r="X46" s="3">
        <v>3</v>
      </c>
      <c r="Y46" s="3">
        <v>78</v>
      </c>
      <c r="Z46" s="3">
        <v>22</v>
      </c>
    </row>
    <row r="47" spans="1:26" x14ac:dyDescent="0.25">
      <c r="A47" s="93">
        <v>12</v>
      </c>
      <c r="B47" s="95" t="s">
        <v>145</v>
      </c>
      <c r="C47" s="95" t="s">
        <v>14</v>
      </c>
      <c r="D47" s="95" t="s">
        <v>151</v>
      </c>
      <c r="E47" s="95">
        <v>98</v>
      </c>
      <c r="F47" s="95">
        <v>2</v>
      </c>
      <c r="G47" s="95">
        <v>89</v>
      </c>
      <c r="H47" s="95">
        <v>11</v>
      </c>
      <c r="J47" s="154">
        <v>12</v>
      </c>
      <c r="K47" s="148" t="s">
        <v>145</v>
      </c>
      <c r="L47" s="49" t="s">
        <v>14</v>
      </c>
      <c r="M47" s="95" t="s">
        <v>151</v>
      </c>
      <c r="N47" s="49">
        <v>37</v>
      </c>
      <c r="O47" s="49">
        <v>63</v>
      </c>
      <c r="P47" s="49">
        <v>85</v>
      </c>
      <c r="Q47" s="49">
        <v>15</v>
      </c>
      <c r="S47" s="3">
        <v>16</v>
      </c>
      <c r="T47" s="12" t="s">
        <v>69</v>
      </c>
      <c r="U47" s="3" t="s">
        <v>13</v>
      </c>
      <c r="V47" s="100" t="s">
        <v>151</v>
      </c>
      <c r="W47" s="3">
        <v>93</v>
      </c>
      <c r="X47" s="3">
        <v>7</v>
      </c>
      <c r="Y47" s="3">
        <v>89</v>
      </c>
      <c r="Z47" s="3">
        <v>11</v>
      </c>
    </row>
    <row r="48" spans="1:26" ht="15.75" thickBot="1" x14ac:dyDescent="0.3">
      <c r="A48" s="112"/>
      <c r="B48" s="142" t="s">
        <v>160</v>
      </c>
      <c r="C48" s="113"/>
      <c r="D48" s="113"/>
      <c r="E48" s="114">
        <f>AVERAGE(E36:E47)</f>
        <v>88.333333333333329</v>
      </c>
      <c r="F48" s="114">
        <f t="shared" ref="F48:H48" si="7">AVERAGE(F36:F47)</f>
        <v>11.75</v>
      </c>
      <c r="G48" s="114">
        <f t="shared" si="7"/>
        <v>73.033333333333331</v>
      </c>
      <c r="H48" s="114">
        <f t="shared" si="7"/>
        <v>26.969166666666666</v>
      </c>
      <c r="J48" s="152"/>
      <c r="K48" s="127" t="s">
        <v>161</v>
      </c>
      <c r="L48" s="34"/>
      <c r="M48" s="92"/>
      <c r="N48" s="147">
        <f>AVERAGE(N36:N47)</f>
        <v>24.182500000000001</v>
      </c>
      <c r="O48" s="147">
        <f t="shared" ref="O48:Q48" si="8">AVERAGE(O36:O47)</f>
        <v>75.817499999999995</v>
      </c>
      <c r="P48" s="147">
        <f t="shared" si="8"/>
        <v>94.447499999999991</v>
      </c>
      <c r="Q48" s="147">
        <f t="shared" si="8"/>
        <v>5.5524999999999993</v>
      </c>
      <c r="S48" s="49">
        <v>17</v>
      </c>
      <c r="T48" s="157" t="s">
        <v>145</v>
      </c>
      <c r="U48" s="49" t="s">
        <v>14</v>
      </c>
      <c r="V48" s="96" t="s">
        <v>151</v>
      </c>
      <c r="W48" s="49">
        <v>93</v>
      </c>
      <c r="X48" s="49">
        <v>7</v>
      </c>
      <c r="Y48" s="49">
        <v>42</v>
      </c>
      <c r="Z48" s="49">
        <v>58</v>
      </c>
    </row>
    <row r="49" spans="2:26" ht="15.75" thickBot="1" x14ac:dyDescent="0.3">
      <c r="B49" s="125"/>
      <c r="C49" s="125"/>
      <c r="D49" s="125"/>
      <c r="J49" s="1"/>
      <c r="S49" s="164"/>
      <c r="T49" s="165" t="s">
        <v>167</v>
      </c>
      <c r="U49" s="34"/>
      <c r="V49" s="92"/>
      <c r="W49" s="147">
        <f>AVERAGE(W36:W48)</f>
        <v>76.922307692307697</v>
      </c>
      <c r="X49" s="147">
        <f t="shared" ref="X49:Z49" si="9">AVERAGE(X36:X48)</f>
        <v>23.077692307692306</v>
      </c>
      <c r="Y49" s="147">
        <f t="shared" si="9"/>
        <v>75.028461538461542</v>
      </c>
      <c r="Z49" s="147">
        <f t="shared" si="9"/>
        <v>24.971538461538461</v>
      </c>
    </row>
    <row r="50" spans="2:26" x14ac:dyDescent="0.2">
      <c r="R50" s="1"/>
    </row>
    <row r="51" spans="2:26" x14ac:dyDescent="0.2">
      <c r="F51" s="118"/>
      <c r="R51" s="1"/>
    </row>
    <row r="52" spans="2:26" x14ac:dyDescent="0.2">
      <c r="R52" s="1"/>
    </row>
    <row r="53" spans="2:26" x14ac:dyDescent="0.2">
      <c r="F53" s="118"/>
    </row>
    <row r="54" spans="2:26" x14ac:dyDescent="0.2">
      <c r="F54" s="118"/>
    </row>
    <row r="55" spans="2:26" x14ac:dyDescent="0.2">
      <c r="F55" s="118"/>
    </row>
    <row r="56" spans="2:26" x14ac:dyDescent="0.2">
      <c r="F56" s="118"/>
    </row>
    <row r="57" spans="2:26" x14ac:dyDescent="0.2">
      <c r="F57" s="118"/>
    </row>
    <row r="58" spans="2:26" x14ac:dyDescent="0.2">
      <c r="F58" s="118"/>
    </row>
    <row r="60" spans="2:26" x14ac:dyDescent="0.2">
      <c r="F60" s="118"/>
    </row>
    <row r="61" spans="2:26" x14ac:dyDescent="0.2">
      <c r="F61" s="118"/>
    </row>
    <row r="62" spans="2:26" x14ac:dyDescent="0.2">
      <c r="F62" s="118"/>
    </row>
    <row r="63" spans="2:26" x14ac:dyDescent="0.2">
      <c r="F63" s="118"/>
    </row>
    <row r="64" spans="2:26" x14ac:dyDescent="0.2">
      <c r="F64" s="118"/>
    </row>
    <row r="67" spans="5:6" x14ac:dyDescent="0.2">
      <c r="F67" s="118"/>
    </row>
    <row r="68" spans="5:6" x14ac:dyDescent="0.2">
      <c r="F68" s="118"/>
    </row>
    <row r="69" spans="5:6" x14ac:dyDescent="0.2">
      <c r="F69" s="118"/>
    </row>
    <row r="70" spans="5:6" x14ac:dyDescent="0.2">
      <c r="F70" s="118"/>
    </row>
    <row r="71" spans="5:6" x14ac:dyDescent="0.2">
      <c r="F71" s="118"/>
    </row>
    <row r="72" spans="5:6" x14ac:dyDescent="0.2">
      <c r="E72" s="99"/>
    </row>
    <row r="73" spans="5:6" x14ac:dyDescent="0.2">
      <c r="E73" s="99"/>
      <c r="F73" s="118"/>
    </row>
    <row r="74" spans="5:6" x14ac:dyDescent="0.2">
      <c r="E74" s="99"/>
      <c r="F74" s="118"/>
    </row>
    <row r="75" spans="5:6" x14ac:dyDescent="0.2">
      <c r="E75" s="99"/>
      <c r="F75" s="118"/>
    </row>
    <row r="76" spans="5:6" x14ac:dyDescent="0.2">
      <c r="F76" s="118"/>
    </row>
    <row r="77" spans="5:6" x14ac:dyDescent="0.2">
      <c r="F77" s="118"/>
    </row>
    <row r="79" spans="5:6" x14ac:dyDescent="0.2">
      <c r="F79" s="118"/>
    </row>
    <row r="80" spans="5:6" x14ac:dyDescent="0.2">
      <c r="F80" s="118"/>
    </row>
    <row r="81" spans="6:6" x14ac:dyDescent="0.2">
      <c r="F81" s="118"/>
    </row>
    <row r="82" spans="6:6" x14ac:dyDescent="0.2">
      <c r="F82" s="118"/>
    </row>
    <row r="83" spans="6:6" x14ac:dyDescent="0.2">
      <c r="F83" s="118"/>
    </row>
    <row r="85" spans="6:6" x14ac:dyDescent="0.2">
      <c r="F85" s="118"/>
    </row>
    <row r="86" spans="6:6" x14ac:dyDescent="0.2">
      <c r="F86" s="118"/>
    </row>
    <row r="87" spans="6:6" x14ac:dyDescent="0.2">
      <c r="F87" s="118"/>
    </row>
    <row r="88" spans="6:6" x14ac:dyDescent="0.2">
      <c r="F88" s="118">
        <v>0.56294416243654821</v>
      </c>
    </row>
  </sheetData>
  <phoneticPr fontId="1" type="noConversion"/>
  <pageMargins left="0.7" right="0.7" top="0.75" bottom="0.75" header="0.3" footer="0.3"/>
  <pageSetup paperSize="9" orientation="portrait" horizontalDpi="0"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A40F4D6-4257-417A-B435-D913B46C041E}">
  <dimension ref="B1:O106"/>
  <sheetViews>
    <sheetView workbookViewId="0">
      <selection activeCell="A20" sqref="A20:XFD24"/>
    </sheetView>
  </sheetViews>
  <sheetFormatPr defaultRowHeight="14.25" x14ac:dyDescent="0.2"/>
  <cols>
    <col min="2" max="2" width="25" customWidth="1"/>
    <col min="3" max="3" width="22.375" style="14" customWidth="1"/>
    <col min="4" max="4" width="10.125" style="14" bestFit="1" customWidth="1"/>
    <col min="5" max="5" width="9" style="14"/>
    <col min="6" max="6" width="9" style="138"/>
    <col min="7" max="7" width="12.125" style="14" customWidth="1"/>
    <col min="8" max="8" width="9" style="14"/>
    <col min="9" max="9" width="9" style="138"/>
    <col min="10" max="10" width="13.75" style="14" customWidth="1"/>
    <col min="11" max="11" width="9" style="14"/>
    <col min="12" max="12" width="9" style="138"/>
  </cols>
  <sheetData>
    <row r="1" spans="2:12" ht="15.75" thickBot="1" x14ac:dyDescent="0.3">
      <c r="B1" s="34"/>
      <c r="C1" s="31"/>
      <c r="D1" s="31"/>
      <c r="E1" s="31"/>
      <c r="F1" s="40"/>
      <c r="G1" s="31"/>
      <c r="H1" s="31"/>
      <c r="I1" s="40"/>
      <c r="J1" s="36"/>
      <c r="K1" s="31"/>
      <c r="L1" s="40"/>
    </row>
    <row r="2" spans="2:12" ht="15" x14ac:dyDescent="0.25">
      <c r="B2" s="44" t="s">
        <v>197</v>
      </c>
      <c r="C2" s="43" t="s">
        <v>122</v>
      </c>
      <c r="D2" s="43" t="s">
        <v>5</v>
      </c>
      <c r="E2" s="43"/>
      <c r="F2" s="135" t="s">
        <v>121</v>
      </c>
      <c r="G2" s="43" t="s">
        <v>6</v>
      </c>
      <c r="H2" s="43"/>
      <c r="I2" s="135" t="s">
        <v>121</v>
      </c>
      <c r="J2" s="54" t="s">
        <v>7</v>
      </c>
      <c r="K2" s="43"/>
      <c r="L2" s="135" t="s">
        <v>121</v>
      </c>
    </row>
    <row r="3" spans="2:12" ht="15" x14ac:dyDescent="0.25">
      <c r="B3" s="225" t="s">
        <v>152</v>
      </c>
      <c r="C3" s="12" t="s">
        <v>1</v>
      </c>
      <c r="D3" s="12">
        <v>856</v>
      </c>
      <c r="E3" s="12">
        <f>SUM(D3:D4)</f>
        <v>878</v>
      </c>
      <c r="F3" s="16">
        <f>D3/E3</f>
        <v>0.97494305239179957</v>
      </c>
      <c r="G3" s="12">
        <v>8</v>
      </c>
      <c r="H3" s="12">
        <f>SUM(G3:G4)</f>
        <v>119</v>
      </c>
      <c r="I3" s="16">
        <f>G3/H3</f>
        <v>6.7226890756302518E-2</v>
      </c>
      <c r="J3" s="12">
        <v>864</v>
      </c>
      <c r="K3" s="12">
        <f>SUM(J3:J4)</f>
        <v>997</v>
      </c>
      <c r="L3" s="16">
        <f>J3/K3</f>
        <v>0.86659979939819454</v>
      </c>
    </row>
    <row r="4" spans="2:12" ht="15" x14ac:dyDescent="0.25">
      <c r="B4" s="219"/>
      <c r="C4" s="12" t="s">
        <v>2</v>
      </c>
      <c r="D4" s="12">
        <v>22</v>
      </c>
      <c r="E4" s="12">
        <v>878</v>
      </c>
      <c r="F4" s="16">
        <f t="shared" ref="F4:F6" si="0">D4/E4</f>
        <v>2.5056947608200455E-2</v>
      </c>
      <c r="G4" s="12">
        <v>111</v>
      </c>
      <c r="H4" s="12">
        <v>119</v>
      </c>
      <c r="I4" s="16">
        <f t="shared" ref="I4:I6" si="1">G4/H4</f>
        <v>0.9327731092436975</v>
      </c>
      <c r="J4" s="12">
        <v>133</v>
      </c>
      <c r="K4" s="12">
        <v>997</v>
      </c>
      <c r="L4" s="16">
        <f t="shared" ref="L4:L6" si="2">J4/K4</f>
        <v>0.13340020060180541</v>
      </c>
    </row>
    <row r="5" spans="2:12" ht="15" x14ac:dyDescent="0.25">
      <c r="B5" s="219"/>
      <c r="C5" s="12" t="s">
        <v>3</v>
      </c>
      <c r="D5" s="12">
        <v>184</v>
      </c>
      <c r="E5" s="12">
        <f>SUM(D5:D6)</f>
        <v>191</v>
      </c>
      <c r="F5" s="16">
        <f t="shared" si="0"/>
        <v>0.96335078534031415</v>
      </c>
      <c r="G5" s="12">
        <v>153</v>
      </c>
      <c r="H5" s="12">
        <f>SUM(G5:G6)</f>
        <v>160</v>
      </c>
      <c r="I5" s="16">
        <f t="shared" si="1"/>
        <v>0.95625000000000004</v>
      </c>
      <c r="J5" s="12">
        <f>D5+G5</f>
        <v>337</v>
      </c>
      <c r="K5" s="12">
        <f>SUM(J5:J6)</f>
        <v>351</v>
      </c>
      <c r="L5" s="16">
        <f t="shared" si="2"/>
        <v>0.96011396011396011</v>
      </c>
    </row>
    <row r="6" spans="2:12" ht="15.75" thickBot="1" x14ac:dyDescent="0.3">
      <c r="B6" s="220"/>
      <c r="C6" s="31" t="s">
        <v>4</v>
      </c>
      <c r="D6" s="12">
        <v>7</v>
      </c>
      <c r="E6" s="12">
        <v>191</v>
      </c>
      <c r="F6" s="16">
        <f t="shared" si="0"/>
        <v>3.6649214659685861E-2</v>
      </c>
      <c r="G6" s="12">
        <v>7</v>
      </c>
      <c r="H6" s="12">
        <v>160</v>
      </c>
      <c r="I6" s="16">
        <f t="shared" si="1"/>
        <v>4.3749999999999997E-2</v>
      </c>
      <c r="J6" s="12">
        <f>D6+G6</f>
        <v>14</v>
      </c>
      <c r="K6" s="12">
        <v>351</v>
      </c>
      <c r="L6" s="16">
        <f t="shared" si="2"/>
        <v>3.9886039886039885E-2</v>
      </c>
    </row>
    <row r="7" spans="2:12" ht="15" x14ac:dyDescent="0.25">
      <c r="B7" s="134"/>
      <c r="C7" s="12"/>
      <c r="D7" s="132"/>
      <c r="E7" s="132"/>
      <c r="F7" s="136"/>
      <c r="G7" s="132"/>
      <c r="H7" s="132"/>
      <c r="I7" s="136"/>
      <c r="J7" s="133"/>
      <c r="K7" s="132"/>
      <c r="L7" s="136"/>
    </row>
    <row r="8" spans="2:12" ht="15.75" thickBot="1" x14ac:dyDescent="0.3">
      <c r="B8" s="117"/>
      <c r="C8" s="12"/>
      <c r="D8" s="12"/>
      <c r="E8" s="12"/>
      <c r="F8" s="16"/>
      <c r="G8" s="12"/>
      <c r="H8" s="12"/>
      <c r="I8" s="16"/>
      <c r="J8" s="15"/>
      <c r="K8" s="12"/>
      <c r="L8" s="16"/>
    </row>
    <row r="9" spans="2:12" ht="15" x14ac:dyDescent="0.25">
      <c r="B9" s="43" t="s">
        <v>197</v>
      </c>
      <c r="C9" s="43" t="s">
        <v>123</v>
      </c>
      <c r="D9" s="43" t="s">
        <v>5</v>
      </c>
      <c r="E9" s="43"/>
      <c r="F9" s="135" t="s">
        <v>121</v>
      </c>
      <c r="G9" s="43" t="s">
        <v>6</v>
      </c>
      <c r="H9" s="43"/>
      <c r="I9" s="135" t="s">
        <v>121</v>
      </c>
      <c r="J9" s="54" t="s">
        <v>7</v>
      </c>
      <c r="K9" s="43"/>
      <c r="L9" s="135" t="s">
        <v>121</v>
      </c>
    </row>
    <row r="10" spans="2:12" ht="15" x14ac:dyDescent="0.25">
      <c r="B10" s="225" t="s">
        <v>152</v>
      </c>
      <c r="C10" s="12" t="s">
        <v>1</v>
      </c>
      <c r="D10" s="12">
        <v>345</v>
      </c>
      <c r="E10" s="12">
        <f>SUM(D10:D11)</f>
        <v>363</v>
      </c>
      <c r="F10" s="16">
        <f>D10/E10</f>
        <v>0.95041322314049592</v>
      </c>
      <c r="G10" s="12">
        <v>0</v>
      </c>
      <c r="H10" s="12">
        <f>SUM(G10:G11)</f>
        <v>166</v>
      </c>
      <c r="I10" s="16">
        <f>G10/H10</f>
        <v>0</v>
      </c>
      <c r="J10" s="12">
        <f>D10+G10</f>
        <v>345</v>
      </c>
      <c r="K10" s="12">
        <f>SUM(J10:J11)</f>
        <v>529</v>
      </c>
      <c r="L10" s="16">
        <f>J10/K10</f>
        <v>0.65217391304347827</v>
      </c>
    </row>
    <row r="11" spans="2:12" ht="15" x14ac:dyDescent="0.25">
      <c r="B11" s="219"/>
      <c r="C11" s="12" t="s">
        <v>2</v>
      </c>
      <c r="D11" s="12">
        <v>18</v>
      </c>
      <c r="E11" s="12">
        <v>363</v>
      </c>
      <c r="F11" s="16">
        <f>D11/E11</f>
        <v>4.9586776859504134E-2</v>
      </c>
      <c r="G11" s="12">
        <v>166</v>
      </c>
      <c r="H11" s="12">
        <v>166</v>
      </c>
      <c r="I11" s="16">
        <f t="shared" ref="I11:I13" si="3">G11/H11</f>
        <v>1</v>
      </c>
      <c r="J11" s="12">
        <f>D11+G11</f>
        <v>184</v>
      </c>
      <c r="K11" s="12">
        <v>529</v>
      </c>
      <c r="L11" s="16">
        <f t="shared" ref="L11:L13" si="4">J11/K11</f>
        <v>0.34782608695652173</v>
      </c>
    </row>
    <row r="12" spans="2:12" ht="15" x14ac:dyDescent="0.25">
      <c r="B12" s="219"/>
      <c r="C12" s="12" t="s">
        <v>3</v>
      </c>
      <c r="D12" s="12">
        <v>243</v>
      </c>
      <c r="E12" s="12">
        <f>SUM(D12:D13)</f>
        <v>267</v>
      </c>
      <c r="F12" s="16">
        <f t="shared" ref="F12:F13" si="5">D12/E12</f>
        <v>0.9101123595505618</v>
      </c>
      <c r="G12" s="12">
        <v>147</v>
      </c>
      <c r="H12" s="12">
        <f>SUM(G12:G13)</f>
        <v>147</v>
      </c>
      <c r="I12" s="16">
        <f t="shared" si="3"/>
        <v>1</v>
      </c>
      <c r="J12" s="12">
        <f>D12+G12</f>
        <v>390</v>
      </c>
      <c r="K12" s="12">
        <f>SUM(J12:J13)</f>
        <v>414</v>
      </c>
      <c r="L12" s="16">
        <f t="shared" si="4"/>
        <v>0.94202898550724634</v>
      </c>
    </row>
    <row r="13" spans="2:12" ht="15.75" thickBot="1" x14ac:dyDescent="0.3">
      <c r="B13" s="220"/>
      <c r="C13" s="31" t="s">
        <v>4</v>
      </c>
      <c r="D13" s="31">
        <v>24</v>
      </c>
      <c r="E13" s="31">
        <v>267</v>
      </c>
      <c r="F13" s="40">
        <f t="shared" si="5"/>
        <v>8.98876404494382E-2</v>
      </c>
      <c r="G13" s="31">
        <v>0</v>
      </c>
      <c r="H13" s="31">
        <v>147</v>
      </c>
      <c r="I13" s="40">
        <f t="shared" si="3"/>
        <v>0</v>
      </c>
      <c r="J13" s="31">
        <v>24</v>
      </c>
      <c r="K13" s="31">
        <v>414</v>
      </c>
      <c r="L13" s="40">
        <f t="shared" si="4"/>
        <v>5.7971014492753624E-2</v>
      </c>
    </row>
    <row r="14" spans="2:12" ht="15.75" thickBot="1" x14ac:dyDescent="0.3">
      <c r="B14" s="129"/>
      <c r="C14" s="33"/>
      <c r="D14" s="33"/>
      <c r="E14" s="33"/>
      <c r="F14" s="137"/>
      <c r="G14" s="33"/>
      <c r="H14" s="33"/>
      <c r="I14" s="137"/>
      <c r="J14" s="33"/>
      <c r="K14" s="33"/>
      <c r="L14" s="137"/>
    </row>
    <row r="15" spans="2:12" ht="15" x14ac:dyDescent="0.25">
      <c r="B15" s="43" t="s">
        <v>197</v>
      </c>
      <c r="C15" s="43" t="s">
        <v>124</v>
      </c>
      <c r="D15" s="43" t="s">
        <v>5</v>
      </c>
      <c r="E15" s="43"/>
      <c r="F15" s="135" t="s">
        <v>121</v>
      </c>
      <c r="G15" s="43" t="s">
        <v>6</v>
      </c>
      <c r="H15" s="43"/>
      <c r="I15" s="135" t="s">
        <v>121</v>
      </c>
      <c r="J15" s="54" t="s">
        <v>7</v>
      </c>
      <c r="K15" s="43"/>
      <c r="L15" s="135" t="s">
        <v>121</v>
      </c>
    </row>
    <row r="16" spans="2:12" ht="15" x14ac:dyDescent="0.25">
      <c r="B16" s="225" t="s">
        <v>152</v>
      </c>
      <c r="C16" s="12" t="s">
        <v>1</v>
      </c>
      <c r="D16" s="12">
        <v>383</v>
      </c>
      <c r="E16" s="12">
        <f>SUM(D16:D17)</f>
        <v>438</v>
      </c>
      <c r="F16" s="16">
        <f>D16/E16</f>
        <v>0.87442922374429222</v>
      </c>
      <c r="G16" s="12">
        <v>0</v>
      </c>
      <c r="H16" s="12">
        <v>68</v>
      </c>
      <c r="I16" s="16">
        <f>G16/H16</f>
        <v>0</v>
      </c>
      <c r="J16" s="12">
        <v>383</v>
      </c>
      <c r="K16" s="12">
        <f>SUM(J16:J17)</f>
        <v>506</v>
      </c>
      <c r="L16" s="16">
        <f>J16/K16</f>
        <v>0.75691699604743079</v>
      </c>
    </row>
    <row r="17" spans="2:12" ht="15" x14ac:dyDescent="0.25">
      <c r="B17" s="219"/>
      <c r="C17" s="12" t="s">
        <v>2</v>
      </c>
      <c r="D17" s="12">
        <v>55</v>
      </c>
      <c r="E17" s="12">
        <v>438</v>
      </c>
      <c r="F17" s="16">
        <f t="shared" ref="F17:F19" si="6">D17/E17</f>
        <v>0.12557077625570776</v>
      </c>
      <c r="G17" s="12">
        <v>68</v>
      </c>
      <c r="H17" s="12">
        <v>68</v>
      </c>
      <c r="I17" s="16">
        <f t="shared" ref="I17:I19" si="7">G17/H17</f>
        <v>1</v>
      </c>
      <c r="J17" s="12">
        <f>D17+G17</f>
        <v>123</v>
      </c>
      <c r="K17" s="12">
        <v>506</v>
      </c>
      <c r="L17" s="16">
        <f t="shared" ref="L17:L19" si="8">J17/K17</f>
        <v>0.24308300395256918</v>
      </c>
    </row>
    <row r="18" spans="2:12" ht="15" x14ac:dyDescent="0.25">
      <c r="B18" s="219"/>
      <c r="C18" s="12" t="s">
        <v>3</v>
      </c>
      <c r="D18" s="12">
        <v>186</v>
      </c>
      <c r="E18" s="12">
        <f>SUM(D18:D19)</f>
        <v>201</v>
      </c>
      <c r="F18" s="16">
        <f t="shared" si="6"/>
        <v>0.92537313432835822</v>
      </c>
      <c r="G18" s="12">
        <v>62</v>
      </c>
      <c r="H18" s="12">
        <v>62</v>
      </c>
      <c r="I18" s="16">
        <f t="shared" si="7"/>
        <v>1</v>
      </c>
      <c r="J18" s="12">
        <f>D18+G18</f>
        <v>248</v>
      </c>
      <c r="K18" s="12">
        <f>SUM(J18:J19)</f>
        <v>263</v>
      </c>
      <c r="L18" s="16">
        <f t="shared" si="8"/>
        <v>0.94296577946768056</v>
      </c>
    </row>
    <row r="19" spans="2:12" ht="15.75" thickBot="1" x14ac:dyDescent="0.3">
      <c r="B19" s="220"/>
      <c r="C19" s="31" t="s">
        <v>4</v>
      </c>
      <c r="D19" s="31">
        <v>15</v>
      </c>
      <c r="E19" s="31">
        <v>201</v>
      </c>
      <c r="F19" s="40">
        <f t="shared" si="6"/>
        <v>7.4626865671641784E-2</v>
      </c>
      <c r="G19" s="31">
        <v>0</v>
      </c>
      <c r="H19" s="31">
        <v>62</v>
      </c>
      <c r="I19" s="40">
        <f t="shared" si="7"/>
        <v>0</v>
      </c>
      <c r="J19" s="31">
        <f>D19+G19</f>
        <v>15</v>
      </c>
      <c r="K19" s="31">
        <v>263</v>
      </c>
      <c r="L19" s="40">
        <f t="shared" si="8"/>
        <v>5.7034220532319393E-2</v>
      </c>
    </row>
    <row r="20" spans="2:12" ht="15.75" thickBot="1" x14ac:dyDescent="0.3">
      <c r="B20" s="34"/>
      <c r="C20" s="31"/>
      <c r="D20" s="31"/>
      <c r="E20" s="31"/>
      <c r="F20" s="40"/>
      <c r="G20" s="31"/>
      <c r="H20" s="31"/>
      <c r="I20" s="40"/>
      <c r="J20" s="36"/>
      <c r="K20" s="31"/>
      <c r="L20" s="40"/>
    </row>
    <row r="21" spans="2:12" ht="15" x14ac:dyDescent="0.25">
      <c r="B21" s="42" t="s">
        <v>228</v>
      </c>
      <c r="C21" s="43" t="s">
        <v>0</v>
      </c>
      <c r="D21" s="43" t="s">
        <v>5</v>
      </c>
      <c r="E21" s="43"/>
      <c r="F21" s="135" t="s">
        <v>121</v>
      </c>
      <c r="G21" s="43" t="s">
        <v>6</v>
      </c>
      <c r="H21" s="43"/>
      <c r="I21" s="135" t="s">
        <v>121</v>
      </c>
      <c r="J21" s="54" t="s">
        <v>7</v>
      </c>
      <c r="K21" s="43"/>
      <c r="L21" s="135" t="s">
        <v>121</v>
      </c>
    </row>
    <row r="22" spans="2:12" ht="15" x14ac:dyDescent="0.25">
      <c r="B22" s="226" t="s">
        <v>155</v>
      </c>
      <c r="C22" s="12" t="s">
        <v>1</v>
      </c>
      <c r="D22" s="12">
        <v>541</v>
      </c>
      <c r="E22" s="12">
        <f>SUM(D22:D23)</f>
        <v>647</v>
      </c>
      <c r="F22" s="16">
        <f>D22/E22</f>
        <v>0.83616692426584238</v>
      </c>
      <c r="G22" s="12">
        <v>8</v>
      </c>
      <c r="H22" s="12">
        <f>SUM(G22:G23)</f>
        <v>119</v>
      </c>
      <c r="I22" s="16">
        <f>G22/H22</f>
        <v>6.7226890756302518E-2</v>
      </c>
      <c r="J22" s="12">
        <v>549</v>
      </c>
      <c r="K22" s="12">
        <f>SUM(J22:J23)</f>
        <v>766</v>
      </c>
      <c r="L22" s="16">
        <f>J22/K22</f>
        <v>0.71671018276762399</v>
      </c>
    </row>
    <row r="23" spans="2:12" ht="15" x14ac:dyDescent="0.25">
      <c r="B23" s="221"/>
      <c r="C23" s="12" t="s">
        <v>2</v>
      </c>
      <c r="D23" s="12">
        <v>106</v>
      </c>
      <c r="E23" s="12">
        <v>647</v>
      </c>
      <c r="F23" s="16">
        <f t="shared" ref="F23:F25" si="9">D23/E23</f>
        <v>0.16383307573415765</v>
      </c>
      <c r="G23" s="12">
        <v>111</v>
      </c>
      <c r="H23" s="12">
        <v>119</v>
      </c>
      <c r="I23" s="16">
        <f t="shared" ref="I23:I25" si="10">G23/H23</f>
        <v>0.9327731092436975</v>
      </c>
      <c r="J23" s="12">
        <v>217</v>
      </c>
      <c r="K23" s="12">
        <v>766</v>
      </c>
      <c r="L23" s="16">
        <f t="shared" ref="L23:L25" si="11">J23/K23</f>
        <v>0.28328981723237601</v>
      </c>
    </row>
    <row r="24" spans="2:12" ht="15" x14ac:dyDescent="0.25">
      <c r="B24" s="221"/>
      <c r="C24" s="12" t="s">
        <v>3</v>
      </c>
      <c r="D24" s="12">
        <v>184</v>
      </c>
      <c r="E24" s="12">
        <f>SUM(D24:D25)</f>
        <v>339</v>
      </c>
      <c r="F24" s="16">
        <f t="shared" si="9"/>
        <v>0.54277286135693215</v>
      </c>
      <c r="G24" s="12">
        <v>153</v>
      </c>
      <c r="H24" s="12">
        <f>SUM(G24:G25)</f>
        <v>160</v>
      </c>
      <c r="I24" s="16">
        <f t="shared" si="10"/>
        <v>0.95625000000000004</v>
      </c>
      <c r="J24" s="12">
        <v>337</v>
      </c>
      <c r="K24" s="12">
        <f>SUM(J24:J25)</f>
        <v>499</v>
      </c>
      <c r="L24" s="16">
        <f t="shared" si="11"/>
        <v>0.67535070140280562</v>
      </c>
    </row>
    <row r="25" spans="2:12" ht="15.75" thickBot="1" x14ac:dyDescent="0.3">
      <c r="B25" s="223"/>
      <c r="C25" s="12" t="s">
        <v>4</v>
      </c>
      <c r="D25" s="12">
        <v>155</v>
      </c>
      <c r="E25" s="12">
        <v>339</v>
      </c>
      <c r="F25" s="16">
        <f t="shared" si="9"/>
        <v>0.45722713864306785</v>
      </c>
      <c r="G25" s="12">
        <v>7</v>
      </c>
      <c r="H25" s="12">
        <v>160</v>
      </c>
      <c r="I25" s="16">
        <f t="shared" si="10"/>
        <v>4.3749999999999997E-2</v>
      </c>
      <c r="J25" s="12">
        <v>162</v>
      </c>
      <c r="K25" s="12">
        <v>499</v>
      </c>
      <c r="L25" s="16">
        <f t="shared" si="11"/>
        <v>0.32464929859719438</v>
      </c>
    </row>
    <row r="26" spans="2:12" ht="15.75" thickBot="1" x14ac:dyDescent="0.3">
      <c r="B26" s="130"/>
      <c r="C26" s="33"/>
      <c r="D26" s="33"/>
      <c r="E26" s="33"/>
      <c r="F26" s="137"/>
      <c r="G26" s="33"/>
      <c r="H26" s="33"/>
      <c r="I26" s="137"/>
      <c r="J26" s="37"/>
      <c r="K26" s="33"/>
      <c r="L26" s="137"/>
    </row>
    <row r="27" spans="2:12" ht="15" x14ac:dyDescent="0.25">
      <c r="B27" s="42" t="s">
        <v>229</v>
      </c>
      <c r="C27" s="43" t="s">
        <v>30</v>
      </c>
      <c r="D27" s="43" t="s">
        <v>5</v>
      </c>
      <c r="E27" s="43"/>
      <c r="F27" s="135" t="s">
        <v>121</v>
      </c>
      <c r="G27" s="43" t="s">
        <v>6</v>
      </c>
      <c r="H27" s="43"/>
      <c r="I27" s="135" t="s">
        <v>121</v>
      </c>
      <c r="J27" s="54" t="s">
        <v>7</v>
      </c>
      <c r="K27" s="43"/>
      <c r="L27" s="135" t="s">
        <v>121</v>
      </c>
    </row>
    <row r="28" spans="2:12" ht="15" x14ac:dyDescent="0.25">
      <c r="B28" s="226" t="s">
        <v>155</v>
      </c>
      <c r="C28" s="12" t="s">
        <v>1</v>
      </c>
      <c r="D28" s="12">
        <v>160</v>
      </c>
      <c r="E28" s="12">
        <f>SUM(D28:D29)</f>
        <v>311</v>
      </c>
      <c r="F28" s="16">
        <f>D28/E28</f>
        <v>0.51446945337620575</v>
      </c>
      <c r="G28" s="12">
        <v>0</v>
      </c>
      <c r="H28" s="12">
        <f>SUM(G28:G29)</f>
        <v>166</v>
      </c>
      <c r="I28" s="16">
        <f>G28/H28</f>
        <v>0</v>
      </c>
      <c r="J28" s="12">
        <v>160</v>
      </c>
      <c r="K28" s="12">
        <f>SUM(J28:J29)</f>
        <v>477</v>
      </c>
      <c r="L28" s="16">
        <f>J28/K28</f>
        <v>0.33542976939203356</v>
      </c>
    </row>
    <row r="29" spans="2:12" ht="15" x14ac:dyDescent="0.25">
      <c r="B29" s="221"/>
      <c r="C29" s="12" t="s">
        <v>2</v>
      </c>
      <c r="D29" s="12">
        <v>151</v>
      </c>
      <c r="E29" s="12">
        <v>311</v>
      </c>
      <c r="F29" s="16">
        <f t="shared" ref="F29:F31" si="12">D29/E29</f>
        <v>0.48553054662379419</v>
      </c>
      <c r="G29" s="12">
        <v>166</v>
      </c>
      <c r="H29" s="12">
        <v>166</v>
      </c>
      <c r="I29" s="16">
        <f t="shared" ref="I29:I31" si="13">G29/H29</f>
        <v>1</v>
      </c>
      <c r="J29" s="12">
        <v>317</v>
      </c>
      <c r="K29" s="12">
        <v>477</v>
      </c>
      <c r="L29" s="16">
        <f t="shared" ref="L29:L31" si="14">J29/K29</f>
        <v>0.66457023060796649</v>
      </c>
    </row>
    <row r="30" spans="2:12" ht="15" x14ac:dyDescent="0.25">
      <c r="B30" s="221"/>
      <c r="C30" s="12" t="s">
        <v>3</v>
      </c>
      <c r="D30" s="12">
        <v>243</v>
      </c>
      <c r="E30" s="12">
        <f>SUM(D30:D31)</f>
        <v>267</v>
      </c>
      <c r="F30" s="16">
        <f t="shared" si="12"/>
        <v>0.9101123595505618</v>
      </c>
      <c r="G30" s="12">
        <v>147</v>
      </c>
      <c r="H30" s="12">
        <f>SUM(G30:G31)</f>
        <v>147</v>
      </c>
      <c r="I30" s="16">
        <f t="shared" si="13"/>
        <v>1</v>
      </c>
      <c r="J30" s="12">
        <v>390</v>
      </c>
      <c r="K30" s="12">
        <f>SUM(J30:J31)</f>
        <v>414</v>
      </c>
      <c r="L30" s="16">
        <f t="shared" si="14"/>
        <v>0.94202898550724634</v>
      </c>
    </row>
    <row r="31" spans="2:12" ht="15.75" thickBot="1" x14ac:dyDescent="0.3">
      <c r="B31" s="223"/>
      <c r="C31" s="31" t="s">
        <v>4</v>
      </c>
      <c r="D31" s="31">
        <v>24</v>
      </c>
      <c r="E31" s="31">
        <v>267</v>
      </c>
      <c r="F31" s="40">
        <f t="shared" si="12"/>
        <v>8.98876404494382E-2</v>
      </c>
      <c r="G31" s="31">
        <v>0</v>
      </c>
      <c r="H31" s="31">
        <v>147</v>
      </c>
      <c r="I31" s="40">
        <f t="shared" si="13"/>
        <v>0</v>
      </c>
      <c r="J31" s="31">
        <v>24</v>
      </c>
      <c r="K31" s="31">
        <v>414</v>
      </c>
      <c r="L31" s="40">
        <f t="shared" si="14"/>
        <v>5.7971014492753624E-2</v>
      </c>
    </row>
    <row r="32" spans="2:12" ht="15.75" thickBot="1" x14ac:dyDescent="0.3">
      <c r="B32" s="34"/>
      <c r="C32" s="31"/>
      <c r="D32" s="31"/>
      <c r="E32" s="31"/>
      <c r="F32" s="40"/>
      <c r="G32" s="31"/>
      <c r="H32" s="31"/>
      <c r="I32" s="40"/>
      <c r="J32" s="31"/>
      <c r="K32" s="31"/>
      <c r="L32" s="40"/>
    </row>
    <row r="33" spans="2:15" ht="15" x14ac:dyDescent="0.25">
      <c r="B33" s="42" t="s">
        <v>230</v>
      </c>
      <c r="C33" s="43" t="s">
        <v>8</v>
      </c>
      <c r="D33" s="43" t="s">
        <v>5</v>
      </c>
      <c r="E33" s="43"/>
      <c r="F33" s="135" t="s">
        <v>121</v>
      </c>
      <c r="G33" s="43" t="s">
        <v>6</v>
      </c>
      <c r="H33" s="43"/>
      <c r="I33" s="135" t="s">
        <v>121</v>
      </c>
      <c r="J33" s="54" t="s">
        <v>7</v>
      </c>
      <c r="K33" s="43"/>
      <c r="L33" s="135" t="s">
        <v>121</v>
      </c>
    </row>
    <row r="34" spans="2:15" ht="15" x14ac:dyDescent="0.25">
      <c r="B34" s="226" t="s">
        <v>155</v>
      </c>
      <c r="C34" s="12" t="s">
        <v>1</v>
      </c>
      <c r="D34" s="12">
        <v>383</v>
      </c>
      <c r="E34" s="12">
        <f>SUM(D34:D35)</f>
        <v>438</v>
      </c>
      <c r="F34" s="16">
        <f>D34/E34</f>
        <v>0.87442922374429222</v>
      </c>
      <c r="G34" s="12">
        <v>0</v>
      </c>
      <c r="H34" s="12">
        <v>68</v>
      </c>
      <c r="I34" s="16">
        <f>G34/H34</f>
        <v>0</v>
      </c>
      <c r="J34" s="12">
        <v>383</v>
      </c>
      <c r="K34" s="12">
        <f>SUM(J34:J35)</f>
        <v>506</v>
      </c>
      <c r="L34" s="16">
        <f>J34/K34</f>
        <v>0.75691699604743079</v>
      </c>
    </row>
    <row r="35" spans="2:15" ht="15" x14ac:dyDescent="0.25">
      <c r="B35" s="221"/>
      <c r="C35" s="12" t="s">
        <v>2</v>
      </c>
      <c r="D35" s="12">
        <v>55</v>
      </c>
      <c r="E35" s="12">
        <v>438</v>
      </c>
      <c r="F35" s="16">
        <f t="shared" ref="F35:F37" si="15">D35/E35</f>
        <v>0.12557077625570776</v>
      </c>
      <c r="G35" s="12">
        <v>68</v>
      </c>
      <c r="H35" s="12">
        <v>68</v>
      </c>
      <c r="I35" s="16">
        <f t="shared" ref="I35:I37" si="16">G35/H35</f>
        <v>1</v>
      </c>
      <c r="J35" s="12">
        <v>123</v>
      </c>
      <c r="K35" s="12">
        <v>506</v>
      </c>
      <c r="L35" s="16">
        <f t="shared" ref="L35:L37" si="17">J35/K35</f>
        <v>0.24308300395256918</v>
      </c>
    </row>
    <row r="36" spans="2:15" ht="15" x14ac:dyDescent="0.25">
      <c r="B36" s="221"/>
      <c r="C36" s="12" t="s">
        <v>3</v>
      </c>
      <c r="D36" s="12">
        <v>186</v>
      </c>
      <c r="E36" s="12">
        <f>SUM(D36:D37)</f>
        <v>251</v>
      </c>
      <c r="F36" s="16">
        <f t="shared" si="15"/>
        <v>0.74103585657370519</v>
      </c>
      <c r="G36" s="12">
        <v>62</v>
      </c>
      <c r="H36" s="12">
        <v>62</v>
      </c>
      <c r="I36" s="16">
        <f t="shared" si="16"/>
        <v>1</v>
      </c>
      <c r="J36" s="12">
        <v>248</v>
      </c>
      <c r="K36" s="12">
        <f>SUM(J36:J37)</f>
        <v>313</v>
      </c>
      <c r="L36" s="16">
        <f t="shared" si="17"/>
        <v>0.792332268370607</v>
      </c>
    </row>
    <row r="37" spans="2:15" ht="15.75" thickBot="1" x14ac:dyDescent="0.3">
      <c r="B37" s="223"/>
      <c r="C37" s="31" t="s">
        <v>4</v>
      </c>
      <c r="D37" s="31">
        <v>65</v>
      </c>
      <c r="E37" s="31">
        <v>251</v>
      </c>
      <c r="F37" s="40">
        <f t="shared" si="15"/>
        <v>0.25896414342629481</v>
      </c>
      <c r="G37" s="31">
        <v>0</v>
      </c>
      <c r="H37" s="31">
        <v>62</v>
      </c>
      <c r="I37" s="40">
        <f t="shared" si="16"/>
        <v>0</v>
      </c>
      <c r="J37" s="31">
        <v>65</v>
      </c>
      <c r="K37" s="31">
        <v>313</v>
      </c>
      <c r="L37" s="40">
        <f t="shared" si="17"/>
        <v>0.20766773162939298</v>
      </c>
    </row>
    <row r="38" spans="2:15" ht="15" x14ac:dyDescent="0.25">
      <c r="B38" s="3"/>
      <c r="C38" s="12"/>
      <c r="D38" s="12"/>
      <c r="E38" s="12"/>
      <c r="F38" s="16"/>
      <c r="G38" s="12"/>
      <c r="H38" s="12"/>
      <c r="I38" s="16"/>
      <c r="J38" s="15"/>
      <c r="K38" s="12"/>
      <c r="L38" s="16"/>
    </row>
    <row r="39" spans="2:15" ht="15.75" thickBot="1" x14ac:dyDescent="0.3">
      <c r="B39" s="34"/>
      <c r="C39" s="31"/>
      <c r="D39" s="31"/>
      <c r="E39" s="31"/>
      <c r="F39" s="40"/>
      <c r="G39" s="31"/>
      <c r="H39" s="31"/>
      <c r="I39" s="40"/>
      <c r="J39" s="31"/>
      <c r="K39" s="31"/>
      <c r="L39" s="40"/>
    </row>
    <row r="40" spans="2:15" ht="15" x14ac:dyDescent="0.25">
      <c r="B40" s="42" t="s">
        <v>231</v>
      </c>
      <c r="C40" s="43" t="s">
        <v>9</v>
      </c>
      <c r="D40" s="43" t="s">
        <v>5</v>
      </c>
      <c r="E40" s="43"/>
      <c r="F40" s="135" t="s">
        <v>121</v>
      </c>
      <c r="G40" s="43" t="s">
        <v>6</v>
      </c>
      <c r="H40" s="43"/>
      <c r="I40" s="135" t="s">
        <v>121</v>
      </c>
      <c r="J40" s="54" t="s">
        <v>7</v>
      </c>
      <c r="K40" s="43"/>
      <c r="L40" s="135" t="s">
        <v>121</v>
      </c>
    </row>
    <row r="41" spans="2:15" ht="15" x14ac:dyDescent="0.25">
      <c r="B41" s="226" t="s">
        <v>155</v>
      </c>
      <c r="C41" s="12" t="s">
        <v>1</v>
      </c>
      <c r="D41" s="12">
        <v>237</v>
      </c>
      <c r="E41" s="12">
        <f>SUM(D41:D42)</f>
        <v>316</v>
      </c>
      <c r="F41" s="16">
        <f>D41/E41</f>
        <v>0.75</v>
      </c>
      <c r="G41" s="12">
        <v>0</v>
      </c>
      <c r="H41" s="12">
        <v>98</v>
      </c>
      <c r="I41" s="16">
        <f>G41/H41</f>
        <v>0</v>
      </c>
      <c r="J41" s="12">
        <v>237</v>
      </c>
      <c r="K41" s="12">
        <f>SUM(J41:J42)</f>
        <v>414</v>
      </c>
      <c r="L41" s="16">
        <f>J41/K41</f>
        <v>0.57246376811594202</v>
      </c>
    </row>
    <row r="42" spans="2:15" ht="15" x14ac:dyDescent="0.25">
      <c r="B42" s="221"/>
      <c r="C42" s="12" t="s">
        <v>2</v>
      </c>
      <c r="D42" s="12">
        <v>79</v>
      </c>
      <c r="E42" s="12">
        <v>316</v>
      </c>
      <c r="F42" s="16">
        <f t="shared" ref="F42:F44" si="18">D42/E42</f>
        <v>0.25</v>
      </c>
      <c r="G42" s="12">
        <v>98</v>
      </c>
      <c r="H42" s="12">
        <v>98</v>
      </c>
      <c r="I42" s="16">
        <f t="shared" ref="I42:I44" si="19">G42/H42</f>
        <v>1</v>
      </c>
      <c r="J42" s="12">
        <v>177</v>
      </c>
      <c r="K42" s="12">
        <v>414</v>
      </c>
      <c r="L42" s="16">
        <f t="shared" ref="L42:L44" si="20">J42/K42</f>
        <v>0.42753623188405798</v>
      </c>
    </row>
    <row r="43" spans="2:15" ht="15" x14ac:dyDescent="0.25">
      <c r="B43" s="221"/>
      <c r="C43" s="12" t="s">
        <v>3</v>
      </c>
      <c r="D43" s="12">
        <v>240</v>
      </c>
      <c r="E43" s="12">
        <f>SUM(D43:D44)</f>
        <v>313</v>
      </c>
      <c r="F43" s="16">
        <f t="shared" si="18"/>
        <v>0.76677316293929709</v>
      </c>
      <c r="G43" s="12">
        <v>47</v>
      </c>
      <c r="H43" s="12">
        <v>48</v>
      </c>
      <c r="I43" s="16">
        <f t="shared" si="19"/>
        <v>0.97916666666666663</v>
      </c>
      <c r="J43" s="12">
        <v>287</v>
      </c>
      <c r="K43" s="12">
        <f>SUM(J43:J44)</f>
        <v>361</v>
      </c>
      <c r="L43" s="16">
        <f t="shared" si="20"/>
        <v>0.79501385041551242</v>
      </c>
    </row>
    <row r="44" spans="2:15" ht="15.75" thickBot="1" x14ac:dyDescent="0.3">
      <c r="B44" s="223"/>
      <c r="C44" s="31" t="s">
        <v>4</v>
      </c>
      <c r="D44" s="31">
        <v>73</v>
      </c>
      <c r="E44" s="31">
        <v>313</v>
      </c>
      <c r="F44" s="40">
        <f t="shared" si="18"/>
        <v>0.23322683706070288</v>
      </c>
      <c r="G44" s="31">
        <v>1</v>
      </c>
      <c r="H44" s="31">
        <v>48</v>
      </c>
      <c r="I44" s="40">
        <f t="shared" si="19"/>
        <v>2.0833333333333332E-2</v>
      </c>
      <c r="J44" s="31">
        <v>74</v>
      </c>
      <c r="K44" s="31">
        <v>361</v>
      </c>
      <c r="L44" s="40">
        <f t="shared" si="20"/>
        <v>0.20498614958448755</v>
      </c>
    </row>
    <row r="45" spans="2:15" ht="15.75" thickBot="1" x14ac:dyDescent="0.3">
      <c r="B45" s="34"/>
      <c r="C45" s="31"/>
      <c r="D45" s="31"/>
      <c r="E45" s="31"/>
      <c r="F45" s="40"/>
      <c r="G45" s="31"/>
      <c r="H45" s="31"/>
      <c r="I45" s="40"/>
      <c r="J45" s="31"/>
      <c r="K45" s="31"/>
      <c r="L45" s="40"/>
      <c r="N45" s="3"/>
      <c r="O45" s="5"/>
    </row>
    <row r="46" spans="2:15" ht="15" x14ac:dyDescent="0.25">
      <c r="B46" s="42" t="s">
        <v>232</v>
      </c>
      <c r="C46" s="43" t="s">
        <v>227</v>
      </c>
      <c r="D46" s="43" t="s">
        <v>5</v>
      </c>
      <c r="E46" s="43"/>
      <c r="F46" s="135" t="s">
        <v>121</v>
      </c>
      <c r="G46" s="43" t="s">
        <v>6</v>
      </c>
      <c r="H46" s="43"/>
      <c r="I46" s="135" t="s">
        <v>121</v>
      </c>
      <c r="J46" s="54" t="s">
        <v>7</v>
      </c>
      <c r="K46" s="43"/>
      <c r="L46" s="135" t="s">
        <v>121</v>
      </c>
      <c r="N46" s="3"/>
      <c r="O46" s="5"/>
    </row>
    <row r="47" spans="2:15" ht="15" x14ac:dyDescent="0.25">
      <c r="B47" s="226" t="s">
        <v>155</v>
      </c>
      <c r="C47" s="12" t="s">
        <v>1</v>
      </c>
      <c r="D47" s="12"/>
      <c r="E47" s="12"/>
      <c r="F47" s="16"/>
      <c r="G47" s="12"/>
      <c r="H47" s="12"/>
      <c r="I47" s="16"/>
      <c r="J47" s="12">
        <v>152</v>
      </c>
      <c r="K47" s="12">
        <f>SUM(J47:J49)</f>
        <v>420</v>
      </c>
      <c r="L47" s="16">
        <f>J47/K47</f>
        <v>0.3619047619047619</v>
      </c>
      <c r="N47" s="3"/>
      <c r="O47" s="5"/>
    </row>
    <row r="48" spans="2:15" ht="15" x14ac:dyDescent="0.25">
      <c r="B48" s="221"/>
      <c r="C48" s="12" t="s">
        <v>2</v>
      </c>
      <c r="D48" s="12"/>
      <c r="E48" s="12"/>
      <c r="F48" s="16"/>
      <c r="G48" s="12"/>
      <c r="H48" s="12"/>
      <c r="I48" s="16"/>
      <c r="J48" s="12">
        <v>254</v>
      </c>
      <c r="K48" s="12">
        <v>420</v>
      </c>
      <c r="L48" s="16">
        <f t="shared" ref="L48:L51" si="21">J48/K48</f>
        <v>0.60476190476190472</v>
      </c>
      <c r="N48" s="3"/>
      <c r="O48" s="5"/>
    </row>
    <row r="49" spans="2:15" ht="15" x14ac:dyDescent="0.25">
      <c r="B49" s="221"/>
      <c r="C49" s="13" t="s">
        <v>10</v>
      </c>
      <c r="D49" s="12"/>
      <c r="E49" s="12"/>
      <c r="F49" s="16"/>
      <c r="G49" s="12"/>
      <c r="H49" s="12"/>
      <c r="J49" s="12">
        <v>14</v>
      </c>
      <c r="K49" s="12">
        <v>420</v>
      </c>
      <c r="L49" s="16">
        <f t="shared" si="21"/>
        <v>3.3333333333333333E-2</v>
      </c>
      <c r="N49" s="3"/>
      <c r="O49" s="3"/>
    </row>
    <row r="50" spans="2:15" ht="15.75" thickBot="1" x14ac:dyDescent="0.3">
      <c r="B50" s="223"/>
      <c r="C50" s="12" t="s">
        <v>11</v>
      </c>
      <c r="D50" s="12"/>
      <c r="E50" s="12"/>
      <c r="F50" s="16"/>
      <c r="G50" s="12"/>
      <c r="H50" s="12"/>
      <c r="I50" s="16"/>
      <c r="J50" s="12">
        <v>342</v>
      </c>
      <c r="K50" s="12">
        <f>SUM(J50:J51)</f>
        <v>375</v>
      </c>
      <c r="L50" s="16">
        <f t="shared" si="21"/>
        <v>0.91200000000000003</v>
      </c>
      <c r="N50" s="3"/>
      <c r="O50" s="3"/>
    </row>
    <row r="51" spans="2:15" ht="15.75" thickBot="1" x14ac:dyDescent="0.3">
      <c r="B51" s="34"/>
      <c r="C51" s="31" t="s">
        <v>4</v>
      </c>
      <c r="D51" s="31"/>
      <c r="E51" s="31"/>
      <c r="F51" s="40"/>
      <c r="G51" s="31"/>
      <c r="H51" s="31"/>
      <c r="I51" s="40"/>
      <c r="J51" s="31">
        <v>33</v>
      </c>
      <c r="K51" s="31">
        <v>375</v>
      </c>
      <c r="L51" s="40">
        <f t="shared" si="21"/>
        <v>8.7999999999999995E-2</v>
      </c>
      <c r="N51" s="3"/>
      <c r="O51" s="3"/>
    </row>
    <row r="52" spans="2:15" ht="15" x14ac:dyDescent="0.25">
      <c r="B52" s="131"/>
      <c r="C52" s="132"/>
      <c r="D52" s="132"/>
      <c r="E52" s="132"/>
      <c r="F52" s="136"/>
      <c r="G52" s="132"/>
      <c r="H52" s="132"/>
      <c r="I52" s="136"/>
      <c r="J52" s="132"/>
      <c r="K52" s="132"/>
      <c r="L52" s="136"/>
      <c r="N52" s="3"/>
      <c r="O52" s="4"/>
    </row>
    <row r="53" spans="2:15" ht="15.75" thickBot="1" x14ac:dyDescent="0.3">
      <c r="B53" s="29"/>
      <c r="C53" s="31"/>
      <c r="D53" s="31"/>
      <c r="E53" s="31"/>
      <c r="F53" s="40"/>
      <c r="G53" s="31"/>
      <c r="H53" s="31"/>
      <c r="I53" s="40"/>
      <c r="J53" s="31"/>
      <c r="K53" s="31"/>
      <c r="L53" s="40"/>
      <c r="N53" s="3"/>
      <c r="O53" s="4"/>
    </row>
    <row r="54" spans="2:15" ht="15" x14ac:dyDescent="0.25">
      <c r="B54" s="42" t="s">
        <v>203</v>
      </c>
      <c r="C54" s="91" t="s">
        <v>119</v>
      </c>
      <c r="D54" s="43" t="s">
        <v>5</v>
      </c>
      <c r="E54" s="43"/>
      <c r="F54" s="135" t="s">
        <v>121</v>
      </c>
      <c r="G54" s="43" t="s">
        <v>6</v>
      </c>
      <c r="H54" s="43"/>
      <c r="I54" s="135" t="s">
        <v>121</v>
      </c>
      <c r="J54" s="54" t="s">
        <v>7</v>
      </c>
      <c r="K54" s="43"/>
      <c r="L54" s="135" t="s">
        <v>121</v>
      </c>
      <c r="N54" s="3"/>
      <c r="O54" s="4"/>
    </row>
    <row r="55" spans="2:15" ht="15" x14ac:dyDescent="0.25">
      <c r="B55" s="225" t="s">
        <v>152</v>
      </c>
      <c r="C55" s="12" t="s">
        <v>24</v>
      </c>
      <c r="D55" s="12">
        <f>(371+375+290+484)/4</f>
        <v>380</v>
      </c>
      <c r="E55" s="12">
        <f>SUM(D55:D56)</f>
        <v>514.75</v>
      </c>
      <c r="F55" s="16">
        <f>D55/E55</f>
        <v>0.73822243807673626</v>
      </c>
      <c r="G55" s="12">
        <f>(129+84+72+130)/4</f>
        <v>103.75</v>
      </c>
      <c r="H55" s="12">
        <v>103.75</v>
      </c>
      <c r="I55" s="16">
        <f>G55/H55</f>
        <v>1</v>
      </c>
      <c r="J55" s="12">
        <f>(500+460+362+614)/4</f>
        <v>484</v>
      </c>
      <c r="K55" s="12">
        <f>SUM(J55:J56)</f>
        <v>618.75</v>
      </c>
      <c r="L55" s="16">
        <f>J55/K55</f>
        <v>0.78222222222222226</v>
      </c>
      <c r="N55" s="3"/>
      <c r="O55" s="3"/>
    </row>
    <row r="56" spans="2:15" ht="15" x14ac:dyDescent="0.25">
      <c r="B56" s="219"/>
      <c r="C56" s="12" t="s">
        <v>4</v>
      </c>
      <c r="D56" s="12">
        <f>(133+140+96+170)/4</f>
        <v>134.75</v>
      </c>
      <c r="E56" s="12">
        <v>514.75</v>
      </c>
      <c r="F56" s="16">
        <f t="shared" ref="F56:F58" si="22">D56/E56</f>
        <v>0.26177756192326374</v>
      </c>
      <c r="G56" s="12">
        <v>0</v>
      </c>
      <c r="H56" s="12">
        <v>103.75</v>
      </c>
      <c r="I56" s="16">
        <f t="shared" ref="I56:I58" si="23">G56/H56</f>
        <v>0</v>
      </c>
      <c r="J56" s="12">
        <f>(133+140+96+170)/4</f>
        <v>134.75</v>
      </c>
      <c r="K56" s="12">
        <v>618.75</v>
      </c>
      <c r="L56" s="16">
        <f t="shared" ref="L56:L58" si="24">J56/K56</f>
        <v>0.21777777777777776</v>
      </c>
      <c r="N56" s="3"/>
      <c r="O56" s="3"/>
    </row>
    <row r="57" spans="2:15" ht="15" x14ac:dyDescent="0.25">
      <c r="B57" s="219"/>
      <c r="C57" s="12" t="s">
        <v>1</v>
      </c>
      <c r="D57" s="12">
        <f>(490+882+327+429)/4</f>
        <v>532</v>
      </c>
      <c r="E57" s="12">
        <f>SUM(D57:D58)</f>
        <v>602.75</v>
      </c>
      <c r="F57" s="16">
        <f t="shared" si="22"/>
        <v>0.88262131895479057</v>
      </c>
      <c r="G57" s="12">
        <v>0</v>
      </c>
      <c r="H57" s="12">
        <v>105.25</v>
      </c>
      <c r="I57" s="16">
        <f t="shared" si="23"/>
        <v>0</v>
      </c>
      <c r="J57" s="12">
        <f>(490+882+327+429)/4</f>
        <v>532</v>
      </c>
      <c r="K57" s="12">
        <f>SUM(J57:J58)</f>
        <v>707.5</v>
      </c>
      <c r="L57" s="16">
        <f t="shared" si="24"/>
        <v>0.75194346289752645</v>
      </c>
      <c r="N57" s="3"/>
      <c r="O57" s="3"/>
    </row>
    <row r="58" spans="2:15" ht="15.75" thickBot="1" x14ac:dyDescent="0.3">
      <c r="B58" s="220"/>
      <c r="C58" s="31" t="s">
        <v>2</v>
      </c>
      <c r="D58" s="31">
        <f>(77+62+98+46)/4</f>
        <v>70.75</v>
      </c>
      <c r="E58" s="31">
        <v>602.75</v>
      </c>
      <c r="F58" s="40">
        <f t="shared" si="22"/>
        <v>0.11737868104520946</v>
      </c>
      <c r="G58" s="31">
        <f>(84+95+122+120)/4</f>
        <v>105.25</v>
      </c>
      <c r="H58" s="31">
        <v>105.25</v>
      </c>
      <c r="I58" s="40">
        <f t="shared" si="23"/>
        <v>1</v>
      </c>
      <c r="J58" s="31">
        <f>(161+157+219+165)/4</f>
        <v>175.5</v>
      </c>
      <c r="K58" s="31">
        <v>707.5</v>
      </c>
      <c r="L58" s="40">
        <f t="shared" si="24"/>
        <v>0.2480565371024735</v>
      </c>
      <c r="N58" s="3"/>
      <c r="O58" s="3"/>
    </row>
    <row r="59" spans="2:15" ht="15.75" thickBot="1" x14ac:dyDescent="0.3">
      <c r="B59" s="32"/>
      <c r="C59" s="33"/>
      <c r="D59" s="33"/>
      <c r="E59" s="33"/>
      <c r="F59" s="137"/>
      <c r="G59" s="33"/>
      <c r="H59" s="33"/>
      <c r="I59" s="137"/>
      <c r="J59" s="33"/>
      <c r="K59" s="33"/>
      <c r="L59" s="137"/>
      <c r="N59" s="3"/>
      <c r="O59" s="4"/>
    </row>
    <row r="60" spans="2:15" ht="15" x14ac:dyDescent="0.25">
      <c r="B60" s="42" t="s">
        <v>233</v>
      </c>
      <c r="C60" s="43" t="s">
        <v>25</v>
      </c>
      <c r="D60" s="43" t="s">
        <v>5</v>
      </c>
      <c r="E60" s="43"/>
      <c r="F60" s="135" t="s">
        <v>121</v>
      </c>
      <c r="G60" s="43" t="s">
        <v>6</v>
      </c>
      <c r="H60" s="43"/>
      <c r="I60" s="135" t="s">
        <v>121</v>
      </c>
      <c r="J60" s="54" t="s">
        <v>7</v>
      </c>
      <c r="K60" s="43"/>
      <c r="L60" s="135" t="s">
        <v>121</v>
      </c>
      <c r="N60" s="3"/>
      <c r="O60" s="4"/>
    </row>
    <row r="61" spans="2:15" ht="15" x14ac:dyDescent="0.25">
      <c r="B61" s="226" t="s">
        <v>155</v>
      </c>
      <c r="C61" s="12" t="s">
        <v>24</v>
      </c>
      <c r="D61" s="12">
        <v>0.21</v>
      </c>
      <c r="E61" s="12">
        <f>SUM(D61:D62)</f>
        <v>0.27</v>
      </c>
      <c r="F61" s="16">
        <f>D61/E61</f>
        <v>0.77777777777777768</v>
      </c>
      <c r="G61" s="12">
        <v>0.09</v>
      </c>
      <c r="H61" s="12">
        <v>0.09</v>
      </c>
      <c r="I61" s="16">
        <f>G61/H61</f>
        <v>1</v>
      </c>
      <c r="J61" s="12">
        <v>0.3</v>
      </c>
      <c r="K61" s="21">
        <f>SUM(J61:J62)</f>
        <v>0.36</v>
      </c>
      <c r="L61" s="16">
        <f>J61/K61</f>
        <v>0.83333333333333337</v>
      </c>
      <c r="N61" s="3"/>
      <c r="O61" s="4"/>
    </row>
    <row r="62" spans="2:15" ht="15" x14ac:dyDescent="0.25">
      <c r="B62" s="221"/>
      <c r="C62" s="12" t="s">
        <v>4</v>
      </c>
      <c r="D62" s="12">
        <v>0.06</v>
      </c>
      <c r="E62" s="12">
        <v>0.27</v>
      </c>
      <c r="F62" s="16">
        <f t="shared" ref="F62:F64" si="25">D62/E62</f>
        <v>0.22222222222222221</v>
      </c>
      <c r="G62" s="12">
        <v>0</v>
      </c>
      <c r="H62" s="12">
        <v>0.09</v>
      </c>
      <c r="I62" s="16">
        <f t="shared" ref="I62:I64" si="26">G62/H62</f>
        <v>0</v>
      </c>
      <c r="J62" s="12">
        <v>0.06</v>
      </c>
      <c r="K62" s="21">
        <v>0.36</v>
      </c>
      <c r="L62" s="16">
        <f t="shared" ref="L62:L64" si="27">J62/K62</f>
        <v>0.16666666666666666</v>
      </c>
      <c r="N62" s="3"/>
      <c r="O62" s="4"/>
    </row>
    <row r="63" spans="2:15" ht="15" x14ac:dyDescent="0.25">
      <c r="B63" s="221"/>
      <c r="C63" s="12" t="s">
        <v>2</v>
      </c>
      <c r="D63" s="12">
        <v>0.04</v>
      </c>
      <c r="E63" s="12">
        <f>SUM(D63:D64)</f>
        <v>0.60000000000000009</v>
      </c>
      <c r="F63" s="16">
        <f t="shared" si="25"/>
        <v>6.6666666666666652E-2</v>
      </c>
      <c r="G63" s="12">
        <v>0.14000000000000001</v>
      </c>
      <c r="H63" s="12">
        <v>0.14000000000000001</v>
      </c>
      <c r="I63" s="16">
        <f t="shared" si="26"/>
        <v>1</v>
      </c>
      <c r="J63" s="12">
        <v>0.18</v>
      </c>
      <c r="K63" s="21">
        <f>SUM(J63:J64)</f>
        <v>0.74</v>
      </c>
      <c r="L63" s="16">
        <f t="shared" si="27"/>
        <v>0.24324324324324323</v>
      </c>
      <c r="N63" s="3"/>
      <c r="O63" s="3"/>
    </row>
    <row r="64" spans="2:15" ht="15.75" thickBot="1" x14ac:dyDescent="0.3">
      <c r="B64" s="223"/>
      <c r="C64" s="31" t="s">
        <v>26</v>
      </c>
      <c r="D64" s="31">
        <v>0.56000000000000005</v>
      </c>
      <c r="E64" s="31">
        <v>0.6</v>
      </c>
      <c r="F64" s="40">
        <f t="shared" si="25"/>
        <v>0.93333333333333346</v>
      </c>
      <c r="G64" s="31">
        <v>0</v>
      </c>
      <c r="H64" s="31">
        <v>0.14000000000000001</v>
      </c>
      <c r="I64" s="40">
        <f t="shared" si="26"/>
        <v>0</v>
      </c>
      <c r="J64" s="31">
        <v>0.56000000000000005</v>
      </c>
      <c r="K64" s="89">
        <v>0.74</v>
      </c>
      <c r="L64" s="40">
        <f t="shared" si="27"/>
        <v>0.7567567567567568</v>
      </c>
      <c r="N64" s="3"/>
      <c r="O64" s="3"/>
    </row>
    <row r="65" spans="2:12" ht="15.75" thickBot="1" x14ac:dyDescent="0.3">
      <c r="B65" s="3"/>
      <c r="C65" s="12"/>
      <c r="D65" s="12"/>
      <c r="E65" s="12"/>
      <c r="F65" s="16"/>
      <c r="G65" s="12"/>
      <c r="H65" s="12"/>
      <c r="I65" s="16"/>
      <c r="J65" s="12"/>
      <c r="K65" s="12"/>
      <c r="L65" s="16"/>
    </row>
    <row r="66" spans="2:12" ht="15" x14ac:dyDescent="0.25">
      <c r="B66" s="42" t="s">
        <v>234</v>
      </c>
      <c r="C66" s="43" t="s">
        <v>27</v>
      </c>
      <c r="D66" s="43" t="s">
        <v>5</v>
      </c>
      <c r="E66" s="43"/>
      <c r="F66" s="135" t="s">
        <v>121</v>
      </c>
      <c r="G66" s="43" t="s">
        <v>6</v>
      </c>
      <c r="H66" s="43"/>
      <c r="I66" s="135" t="s">
        <v>121</v>
      </c>
      <c r="J66" s="54" t="s">
        <v>7</v>
      </c>
      <c r="K66" s="43"/>
      <c r="L66" s="135" t="s">
        <v>121</v>
      </c>
    </row>
    <row r="67" spans="2:12" ht="15" x14ac:dyDescent="0.25">
      <c r="B67" s="226" t="s">
        <v>155</v>
      </c>
      <c r="C67" s="12" t="s">
        <v>24</v>
      </c>
      <c r="D67" s="12">
        <v>309</v>
      </c>
      <c r="E67" s="12">
        <f>SUM(D67:D68)</f>
        <v>434</v>
      </c>
      <c r="F67" s="16">
        <f>D67/E67</f>
        <v>0.71198156682027647</v>
      </c>
      <c r="G67" s="12">
        <v>89</v>
      </c>
      <c r="H67" s="12">
        <f>SUM(G67:G68)</f>
        <v>93</v>
      </c>
      <c r="I67" s="16">
        <f>G67/H67</f>
        <v>0.956989247311828</v>
      </c>
      <c r="J67" s="12">
        <v>398</v>
      </c>
      <c r="K67" s="12">
        <f>SUM(J67:J68)</f>
        <v>527</v>
      </c>
      <c r="L67" s="16">
        <f>J67/K67</f>
        <v>0.75521821631878561</v>
      </c>
    </row>
    <row r="68" spans="2:12" ht="15" x14ac:dyDescent="0.25">
      <c r="B68" s="221"/>
      <c r="C68" s="12" t="s">
        <v>4</v>
      </c>
      <c r="D68" s="12">
        <v>125</v>
      </c>
      <c r="E68" s="12">
        <v>434</v>
      </c>
      <c r="F68" s="16">
        <f t="shared" ref="F68:F70" si="28">D68/E68</f>
        <v>0.28801843317972348</v>
      </c>
      <c r="G68" s="12">
        <v>4</v>
      </c>
      <c r="H68" s="12">
        <v>93</v>
      </c>
      <c r="I68" s="16">
        <f t="shared" ref="I68:I70" si="29">G68/H68</f>
        <v>4.3010752688172046E-2</v>
      </c>
      <c r="J68" s="12">
        <v>129</v>
      </c>
      <c r="K68" s="12">
        <v>527</v>
      </c>
      <c r="L68" s="16">
        <f t="shared" ref="L68:L70" si="30">J68/K68</f>
        <v>0.24478178368121442</v>
      </c>
    </row>
    <row r="69" spans="2:12" ht="15" x14ac:dyDescent="0.25">
      <c r="B69" s="221"/>
      <c r="C69" s="12" t="s">
        <v>2</v>
      </c>
      <c r="D69" s="12">
        <v>64</v>
      </c>
      <c r="E69" s="12">
        <f>SUM(D69:D70)</f>
        <v>644</v>
      </c>
      <c r="F69" s="16">
        <f t="shared" si="28"/>
        <v>9.9378881987577633E-2</v>
      </c>
      <c r="G69" s="12">
        <v>69</v>
      </c>
      <c r="H69" s="12">
        <f>SUM(G69:G70)</f>
        <v>94</v>
      </c>
      <c r="I69" s="16">
        <f t="shared" si="29"/>
        <v>0.73404255319148937</v>
      </c>
      <c r="J69" s="12">
        <v>133</v>
      </c>
      <c r="K69" s="12">
        <f>SUM(J69:J70)</f>
        <v>738</v>
      </c>
      <c r="L69" s="16">
        <f t="shared" si="30"/>
        <v>0.18021680216802169</v>
      </c>
    </row>
    <row r="70" spans="2:12" ht="15.75" thickBot="1" x14ac:dyDescent="0.3">
      <c r="B70" s="223"/>
      <c r="C70" s="31" t="s">
        <v>26</v>
      </c>
      <c r="D70" s="31">
        <v>580</v>
      </c>
      <c r="E70" s="31">
        <v>644</v>
      </c>
      <c r="F70" s="40">
        <f t="shared" si="28"/>
        <v>0.90062111801242239</v>
      </c>
      <c r="G70" s="31">
        <v>25</v>
      </c>
      <c r="H70" s="31">
        <v>94</v>
      </c>
      <c r="I70" s="40">
        <f t="shared" si="29"/>
        <v>0.26595744680851063</v>
      </c>
      <c r="J70" s="31">
        <v>605</v>
      </c>
      <c r="K70" s="31">
        <v>738</v>
      </c>
      <c r="L70" s="40">
        <f t="shared" si="30"/>
        <v>0.81978319783197828</v>
      </c>
    </row>
    <row r="71" spans="2:12" ht="15.75" thickBot="1" x14ac:dyDescent="0.3">
      <c r="B71" s="3"/>
      <c r="C71" s="12"/>
      <c r="D71" s="12"/>
      <c r="E71" s="12"/>
      <c r="F71" s="16"/>
      <c r="G71" s="12"/>
      <c r="H71" s="12"/>
      <c r="I71" s="16"/>
      <c r="J71" s="12"/>
      <c r="K71" s="12"/>
      <c r="L71" s="40"/>
    </row>
    <row r="72" spans="2:12" ht="15" x14ac:dyDescent="0.25">
      <c r="B72" s="42" t="s">
        <v>234</v>
      </c>
      <c r="C72" s="43" t="s">
        <v>28</v>
      </c>
      <c r="D72" s="43" t="s">
        <v>5</v>
      </c>
      <c r="E72" s="43"/>
      <c r="F72" s="135" t="s">
        <v>121</v>
      </c>
      <c r="G72" s="43" t="s">
        <v>6</v>
      </c>
      <c r="H72" s="43"/>
      <c r="I72" s="135" t="s">
        <v>121</v>
      </c>
      <c r="J72" s="54" t="s">
        <v>7</v>
      </c>
      <c r="K72" s="43"/>
      <c r="L72" s="135" t="s">
        <v>121</v>
      </c>
    </row>
    <row r="73" spans="2:12" ht="15" x14ac:dyDescent="0.25">
      <c r="B73" s="226" t="s">
        <v>155</v>
      </c>
      <c r="C73" s="12" t="s">
        <v>24</v>
      </c>
      <c r="D73" s="12">
        <v>351</v>
      </c>
      <c r="E73" s="12">
        <f>SUM(D73:D74)</f>
        <v>519</v>
      </c>
      <c r="F73" s="16">
        <f>D73/E73</f>
        <v>0.67630057803468213</v>
      </c>
      <c r="G73" s="12">
        <v>261</v>
      </c>
      <c r="H73" s="12">
        <f>SUM(G73:G74)</f>
        <v>295</v>
      </c>
      <c r="I73" s="16">
        <f>G73/H73</f>
        <v>0.88474576271186445</v>
      </c>
      <c r="J73" s="12">
        <v>612</v>
      </c>
      <c r="K73" s="12">
        <f>SUM(J73:J74)</f>
        <v>815</v>
      </c>
      <c r="L73" s="16">
        <f>J73/K73</f>
        <v>0.750920245398773</v>
      </c>
    </row>
    <row r="74" spans="2:12" ht="15" x14ac:dyDescent="0.25">
      <c r="B74" s="221"/>
      <c r="C74" s="12" t="s">
        <v>4</v>
      </c>
      <c r="D74" s="12">
        <v>168</v>
      </c>
      <c r="E74" s="12">
        <v>519</v>
      </c>
      <c r="F74" s="16">
        <f t="shared" ref="F74:F76" si="31">D74/E74</f>
        <v>0.32369942196531792</v>
      </c>
      <c r="G74" s="12">
        <v>34</v>
      </c>
      <c r="H74" s="12">
        <v>295</v>
      </c>
      <c r="I74" s="16">
        <f t="shared" ref="I74:I76" si="32">G74/H74</f>
        <v>0.11525423728813559</v>
      </c>
      <c r="J74" s="12">
        <v>203</v>
      </c>
      <c r="K74" s="12">
        <v>815</v>
      </c>
      <c r="L74" s="16">
        <f t="shared" ref="L74:L76" si="33">J74/K74</f>
        <v>0.249079754601227</v>
      </c>
    </row>
    <row r="75" spans="2:12" ht="15" x14ac:dyDescent="0.25">
      <c r="B75" s="221"/>
      <c r="C75" s="12" t="s">
        <v>2</v>
      </c>
      <c r="D75" s="12">
        <v>16</v>
      </c>
      <c r="E75" s="12">
        <f>SUM(D75:D76)</f>
        <v>1101</v>
      </c>
      <c r="F75" s="16">
        <f t="shared" si="31"/>
        <v>1.4532243415077202E-2</v>
      </c>
      <c r="G75" s="12">
        <v>30</v>
      </c>
      <c r="H75" s="12">
        <f>SUM(G75:G76)</f>
        <v>54</v>
      </c>
      <c r="I75" s="16">
        <f t="shared" si="32"/>
        <v>0.55555555555555558</v>
      </c>
      <c r="J75" s="12">
        <v>46</v>
      </c>
      <c r="K75" s="12">
        <f>SUM(J75:J76)</f>
        <v>1155</v>
      </c>
      <c r="L75" s="16">
        <f t="shared" si="33"/>
        <v>3.9826839826839829E-2</v>
      </c>
    </row>
    <row r="76" spans="2:12" ht="15.75" thickBot="1" x14ac:dyDescent="0.3">
      <c r="B76" s="223"/>
      <c r="C76" s="31" t="s">
        <v>26</v>
      </c>
      <c r="D76" s="31">
        <v>1085</v>
      </c>
      <c r="E76" s="31">
        <v>1101</v>
      </c>
      <c r="F76" s="40">
        <f t="shared" si="31"/>
        <v>0.9854677565849228</v>
      </c>
      <c r="G76" s="31">
        <v>24</v>
      </c>
      <c r="H76" s="31">
        <v>54</v>
      </c>
      <c r="I76" s="40">
        <f t="shared" si="32"/>
        <v>0.44444444444444442</v>
      </c>
      <c r="J76" s="31">
        <v>1109</v>
      </c>
      <c r="K76" s="31">
        <v>1155</v>
      </c>
      <c r="L76" s="40">
        <f t="shared" si="33"/>
        <v>0.96017316017316012</v>
      </c>
    </row>
    <row r="77" spans="2:12" ht="15.75" thickBot="1" x14ac:dyDescent="0.3">
      <c r="B77" s="3"/>
      <c r="C77" s="12"/>
      <c r="D77" s="12"/>
      <c r="E77" s="12"/>
      <c r="F77" s="16"/>
      <c r="G77" s="12"/>
      <c r="H77" s="12"/>
      <c r="I77" s="16"/>
      <c r="J77" s="12"/>
      <c r="K77" s="12"/>
      <c r="L77" s="16"/>
    </row>
    <row r="78" spans="2:12" ht="15" x14ac:dyDescent="0.25">
      <c r="B78" s="42" t="s">
        <v>112</v>
      </c>
      <c r="C78" s="43" t="s">
        <v>118</v>
      </c>
      <c r="D78" s="43" t="s">
        <v>5</v>
      </c>
      <c r="E78" s="43"/>
      <c r="F78" s="135" t="s">
        <v>121</v>
      </c>
      <c r="G78" s="43" t="s">
        <v>6</v>
      </c>
      <c r="H78" s="43"/>
      <c r="I78" s="135" t="s">
        <v>121</v>
      </c>
      <c r="J78" s="54" t="s">
        <v>7</v>
      </c>
      <c r="K78" s="43"/>
      <c r="L78" s="135" t="s">
        <v>121</v>
      </c>
    </row>
    <row r="79" spans="2:12" ht="15" x14ac:dyDescent="0.25">
      <c r="B79" s="226" t="s">
        <v>155</v>
      </c>
      <c r="C79" s="12" t="s">
        <v>24</v>
      </c>
      <c r="D79" s="12">
        <v>275</v>
      </c>
      <c r="E79" s="12">
        <f>D79+D80</f>
        <v>564</v>
      </c>
      <c r="F79" s="16">
        <f>D79/E79</f>
        <v>0.48758865248226951</v>
      </c>
      <c r="G79" s="12">
        <v>128.29900000000001</v>
      </c>
      <c r="H79" s="12">
        <f>SUM(G79:G80)</f>
        <v>149.96917999999999</v>
      </c>
      <c r="I79" s="16">
        <f>G79/H79</f>
        <v>0.85550244390214047</v>
      </c>
      <c r="J79" s="17">
        <v>399.84983999999997</v>
      </c>
      <c r="K79" s="12">
        <f>SUM(J79:J80)</f>
        <v>719.5757799999999</v>
      </c>
      <c r="L79" s="16">
        <f>J79/K79</f>
        <v>0.55567440026955883</v>
      </c>
    </row>
    <row r="80" spans="2:12" ht="15" x14ac:dyDescent="0.25">
      <c r="B80" s="221"/>
      <c r="C80" s="12" t="s">
        <v>4</v>
      </c>
      <c r="D80" s="12">
        <v>289</v>
      </c>
      <c r="E80" s="12">
        <v>564</v>
      </c>
      <c r="F80" s="16">
        <f t="shared" ref="F80:F82" si="34">D80/E80</f>
        <v>0.51241134751773054</v>
      </c>
      <c r="G80" s="12">
        <v>21.670179999999998</v>
      </c>
      <c r="H80" s="12">
        <v>149.96917999999999</v>
      </c>
      <c r="I80" s="16">
        <f t="shared" ref="I80:I81" si="35">G80/H80</f>
        <v>0.14449755609785958</v>
      </c>
      <c r="J80" s="17">
        <v>319.72593999999998</v>
      </c>
      <c r="K80" s="12">
        <v>719.5757799999999</v>
      </c>
      <c r="L80" s="16">
        <f t="shared" ref="L80:L82" si="36">J80/K80</f>
        <v>0.44432559973044122</v>
      </c>
    </row>
    <row r="81" spans="2:12" ht="15" x14ac:dyDescent="0.25">
      <c r="B81" s="221"/>
      <c r="C81" s="12" t="s">
        <v>2</v>
      </c>
      <c r="D81" s="12">
        <v>43</v>
      </c>
      <c r="E81" s="12">
        <f>SUM(D81:D82)</f>
        <v>392</v>
      </c>
      <c r="F81" s="16">
        <f t="shared" si="34"/>
        <v>0.10969387755102041</v>
      </c>
      <c r="G81" s="12">
        <v>67.549800000000005</v>
      </c>
      <c r="H81" s="12">
        <f>SUM(G81:G82)</f>
        <v>123.0043</v>
      </c>
      <c r="I81" s="16">
        <f t="shared" si="35"/>
        <v>0.54916616736162882</v>
      </c>
      <c r="J81" s="12">
        <v>126</v>
      </c>
      <c r="K81" s="12">
        <f>SUM(J81:J82)</f>
        <v>23.070610000000016</v>
      </c>
      <c r="L81" s="16">
        <f t="shared" si="36"/>
        <v>5.461494082731229</v>
      </c>
    </row>
    <row r="82" spans="2:12" ht="15.75" thickBot="1" x14ac:dyDescent="0.3">
      <c r="B82" s="223"/>
      <c r="C82" s="31" t="s">
        <v>26</v>
      </c>
      <c r="D82" s="90">
        <f>H75+H74</f>
        <v>349</v>
      </c>
      <c r="E82" s="31">
        <v>392</v>
      </c>
      <c r="F82" s="40">
        <f t="shared" si="34"/>
        <v>0.89030612244897955</v>
      </c>
      <c r="G82" s="31">
        <v>55.454500000000003</v>
      </c>
      <c r="H82" s="12">
        <v>123.0043</v>
      </c>
      <c r="I82" s="40">
        <f>G82/H82</f>
        <v>0.45083383263837118</v>
      </c>
      <c r="J82" s="41">
        <f>H88+H82</f>
        <v>-102.92938999999998</v>
      </c>
      <c r="K82" s="31">
        <v>799.41244000000006</v>
      </c>
      <c r="L82" s="40">
        <f t="shared" si="36"/>
        <v>-0.12875630256641987</v>
      </c>
    </row>
    <row r="83" spans="2:12" ht="15.75" thickBot="1" x14ac:dyDescent="0.3">
      <c r="B83" s="3"/>
      <c r="C83" s="12"/>
      <c r="D83" s="22"/>
      <c r="E83" s="12"/>
      <c r="F83" s="16"/>
      <c r="G83" s="12"/>
      <c r="H83" s="12"/>
      <c r="I83" s="16"/>
      <c r="J83" s="17"/>
      <c r="K83" s="12"/>
      <c r="L83" s="16"/>
    </row>
    <row r="84" spans="2:12" ht="15" x14ac:dyDescent="0.25">
      <c r="B84" s="42" t="s">
        <v>112</v>
      </c>
      <c r="C84" s="84" t="s">
        <v>113</v>
      </c>
      <c r="D84" s="43" t="s">
        <v>5</v>
      </c>
      <c r="E84" s="43"/>
      <c r="F84" s="135" t="s">
        <v>121</v>
      </c>
      <c r="G84" s="43" t="s">
        <v>6</v>
      </c>
      <c r="H84" s="43"/>
      <c r="I84" s="135" t="s">
        <v>121</v>
      </c>
      <c r="J84" s="54" t="s">
        <v>7</v>
      </c>
      <c r="K84" s="43"/>
      <c r="L84" s="135" t="s">
        <v>121</v>
      </c>
    </row>
    <row r="85" spans="2:12" ht="15" x14ac:dyDescent="0.25">
      <c r="B85" s="226" t="s">
        <v>155</v>
      </c>
      <c r="C85" s="12" t="s">
        <v>24</v>
      </c>
      <c r="D85" s="12">
        <v>273</v>
      </c>
      <c r="E85" s="12">
        <f>D85+D86</f>
        <v>604</v>
      </c>
      <c r="F85" s="16">
        <f>D85/E85</f>
        <v>0.45198675496688739</v>
      </c>
      <c r="G85" s="12">
        <v>253.10683</v>
      </c>
      <c r="H85" s="12">
        <f>SUM(G85:G86)</f>
        <v>275.79475000000002</v>
      </c>
      <c r="I85" s="16">
        <f>G85/H85</f>
        <v>0.91773621506573266</v>
      </c>
      <c r="J85" s="17">
        <v>508</v>
      </c>
      <c r="K85" s="12">
        <f>SUM(J85:J86)</f>
        <v>784</v>
      </c>
      <c r="L85" s="16">
        <f>J85/K85</f>
        <v>0.64795918367346939</v>
      </c>
    </row>
    <row r="86" spans="2:12" ht="15" x14ac:dyDescent="0.25">
      <c r="B86" s="221"/>
      <c r="C86" s="12" t="s">
        <v>4</v>
      </c>
      <c r="D86" s="12">
        <v>331</v>
      </c>
      <c r="E86" s="12">
        <v>604</v>
      </c>
      <c r="F86" s="16">
        <f t="shared" ref="F86:F88" si="37">D86/E86</f>
        <v>0.54801324503311255</v>
      </c>
      <c r="G86" s="12">
        <v>22.687919999999998</v>
      </c>
      <c r="H86" s="12">
        <v>275.79475000000002</v>
      </c>
      <c r="I86" s="16">
        <f t="shared" ref="I86:I88" si="38">G86/H86</f>
        <v>8.2263784934267226E-2</v>
      </c>
      <c r="J86" s="17">
        <v>276</v>
      </c>
      <c r="K86" s="12">
        <v>784</v>
      </c>
      <c r="L86" s="16">
        <f t="shared" ref="L86:L88" si="39">J86/K86</f>
        <v>0.35204081632653061</v>
      </c>
    </row>
    <row r="87" spans="2:12" ht="15" x14ac:dyDescent="0.25">
      <c r="B87" s="221"/>
      <c r="C87" s="12" t="s">
        <v>2</v>
      </c>
      <c r="D87" s="12">
        <v>-29</v>
      </c>
      <c r="E87" s="12">
        <f>SUM(D87:D88)</f>
        <v>-1224</v>
      </c>
      <c r="F87" s="16">
        <f t="shared" si="37"/>
        <v>2.3692810457516339E-2</v>
      </c>
      <c r="G87" s="12">
        <v>-40.463929999999998</v>
      </c>
      <c r="H87" s="12">
        <f>SUM(G87:G88)</f>
        <v>-225.93368999999998</v>
      </c>
      <c r="I87" s="16">
        <f t="shared" si="38"/>
        <v>0.179096486230097</v>
      </c>
      <c r="J87" s="12">
        <v>-92</v>
      </c>
      <c r="K87" s="12">
        <f>SUM(J87:J88)</f>
        <v>-1410.08518</v>
      </c>
      <c r="L87" s="16">
        <f t="shared" si="39"/>
        <v>6.5244285455152429E-2</v>
      </c>
    </row>
    <row r="88" spans="2:12" ht="15.75" thickBot="1" x14ac:dyDescent="0.3">
      <c r="B88" s="223"/>
      <c r="C88" s="31" t="s">
        <v>26</v>
      </c>
      <c r="D88" s="90">
        <v>-1195</v>
      </c>
      <c r="E88" s="31">
        <v>-1224</v>
      </c>
      <c r="F88" s="40">
        <f t="shared" si="37"/>
        <v>0.97630718954248363</v>
      </c>
      <c r="G88" s="31">
        <f>H88-G87</f>
        <v>-185.46975999999998</v>
      </c>
      <c r="H88" s="31">
        <v>-225.93368999999998</v>
      </c>
      <c r="I88" s="40">
        <f t="shared" si="38"/>
        <v>0.820903513769903</v>
      </c>
      <c r="J88" s="41">
        <f>K88-J87</f>
        <v>-1318.08518</v>
      </c>
      <c r="K88" s="31">
        <v>-1410.08518</v>
      </c>
      <c r="L88" s="40">
        <f t="shared" si="39"/>
        <v>0.93475571454484752</v>
      </c>
    </row>
    <row r="89" spans="2:12" ht="15.75" thickBot="1" x14ac:dyDescent="0.3">
      <c r="B89" s="3"/>
      <c r="C89" s="12"/>
      <c r="D89" s="12"/>
      <c r="E89" s="12"/>
      <c r="F89" s="16"/>
      <c r="G89" s="12"/>
      <c r="H89" s="12"/>
      <c r="I89" s="16"/>
      <c r="J89" s="12"/>
      <c r="K89" s="12"/>
      <c r="L89" s="16"/>
    </row>
    <row r="90" spans="2:12" ht="15" x14ac:dyDescent="0.25">
      <c r="B90" s="42" t="s">
        <v>235</v>
      </c>
      <c r="C90" s="43" t="s">
        <v>238</v>
      </c>
      <c r="D90" s="43" t="s">
        <v>5</v>
      </c>
      <c r="E90" s="43"/>
      <c r="F90" s="135" t="s">
        <v>121</v>
      </c>
      <c r="G90" s="43" t="s">
        <v>6</v>
      </c>
      <c r="H90" s="43"/>
      <c r="I90" s="135" t="s">
        <v>121</v>
      </c>
      <c r="J90" s="54" t="s">
        <v>7</v>
      </c>
      <c r="K90" s="43"/>
      <c r="L90" s="135" t="s">
        <v>121</v>
      </c>
    </row>
    <row r="91" spans="2:12" ht="15" x14ac:dyDescent="0.25">
      <c r="B91" s="226" t="s">
        <v>155</v>
      </c>
      <c r="C91" s="12" t="s">
        <v>1</v>
      </c>
      <c r="D91" s="12">
        <v>9914</v>
      </c>
      <c r="E91" s="12">
        <f>SUM(D91:D92)</f>
        <v>10126</v>
      </c>
      <c r="F91" s="16">
        <f>D91/E91</f>
        <v>0.97906379616827965</v>
      </c>
      <c r="G91" s="12">
        <v>481</v>
      </c>
      <c r="H91" s="12">
        <f>SUM(G91:G92)</f>
        <v>993</v>
      </c>
      <c r="I91" s="16">
        <f>G91/H91</f>
        <v>0.48439073514602216</v>
      </c>
      <c r="J91" s="12">
        <v>10395</v>
      </c>
      <c r="K91" s="12">
        <f>SUM(J91:J92)</f>
        <v>11119</v>
      </c>
      <c r="L91" s="16">
        <f>J91/K91</f>
        <v>0.93488623077614896</v>
      </c>
    </row>
    <row r="92" spans="2:12" ht="15" x14ac:dyDescent="0.25">
      <c r="B92" s="221"/>
      <c r="C92" s="12" t="s">
        <v>2</v>
      </c>
      <c r="D92" s="12">
        <v>212</v>
      </c>
      <c r="E92" s="12">
        <v>10126</v>
      </c>
      <c r="F92" s="16">
        <f t="shared" ref="F92:F94" si="40">D92/E92</f>
        <v>2.0936203831720325E-2</v>
      </c>
      <c r="G92" s="12">
        <v>512</v>
      </c>
      <c r="H92" s="12">
        <v>993</v>
      </c>
      <c r="I92" s="16">
        <f t="shared" ref="I92:I94" si="41">G92/H92</f>
        <v>0.51560926485397784</v>
      </c>
      <c r="J92" s="12">
        <v>724</v>
      </c>
      <c r="K92" s="12">
        <v>11119</v>
      </c>
      <c r="L92" s="16">
        <f t="shared" ref="L92:L94" si="42">J92/K92</f>
        <v>6.5113769223851065E-2</v>
      </c>
    </row>
    <row r="93" spans="2:12" ht="15" x14ac:dyDescent="0.25">
      <c r="B93" s="221"/>
      <c r="C93" s="12" t="s">
        <v>3</v>
      </c>
      <c r="D93" s="12">
        <v>1473</v>
      </c>
      <c r="E93" s="12">
        <f>SUM(D93:D94)</f>
        <v>1808</v>
      </c>
      <c r="F93" s="16">
        <f t="shared" si="40"/>
        <v>0.81471238938053092</v>
      </c>
      <c r="G93" s="12">
        <v>2864</v>
      </c>
      <c r="H93" s="12">
        <f>SUM(G93:G94)</f>
        <v>3077</v>
      </c>
      <c r="I93" s="16">
        <f t="shared" si="41"/>
        <v>0.93077673058173549</v>
      </c>
      <c r="J93" s="12">
        <v>4337</v>
      </c>
      <c r="K93" s="12">
        <f>SUM(J93:J94)</f>
        <v>4885</v>
      </c>
      <c r="L93" s="16">
        <f t="shared" si="42"/>
        <v>0.8878198567041965</v>
      </c>
    </row>
    <row r="94" spans="2:12" ht="15.75" thickBot="1" x14ac:dyDescent="0.3">
      <c r="B94" s="223"/>
      <c r="C94" s="31" t="s">
        <v>4</v>
      </c>
      <c r="D94" s="31">
        <v>335</v>
      </c>
      <c r="E94" s="31">
        <v>1808</v>
      </c>
      <c r="F94" s="40">
        <f t="shared" si="40"/>
        <v>0.18528761061946902</v>
      </c>
      <c r="G94" s="31">
        <v>213</v>
      </c>
      <c r="H94" s="31">
        <v>3077</v>
      </c>
      <c r="I94" s="40">
        <f t="shared" si="41"/>
        <v>6.9223269418264538E-2</v>
      </c>
      <c r="J94" s="31">
        <v>548</v>
      </c>
      <c r="K94" s="31">
        <v>4885</v>
      </c>
      <c r="L94" s="40">
        <f t="shared" si="42"/>
        <v>0.11218014329580347</v>
      </c>
    </row>
    <row r="95" spans="2:12" ht="15.75" thickBot="1" x14ac:dyDescent="0.3">
      <c r="B95" s="3"/>
      <c r="C95" s="12"/>
      <c r="D95" s="12"/>
      <c r="E95" s="12"/>
      <c r="F95" s="16"/>
      <c r="G95" s="12"/>
      <c r="H95" s="12"/>
      <c r="I95" s="16"/>
      <c r="J95" s="12"/>
      <c r="K95" s="12"/>
      <c r="L95" s="16"/>
    </row>
    <row r="96" spans="2:12" ht="15" x14ac:dyDescent="0.25">
      <c r="B96" s="42" t="s">
        <v>235</v>
      </c>
      <c r="C96" s="43" t="s">
        <v>145</v>
      </c>
      <c r="D96" s="43" t="s">
        <v>5</v>
      </c>
      <c r="E96" s="43"/>
      <c r="F96" s="135" t="s">
        <v>121</v>
      </c>
      <c r="G96" s="43" t="s">
        <v>6</v>
      </c>
      <c r="H96" s="43"/>
      <c r="I96" s="135" t="s">
        <v>121</v>
      </c>
      <c r="J96" s="54" t="s">
        <v>7</v>
      </c>
      <c r="K96" s="43"/>
      <c r="L96" s="135" t="s">
        <v>121</v>
      </c>
    </row>
    <row r="97" spans="2:12" ht="15" x14ac:dyDescent="0.25">
      <c r="B97" s="226" t="s">
        <v>155</v>
      </c>
      <c r="C97" s="12" t="s">
        <v>1</v>
      </c>
      <c r="D97" s="12">
        <v>9620</v>
      </c>
      <c r="E97" s="12">
        <f>SUM(D97:D98)</f>
        <v>9843</v>
      </c>
      <c r="F97" s="16">
        <f>D97/E97</f>
        <v>0.97734430559788688</v>
      </c>
      <c r="G97" s="12">
        <v>316</v>
      </c>
      <c r="H97" s="12">
        <f>SUM(G97:G98)</f>
        <v>865</v>
      </c>
      <c r="I97" s="16">
        <f>G97/H97</f>
        <v>0.36531791907514449</v>
      </c>
      <c r="J97" s="12">
        <v>9936</v>
      </c>
      <c r="K97" s="12">
        <f>SUM(J97:J98)</f>
        <v>10708</v>
      </c>
      <c r="L97" s="16">
        <f>J97/K97</f>
        <v>0.92790437056406427</v>
      </c>
    </row>
    <row r="98" spans="2:12" ht="15" x14ac:dyDescent="0.25">
      <c r="B98" s="221"/>
      <c r="C98" s="12" t="s">
        <v>2</v>
      </c>
      <c r="D98" s="12">
        <v>223</v>
      </c>
      <c r="E98" s="12">
        <v>9843</v>
      </c>
      <c r="F98" s="16">
        <f t="shared" ref="F98:F100" si="43">D98/E98</f>
        <v>2.2655694402113177E-2</v>
      </c>
      <c r="G98" s="12">
        <v>549</v>
      </c>
      <c r="H98" s="12">
        <v>865</v>
      </c>
      <c r="I98" s="16">
        <f t="shared" ref="I98:I100" si="44">G98/H98</f>
        <v>0.63468208092485545</v>
      </c>
      <c r="J98" s="12">
        <v>772</v>
      </c>
      <c r="K98" s="12">
        <v>10708</v>
      </c>
      <c r="L98" s="16">
        <f t="shared" ref="L98:L100" si="45">J98/K98</f>
        <v>7.2095629435935754E-2</v>
      </c>
    </row>
    <row r="99" spans="2:12" ht="15" x14ac:dyDescent="0.25">
      <c r="B99" s="221"/>
      <c r="C99" s="12" t="s">
        <v>3</v>
      </c>
      <c r="D99" s="12">
        <v>1971</v>
      </c>
      <c r="E99" s="12">
        <f>SUM(D99:D100)</f>
        <v>2217</v>
      </c>
      <c r="F99" s="16">
        <f t="shared" si="43"/>
        <v>0.88903924221921515</v>
      </c>
      <c r="G99" s="12">
        <v>519</v>
      </c>
      <c r="H99" s="12">
        <f>SUM(G99:G100)</f>
        <v>611</v>
      </c>
      <c r="I99" s="16">
        <f t="shared" si="44"/>
        <v>0.84942716857610479</v>
      </c>
      <c r="J99" s="12">
        <v>2490</v>
      </c>
      <c r="K99" s="12">
        <f>J99+J100</f>
        <v>5867</v>
      </c>
      <c r="L99" s="16">
        <f t="shared" si="45"/>
        <v>0.42440770410772116</v>
      </c>
    </row>
    <row r="100" spans="2:12" ht="15.75" thickBot="1" x14ac:dyDescent="0.3">
      <c r="B100" s="223"/>
      <c r="C100" s="31" t="s">
        <v>4</v>
      </c>
      <c r="D100" s="31">
        <v>246</v>
      </c>
      <c r="E100" s="31">
        <v>2217</v>
      </c>
      <c r="F100" s="40">
        <f t="shared" si="43"/>
        <v>0.11096075778078485</v>
      </c>
      <c r="G100" s="31">
        <v>92</v>
      </c>
      <c r="H100" s="31">
        <v>611</v>
      </c>
      <c r="I100" s="40">
        <f t="shared" si="44"/>
        <v>0.15057283142389524</v>
      </c>
      <c r="J100" s="31">
        <v>3377</v>
      </c>
      <c r="K100" s="31">
        <v>5867</v>
      </c>
      <c r="L100" s="40">
        <f t="shared" si="45"/>
        <v>0.57559229589227889</v>
      </c>
    </row>
    <row r="101" spans="2:12" ht="15.75" thickBot="1" x14ac:dyDescent="0.3">
      <c r="B101" s="3"/>
      <c r="C101" s="12"/>
      <c r="D101" s="12"/>
      <c r="E101" s="12"/>
      <c r="F101" s="16"/>
      <c r="G101" s="12"/>
      <c r="H101" s="12"/>
      <c r="I101" s="16"/>
      <c r="J101" s="15"/>
      <c r="K101" s="12"/>
      <c r="L101" s="40"/>
    </row>
    <row r="102" spans="2:12" ht="15" x14ac:dyDescent="0.25">
      <c r="B102" s="42" t="s">
        <v>236</v>
      </c>
      <c r="C102" s="43" t="s">
        <v>237</v>
      </c>
      <c r="D102" s="43" t="s">
        <v>5</v>
      </c>
      <c r="E102" s="43"/>
      <c r="F102" s="135" t="s">
        <v>121</v>
      </c>
      <c r="G102" s="43" t="s">
        <v>6</v>
      </c>
      <c r="H102" s="43"/>
      <c r="I102" s="135" t="s">
        <v>121</v>
      </c>
      <c r="J102" s="54" t="s">
        <v>7</v>
      </c>
      <c r="K102" s="43"/>
      <c r="L102" s="135" t="s">
        <v>121</v>
      </c>
    </row>
    <row r="103" spans="2:12" ht="15" x14ac:dyDescent="0.25">
      <c r="B103" s="226" t="s">
        <v>155</v>
      </c>
      <c r="C103" s="12" t="s">
        <v>1</v>
      </c>
      <c r="D103" s="12"/>
      <c r="E103" s="12"/>
      <c r="F103" s="16"/>
      <c r="G103" s="12"/>
      <c r="H103" s="12"/>
      <c r="J103" s="12">
        <v>1.72</v>
      </c>
      <c r="K103" s="12">
        <f>SUM(J103:J104)</f>
        <v>1.78</v>
      </c>
      <c r="L103" s="140">
        <f>J103/K103</f>
        <v>0.96629213483146059</v>
      </c>
    </row>
    <row r="104" spans="2:12" ht="15" x14ac:dyDescent="0.25">
      <c r="B104" s="221"/>
      <c r="C104" s="12" t="s">
        <v>2</v>
      </c>
      <c r="D104" s="12"/>
      <c r="E104" s="12"/>
      <c r="F104" s="16"/>
      <c r="G104" s="12"/>
      <c r="H104" s="12"/>
      <c r="J104" s="12">
        <v>0.06</v>
      </c>
      <c r="K104" s="12">
        <v>1.78</v>
      </c>
      <c r="L104" s="16">
        <f t="shared" ref="L104:L106" si="46">J104/K104</f>
        <v>3.3707865168539325E-2</v>
      </c>
    </row>
    <row r="105" spans="2:12" ht="15" x14ac:dyDescent="0.25">
      <c r="B105" s="221"/>
      <c r="C105" s="12" t="s">
        <v>4</v>
      </c>
      <c r="D105" s="12"/>
      <c r="E105" s="12"/>
      <c r="F105" s="16"/>
      <c r="G105" s="12"/>
      <c r="H105" s="12"/>
      <c r="J105" s="12">
        <v>0.22</v>
      </c>
      <c r="K105" s="12">
        <f>J105+J106</f>
        <v>1</v>
      </c>
      <c r="L105" s="16">
        <f t="shared" si="46"/>
        <v>0.22</v>
      </c>
    </row>
    <row r="106" spans="2:12" ht="15.75" thickBot="1" x14ac:dyDescent="0.3">
      <c r="B106" s="223"/>
      <c r="C106" s="31" t="s">
        <v>3</v>
      </c>
      <c r="D106" s="31"/>
      <c r="E106" s="31"/>
      <c r="F106" s="40"/>
      <c r="G106" s="31"/>
      <c r="H106" s="31"/>
      <c r="I106" s="139"/>
      <c r="J106" s="31">
        <v>0.78</v>
      </c>
      <c r="K106" s="31">
        <v>1</v>
      </c>
      <c r="L106" s="40">
        <f t="shared" si="46"/>
        <v>0.78</v>
      </c>
    </row>
  </sheetData>
  <mergeCells count="17">
    <mergeCell ref="B85:B88"/>
    <mergeCell ref="B91:B94"/>
    <mergeCell ref="B97:B100"/>
    <mergeCell ref="B103:B106"/>
    <mergeCell ref="B73:B76"/>
    <mergeCell ref="B79:B82"/>
    <mergeCell ref="B3:B6"/>
    <mergeCell ref="B47:B50"/>
    <mergeCell ref="B55:B58"/>
    <mergeCell ref="B61:B64"/>
    <mergeCell ref="B67:B70"/>
    <mergeCell ref="B10:B13"/>
    <mergeCell ref="B16:B19"/>
    <mergeCell ref="B22:B25"/>
    <mergeCell ref="B28:B31"/>
    <mergeCell ref="B34:B37"/>
    <mergeCell ref="B41:B44"/>
  </mergeCells>
  <phoneticPr fontId="1" type="noConversion"/>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C6838-8EB0-435B-B2D6-1271026AEFD8}">
  <dimension ref="B1:I27"/>
  <sheetViews>
    <sheetView workbookViewId="0">
      <selection activeCell="K4" sqref="K4"/>
    </sheetView>
  </sheetViews>
  <sheetFormatPr defaultRowHeight="14.25" x14ac:dyDescent="0.2"/>
  <cols>
    <col min="3" max="3" width="17.125" customWidth="1"/>
  </cols>
  <sheetData>
    <row r="1" spans="2:9" ht="21.75" customHeight="1" x14ac:dyDescent="0.2">
      <c r="B1" s="231" t="s">
        <v>549</v>
      </c>
      <c r="C1" s="231"/>
      <c r="D1" s="231"/>
      <c r="E1" s="231"/>
      <c r="F1" s="231"/>
      <c r="G1" s="231"/>
      <c r="H1" s="231"/>
      <c r="I1" s="231"/>
    </row>
    <row r="2" spans="2:9" ht="21.75" customHeight="1" thickBot="1" x14ac:dyDescent="0.25">
      <c r="B2" s="232"/>
      <c r="C2" s="232"/>
      <c r="D2" s="232"/>
      <c r="E2" s="232"/>
      <c r="F2" s="232"/>
      <c r="G2" s="232"/>
      <c r="H2" s="232"/>
      <c r="I2" s="232"/>
    </row>
    <row r="3" spans="2:9" x14ac:dyDescent="0.2">
      <c r="B3" s="190" t="s">
        <v>429</v>
      </c>
      <c r="C3" s="190" t="s">
        <v>57</v>
      </c>
      <c r="D3" s="190" t="s">
        <v>430</v>
      </c>
      <c r="E3" s="190" t="s">
        <v>431</v>
      </c>
      <c r="F3" s="190" t="s">
        <v>432</v>
      </c>
      <c r="G3" s="190" t="s">
        <v>433</v>
      </c>
      <c r="H3" s="190" t="s">
        <v>434</v>
      </c>
      <c r="I3" s="190" t="s">
        <v>435</v>
      </c>
    </row>
    <row r="4" spans="2:9" ht="48" x14ac:dyDescent="0.2">
      <c r="B4" s="189">
        <v>1</v>
      </c>
      <c r="C4" s="190" t="s">
        <v>124</v>
      </c>
      <c r="D4" s="189" t="s">
        <v>436</v>
      </c>
      <c r="E4" s="189">
        <v>47.07</v>
      </c>
      <c r="F4" s="189">
        <v>85.57</v>
      </c>
      <c r="G4" s="189" t="s">
        <v>437</v>
      </c>
      <c r="H4" s="189">
        <v>1</v>
      </c>
      <c r="I4" s="191" t="s">
        <v>438</v>
      </c>
    </row>
    <row r="5" spans="2:9" ht="24" x14ac:dyDescent="0.2">
      <c r="B5" s="189">
        <v>2</v>
      </c>
      <c r="C5" s="190" t="s">
        <v>58</v>
      </c>
      <c r="D5" s="189" t="s">
        <v>439</v>
      </c>
      <c r="E5" s="189">
        <v>43.12</v>
      </c>
      <c r="F5" s="189">
        <v>86.81</v>
      </c>
      <c r="G5" s="189" t="s">
        <v>440</v>
      </c>
      <c r="H5" s="189">
        <v>1</v>
      </c>
      <c r="I5" s="191" t="s">
        <v>441</v>
      </c>
    </row>
    <row r="6" spans="2:9" ht="24" x14ac:dyDescent="0.2">
      <c r="B6" s="189">
        <v>3</v>
      </c>
      <c r="C6" s="190" t="s">
        <v>442</v>
      </c>
      <c r="D6" s="189" t="s">
        <v>439</v>
      </c>
      <c r="E6" s="189">
        <v>43.72</v>
      </c>
      <c r="F6" s="189">
        <v>84.4</v>
      </c>
      <c r="G6" s="189" t="s">
        <v>443</v>
      </c>
      <c r="H6" s="189">
        <v>2</v>
      </c>
      <c r="I6" s="191" t="s">
        <v>444</v>
      </c>
    </row>
    <row r="7" spans="2:9" ht="24" x14ac:dyDescent="0.2">
      <c r="B7" s="227">
        <v>4</v>
      </c>
      <c r="C7" s="229" t="s">
        <v>445</v>
      </c>
      <c r="D7" s="227" t="s">
        <v>439</v>
      </c>
      <c r="E7" s="227">
        <v>41.75</v>
      </c>
      <c r="F7" s="227">
        <v>79.900000000000006</v>
      </c>
      <c r="G7" s="189" t="s">
        <v>446</v>
      </c>
      <c r="H7" s="189">
        <v>3</v>
      </c>
      <c r="I7" s="191" t="s">
        <v>447</v>
      </c>
    </row>
    <row r="8" spans="2:9" ht="24" x14ac:dyDescent="0.2">
      <c r="B8" s="227"/>
      <c r="C8" s="229"/>
      <c r="D8" s="227"/>
      <c r="E8" s="227"/>
      <c r="F8" s="227"/>
      <c r="G8" s="189" t="s">
        <v>448</v>
      </c>
      <c r="H8" s="189">
        <v>1</v>
      </c>
      <c r="I8" s="191" t="s">
        <v>449</v>
      </c>
    </row>
    <row r="9" spans="2:9" ht="24" x14ac:dyDescent="0.2">
      <c r="B9" s="189">
        <v>5</v>
      </c>
      <c r="C9" s="190" t="s">
        <v>450</v>
      </c>
      <c r="D9" s="189" t="s">
        <v>439</v>
      </c>
      <c r="E9" s="189">
        <v>42.45</v>
      </c>
      <c r="F9" s="189">
        <v>85.56</v>
      </c>
      <c r="G9" s="189" t="s">
        <v>451</v>
      </c>
      <c r="H9" s="189">
        <v>1</v>
      </c>
      <c r="I9" s="191" t="s">
        <v>441</v>
      </c>
    </row>
    <row r="10" spans="2:9" ht="24" x14ac:dyDescent="0.2">
      <c r="B10" s="189">
        <v>6</v>
      </c>
      <c r="C10" s="190" t="s">
        <v>30</v>
      </c>
      <c r="D10" s="189" t="s">
        <v>452</v>
      </c>
      <c r="E10" s="189">
        <v>38.24</v>
      </c>
      <c r="F10" s="189">
        <v>75.06</v>
      </c>
      <c r="G10" s="189" t="s">
        <v>307</v>
      </c>
      <c r="H10" s="189" t="s">
        <v>453</v>
      </c>
      <c r="I10" s="191" t="s">
        <v>454</v>
      </c>
    </row>
    <row r="11" spans="2:9" ht="24" x14ac:dyDescent="0.2">
      <c r="B11" s="189">
        <v>7</v>
      </c>
      <c r="C11" s="190" t="s">
        <v>32</v>
      </c>
      <c r="D11" s="189" t="s">
        <v>452</v>
      </c>
      <c r="E11" s="189">
        <v>39.19</v>
      </c>
      <c r="F11" s="189">
        <v>73.739999999999995</v>
      </c>
      <c r="G11" s="189" t="s">
        <v>31</v>
      </c>
      <c r="H11" s="189">
        <v>3</v>
      </c>
      <c r="I11" s="191" t="s">
        <v>455</v>
      </c>
    </row>
    <row r="12" spans="2:9" ht="24" x14ac:dyDescent="0.2">
      <c r="B12" s="189">
        <v>8</v>
      </c>
      <c r="C12" s="190" t="s">
        <v>456</v>
      </c>
      <c r="D12" s="189" t="s">
        <v>452</v>
      </c>
      <c r="E12" s="189">
        <v>43.04</v>
      </c>
      <c r="F12" s="189">
        <v>77.08</v>
      </c>
      <c r="G12" s="189" t="s">
        <v>440</v>
      </c>
      <c r="H12" s="189">
        <v>1</v>
      </c>
      <c r="I12" s="191" t="s">
        <v>441</v>
      </c>
    </row>
    <row r="13" spans="2:9" ht="48" x14ac:dyDescent="0.2">
      <c r="B13" s="189">
        <v>9</v>
      </c>
      <c r="C13" s="190" t="s">
        <v>41</v>
      </c>
      <c r="D13" s="189" t="s">
        <v>457</v>
      </c>
      <c r="E13" s="189">
        <v>39.61</v>
      </c>
      <c r="F13" s="189">
        <v>71.55</v>
      </c>
      <c r="G13" s="189" t="s">
        <v>458</v>
      </c>
      <c r="H13" s="189" t="s">
        <v>453</v>
      </c>
      <c r="I13" s="191" t="s">
        <v>459</v>
      </c>
    </row>
    <row r="14" spans="2:9" ht="36" x14ac:dyDescent="0.2">
      <c r="B14" s="189">
        <v>10</v>
      </c>
      <c r="C14" s="190" t="s">
        <v>460</v>
      </c>
      <c r="D14" s="189" t="s">
        <v>461</v>
      </c>
      <c r="E14" s="189">
        <v>39.24</v>
      </c>
      <c r="F14" s="189">
        <v>97.76</v>
      </c>
      <c r="G14" s="189" t="s">
        <v>462</v>
      </c>
      <c r="H14" s="189" t="s">
        <v>453</v>
      </c>
      <c r="I14" s="191" t="s">
        <v>463</v>
      </c>
    </row>
    <row r="15" spans="2:9" ht="24" x14ac:dyDescent="0.2">
      <c r="B15" s="189">
        <v>11</v>
      </c>
      <c r="C15" s="190" t="s">
        <v>464</v>
      </c>
      <c r="D15" s="189" t="s">
        <v>461</v>
      </c>
      <c r="E15" s="189">
        <v>38.21</v>
      </c>
      <c r="F15" s="189">
        <v>99.88</v>
      </c>
      <c r="G15" s="189" t="s">
        <v>465</v>
      </c>
      <c r="H15" s="189" t="s">
        <v>453</v>
      </c>
      <c r="I15" s="191" t="s">
        <v>466</v>
      </c>
    </row>
    <row r="16" spans="2:9" ht="24" x14ac:dyDescent="0.2">
      <c r="B16" s="189">
        <v>12</v>
      </c>
      <c r="C16" s="190" t="s">
        <v>467</v>
      </c>
      <c r="D16" s="189" t="s">
        <v>461</v>
      </c>
      <c r="E16" s="189">
        <v>39.43</v>
      </c>
      <c r="F16" s="189">
        <v>96.55</v>
      </c>
      <c r="G16" s="189" t="s">
        <v>468</v>
      </c>
      <c r="H16" s="189">
        <v>2</v>
      </c>
      <c r="I16" s="191" t="s">
        <v>469</v>
      </c>
    </row>
    <row r="17" spans="2:9" ht="36" x14ac:dyDescent="0.2">
      <c r="B17" s="189">
        <v>13</v>
      </c>
      <c r="C17" s="190" t="s">
        <v>470</v>
      </c>
      <c r="D17" s="189" t="s">
        <v>471</v>
      </c>
      <c r="E17" s="189">
        <v>35.67</v>
      </c>
      <c r="F17" s="189">
        <v>94.18</v>
      </c>
      <c r="G17" s="189" t="s">
        <v>462</v>
      </c>
      <c r="H17" s="189" t="s">
        <v>453</v>
      </c>
      <c r="I17" s="191" t="s">
        <v>463</v>
      </c>
    </row>
    <row r="18" spans="2:9" x14ac:dyDescent="0.2">
      <c r="B18" s="189">
        <v>14</v>
      </c>
      <c r="C18" s="190" t="s">
        <v>78</v>
      </c>
      <c r="D18" s="189" t="s">
        <v>472</v>
      </c>
      <c r="E18" s="189">
        <v>29.58</v>
      </c>
      <c r="F18" s="189">
        <v>101.93</v>
      </c>
      <c r="G18" s="189" t="s">
        <v>462</v>
      </c>
      <c r="H18" s="189">
        <v>2</v>
      </c>
      <c r="I18" s="191" t="s">
        <v>473</v>
      </c>
    </row>
    <row r="19" spans="2:9" x14ac:dyDescent="0.2">
      <c r="B19" s="227">
        <v>15</v>
      </c>
      <c r="C19" s="229" t="s">
        <v>474</v>
      </c>
      <c r="D19" s="227" t="s">
        <v>475</v>
      </c>
      <c r="E19" s="227">
        <v>33.17</v>
      </c>
      <c r="F19" s="227">
        <v>92.13</v>
      </c>
      <c r="G19" s="189" t="s">
        <v>476</v>
      </c>
      <c r="H19" s="189">
        <v>1</v>
      </c>
      <c r="I19" s="191" t="s">
        <v>477</v>
      </c>
    </row>
    <row r="20" spans="2:9" x14ac:dyDescent="0.2">
      <c r="B20" s="227"/>
      <c r="C20" s="229"/>
      <c r="D20" s="227"/>
      <c r="E20" s="227"/>
      <c r="F20" s="227"/>
      <c r="G20" s="189" t="s">
        <v>462</v>
      </c>
      <c r="H20" s="189">
        <v>2</v>
      </c>
      <c r="I20" s="191" t="s">
        <v>473</v>
      </c>
    </row>
    <row r="21" spans="2:9" ht="24" x14ac:dyDescent="0.2">
      <c r="B21" s="189">
        <v>16</v>
      </c>
      <c r="C21" s="190" t="s">
        <v>478</v>
      </c>
      <c r="D21" s="189" t="s">
        <v>472</v>
      </c>
      <c r="E21" s="189">
        <v>27.12</v>
      </c>
      <c r="F21" s="189">
        <v>110.2</v>
      </c>
      <c r="G21" s="189" t="s">
        <v>479</v>
      </c>
      <c r="H21" s="189" t="s">
        <v>453</v>
      </c>
      <c r="I21" s="191" t="s">
        <v>480</v>
      </c>
    </row>
    <row r="22" spans="2:9" ht="36" x14ac:dyDescent="0.2">
      <c r="B22" s="189">
        <v>17</v>
      </c>
      <c r="C22" s="190" t="s">
        <v>481</v>
      </c>
      <c r="D22" s="189" t="s">
        <v>482</v>
      </c>
      <c r="E22" s="189">
        <v>29.39</v>
      </c>
      <c r="F22" s="189">
        <v>96.98</v>
      </c>
      <c r="G22" s="189" t="s">
        <v>462</v>
      </c>
      <c r="H22" s="189" t="s">
        <v>453</v>
      </c>
      <c r="I22" s="191" t="s">
        <v>463</v>
      </c>
    </row>
    <row r="23" spans="2:9" ht="24" x14ac:dyDescent="0.2">
      <c r="B23" s="189">
        <v>18</v>
      </c>
      <c r="C23" s="190" t="s">
        <v>483</v>
      </c>
      <c r="D23" s="189" t="s">
        <v>482</v>
      </c>
      <c r="E23" s="189">
        <v>30.18</v>
      </c>
      <c r="F23" s="189">
        <v>90.47</v>
      </c>
      <c r="G23" s="189" t="s">
        <v>484</v>
      </c>
      <c r="H23" s="189">
        <v>1</v>
      </c>
      <c r="I23" s="191" t="s">
        <v>485</v>
      </c>
    </row>
    <row r="24" spans="2:9" ht="24" x14ac:dyDescent="0.2">
      <c r="B24" s="189">
        <v>19</v>
      </c>
      <c r="C24" s="190" t="s">
        <v>486</v>
      </c>
      <c r="D24" s="189" t="s">
        <v>487</v>
      </c>
      <c r="E24" s="189">
        <v>33.08</v>
      </c>
      <c r="F24" s="189">
        <v>89.17</v>
      </c>
      <c r="G24" s="189" t="s">
        <v>488</v>
      </c>
      <c r="H24" s="189">
        <v>3</v>
      </c>
      <c r="I24" s="191" t="s">
        <v>489</v>
      </c>
    </row>
    <row r="25" spans="2:9" ht="24" x14ac:dyDescent="0.2">
      <c r="B25" s="189">
        <v>20</v>
      </c>
      <c r="C25" s="190" t="s">
        <v>490</v>
      </c>
      <c r="D25" s="189" t="s">
        <v>491</v>
      </c>
      <c r="E25" s="189">
        <v>28.45</v>
      </c>
      <c r="F25" s="189">
        <v>85.75</v>
      </c>
      <c r="G25" s="189" t="s">
        <v>492</v>
      </c>
      <c r="H25" s="189">
        <v>1</v>
      </c>
      <c r="I25" s="191" t="s">
        <v>485</v>
      </c>
    </row>
    <row r="26" spans="2:9" ht="24" x14ac:dyDescent="0.2">
      <c r="B26" s="227">
        <v>21</v>
      </c>
      <c r="C26" s="229" t="s">
        <v>493</v>
      </c>
      <c r="D26" s="227" t="s">
        <v>491</v>
      </c>
      <c r="E26" s="227">
        <v>30.45</v>
      </c>
      <c r="F26" s="227">
        <v>81.33</v>
      </c>
      <c r="G26" s="189" t="s">
        <v>494</v>
      </c>
      <c r="H26" s="189" t="s">
        <v>453</v>
      </c>
      <c r="I26" s="191" t="s">
        <v>495</v>
      </c>
    </row>
    <row r="27" spans="2:9" ht="24.75" thickBot="1" x14ac:dyDescent="0.25">
      <c r="B27" s="228"/>
      <c r="C27" s="230"/>
      <c r="D27" s="228"/>
      <c r="E27" s="228"/>
      <c r="F27" s="228"/>
      <c r="G27" s="192" t="s">
        <v>496</v>
      </c>
      <c r="H27" s="192">
        <v>2</v>
      </c>
      <c r="I27" s="169" t="s">
        <v>497</v>
      </c>
    </row>
  </sheetData>
  <mergeCells count="16">
    <mergeCell ref="B19:B20"/>
    <mergeCell ref="C19:C20"/>
    <mergeCell ref="D19:D20"/>
    <mergeCell ref="E19:E20"/>
    <mergeCell ref="F19:F20"/>
    <mergeCell ref="B1:I2"/>
    <mergeCell ref="B7:B8"/>
    <mergeCell ref="C7:C8"/>
    <mergeCell ref="D7:D8"/>
    <mergeCell ref="E7:E8"/>
    <mergeCell ref="F7:F8"/>
    <mergeCell ref="B26:B27"/>
    <mergeCell ref="C26:C27"/>
    <mergeCell ref="D26:D27"/>
    <mergeCell ref="E26:E27"/>
    <mergeCell ref="F26:F27"/>
  </mergeCells>
  <phoneticPr fontId="1" type="noConversion"/>
  <pageMargins left="0.7" right="0.7" top="0.75" bottom="0.75" header="0.3" footer="0.3"/>
  <pageSetup paperSize="9" orientation="portrait" horizontalDpi="0" verticalDpi="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0F4776-A9E6-4BE4-858C-8B1E224BE356}">
  <dimension ref="B1:AD65"/>
  <sheetViews>
    <sheetView topLeftCell="K1" workbookViewId="0">
      <selection activeCell="L2" sqref="L2"/>
    </sheetView>
  </sheetViews>
  <sheetFormatPr defaultRowHeight="15" x14ac:dyDescent="0.25"/>
  <cols>
    <col min="2" max="2" width="30.25" style="174" customWidth="1"/>
    <col min="3" max="3" width="12.75" style="174" customWidth="1"/>
    <col min="4" max="5" width="16.625" style="175" customWidth="1"/>
    <col min="6" max="6" width="19.75" style="176" customWidth="1"/>
    <col min="7" max="7" width="16.625" style="175" customWidth="1"/>
    <col min="8" max="8" width="16.625" style="178" customWidth="1"/>
    <col min="9" max="10" width="9" style="177"/>
    <col min="12" max="12" width="9" style="3"/>
    <col min="13" max="13" width="22.875" style="3" customWidth="1"/>
    <col min="14" max="14" width="17.75" style="3" customWidth="1"/>
    <col min="15" max="15" width="16.875" style="3" customWidth="1"/>
    <col min="16" max="16" width="19.25" style="3" customWidth="1"/>
    <col min="17" max="17" width="14.75" style="3" customWidth="1"/>
    <col min="18" max="30" width="9" style="3"/>
  </cols>
  <sheetData>
    <row r="1" spans="2:28" ht="15" customHeight="1" thickBot="1" x14ac:dyDescent="0.3">
      <c r="B1" s="221" t="s">
        <v>553</v>
      </c>
      <c r="C1" s="221"/>
      <c r="D1" s="221"/>
      <c r="E1" s="221"/>
      <c r="F1" s="221"/>
      <c r="G1" s="221"/>
      <c r="H1" s="221"/>
      <c r="I1" s="181"/>
      <c r="J1" s="181"/>
      <c r="L1" s="34"/>
      <c r="M1" s="233" t="s">
        <v>550</v>
      </c>
      <c r="N1" s="233"/>
      <c r="O1" s="233"/>
      <c r="P1" s="233"/>
      <c r="Q1" s="233"/>
      <c r="R1" s="233"/>
      <c r="S1" s="233"/>
      <c r="T1" s="233"/>
      <c r="U1" s="233"/>
      <c r="V1" s="233"/>
      <c r="W1" s="233"/>
      <c r="X1" s="233"/>
      <c r="Y1" s="233"/>
      <c r="Z1" s="233"/>
      <c r="AA1" s="233"/>
      <c r="AB1" s="233"/>
    </row>
    <row r="2" spans="2:28" ht="15.75" thickBot="1" x14ac:dyDescent="0.3">
      <c r="B2" s="223"/>
      <c r="C2" s="223"/>
      <c r="D2" s="223"/>
      <c r="E2" s="223"/>
      <c r="F2" s="223"/>
      <c r="G2" s="223"/>
      <c r="H2" s="223"/>
      <c r="I2" s="181"/>
      <c r="J2" s="181"/>
      <c r="L2" s="205" t="s">
        <v>572</v>
      </c>
      <c r="M2" s="42" t="s">
        <v>58</v>
      </c>
      <c r="N2" s="42" t="s">
        <v>517</v>
      </c>
      <c r="O2" s="42" t="s">
        <v>518</v>
      </c>
      <c r="P2" s="42" t="s">
        <v>504</v>
      </c>
      <c r="Q2" s="42" t="s">
        <v>78</v>
      </c>
      <c r="R2" s="42" t="s">
        <v>519</v>
      </c>
      <c r="S2" s="42" t="s">
        <v>460</v>
      </c>
      <c r="T2" s="42" t="s">
        <v>520</v>
      </c>
      <c r="U2" s="42" t="s">
        <v>470</v>
      </c>
      <c r="V2" s="42" t="s">
        <v>464</v>
      </c>
      <c r="W2" s="42" t="s">
        <v>467</v>
      </c>
      <c r="X2" s="42" t="s">
        <v>521</v>
      </c>
      <c r="Y2" s="42" t="s">
        <v>522</v>
      </c>
      <c r="Z2" s="42" t="s">
        <v>490</v>
      </c>
      <c r="AA2" s="42" t="s">
        <v>509</v>
      </c>
      <c r="AB2" s="42" t="s">
        <v>41</v>
      </c>
    </row>
    <row r="3" spans="2:28" x14ac:dyDescent="0.25">
      <c r="B3" s="120" t="s">
        <v>512</v>
      </c>
      <c r="C3" s="120"/>
      <c r="D3" s="196" t="s">
        <v>498</v>
      </c>
      <c r="E3" s="196" t="s">
        <v>499</v>
      </c>
      <c r="F3" s="197" t="s">
        <v>57</v>
      </c>
      <c r="G3" s="196" t="s">
        <v>500</v>
      </c>
      <c r="H3" s="122" t="s">
        <v>501</v>
      </c>
      <c r="I3" s="171"/>
      <c r="J3" s="171"/>
      <c r="L3" s="3">
        <v>1959</v>
      </c>
      <c r="M3" s="3">
        <v>8.6999999999999994E-2</v>
      </c>
      <c r="N3" s="3" t="s">
        <v>516</v>
      </c>
      <c r="O3" s="3" t="s">
        <v>516</v>
      </c>
      <c r="P3" s="3" t="s">
        <v>516</v>
      </c>
      <c r="Q3" s="3" t="s">
        <v>516</v>
      </c>
      <c r="R3" s="3" t="s">
        <v>516</v>
      </c>
      <c r="S3" s="3" t="s">
        <v>516</v>
      </c>
      <c r="T3" s="3" t="s">
        <v>516</v>
      </c>
      <c r="U3" s="3" t="s">
        <v>516</v>
      </c>
      <c r="V3" s="3" t="s">
        <v>516</v>
      </c>
      <c r="W3" s="3" t="s">
        <v>516</v>
      </c>
      <c r="X3" s="3">
        <v>2.2197</v>
      </c>
      <c r="Y3" s="3" t="s">
        <v>516</v>
      </c>
      <c r="Z3" s="3" t="s">
        <v>516</v>
      </c>
      <c r="AA3" s="3">
        <v>-0.42</v>
      </c>
    </row>
    <row r="4" spans="2:28" x14ac:dyDescent="0.25">
      <c r="B4" s="226" t="s">
        <v>513</v>
      </c>
      <c r="C4" s="93">
        <v>1</v>
      </c>
      <c r="D4" s="171">
        <v>43.12</v>
      </c>
      <c r="E4" s="171">
        <v>86.81</v>
      </c>
      <c r="F4" s="172" t="s">
        <v>58</v>
      </c>
      <c r="G4" s="171">
        <v>-0.18507299999999999</v>
      </c>
      <c r="H4" s="102">
        <v>-0.64723799999999998</v>
      </c>
      <c r="I4" s="171"/>
      <c r="J4" s="171"/>
      <c r="L4" s="3">
        <v>1960</v>
      </c>
      <c r="M4" s="3">
        <v>-0.10100000000000001</v>
      </c>
      <c r="N4" s="3" t="s">
        <v>516</v>
      </c>
      <c r="O4" s="3" t="s">
        <v>516</v>
      </c>
      <c r="P4" s="3" t="s">
        <v>516</v>
      </c>
      <c r="Q4" s="3" t="s">
        <v>516</v>
      </c>
      <c r="R4" s="3" t="s">
        <v>516</v>
      </c>
      <c r="S4" s="3" t="s">
        <v>516</v>
      </c>
      <c r="T4" s="3" t="s">
        <v>516</v>
      </c>
      <c r="U4" s="3" t="s">
        <v>516</v>
      </c>
      <c r="V4" s="3" t="s">
        <v>516</v>
      </c>
      <c r="W4" s="3" t="s">
        <v>516</v>
      </c>
      <c r="X4" s="3">
        <v>1.3898999999999999</v>
      </c>
      <c r="Y4" s="3" t="s">
        <v>516</v>
      </c>
      <c r="Z4" s="3" t="s">
        <v>516</v>
      </c>
      <c r="AA4" s="3">
        <v>-0.52</v>
      </c>
    </row>
    <row r="5" spans="2:28" x14ac:dyDescent="0.25">
      <c r="B5" s="221"/>
      <c r="C5" s="93">
        <v>2</v>
      </c>
      <c r="D5" s="171">
        <v>43.731000000000002</v>
      </c>
      <c r="E5" s="171">
        <v>84.391000000000005</v>
      </c>
      <c r="F5" s="172" t="s">
        <v>502</v>
      </c>
      <c r="G5" s="171">
        <v>0</v>
      </c>
      <c r="H5" s="102">
        <v>-0.37845600000000001</v>
      </c>
      <c r="I5" s="171"/>
      <c r="J5" s="171"/>
      <c r="L5" s="3">
        <v>1961</v>
      </c>
      <c r="M5" s="3">
        <v>-0.13400000000000001</v>
      </c>
      <c r="N5" s="3" t="s">
        <v>516</v>
      </c>
      <c r="O5" s="3" t="s">
        <v>516</v>
      </c>
      <c r="P5" s="3" t="s">
        <v>516</v>
      </c>
      <c r="Q5" s="3" t="s">
        <v>516</v>
      </c>
      <c r="R5" s="3" t="s">
        <v>516</v>
      </c>
      <c r="S5" s="3" t="s">
        <v>516</v>
      </c>
      <c r="T5" s="3" t="s">
        <v>516</v>
      </c>
      <c r="U5" s="3" t="s">
        <v>516</v>
      </c>
      <c r="V5" s="3" t="s">
        <v>516</v>
      </c>
      <c r="W5" s="3" t="s">
        <v>516</v>
      </c>
      <c r="X5" s="3">
        <v>0.97599999999999998</v>
      </c>
      <c r="Y5" s="3" t="s">
        <v>516</v>
      </c>
      <c r="Z5" s="3" t="s">
        <v>516</v>
      </c>
      <c r="AA5" s="3">
        <v>-1.08</v>
      </c>
    </row>
    <row r="6" spans="2:28" x14ac:dyDescent="0.25">
      <c r="B6" s="221"/>
      <c r="C6" s="93">
        <v>3</v>
      </c>
      <c r="D6" s="171">
        <v>38.24</v>
      </c>
      <c r="E6" s="171">
        <v>75.06</v>
      </c>
      <c r="F6" s="172" t="s">
        <v>503</v>
      </c>
      <c r="G6" s="171">
        <v>-0.132661</v>
      </c>
      <c r="H6" s="102">
        <v>5.8476E-2</v>
      </c>
      <c r="I6" s="171"/>
      <c r="J6" s="171"/>
      <c r="L6" s="3">
        <v>1962</v>
      </c>
      <c r="M6" s="3">
        <v>-0.30099999999999999</v>
      </c>
      <c r="N6" s="3" t="s">
        <v>516</v>
      </c>
      <c r="O6" s="3" t="s">
        <v>516</v>
      </c>
      <c r="P6" s="3" t="s">
        <v>516</v>
      </c>
      <c r="Q6" s="3" t="s">
        <v>516</v>
      </c>
      <c r="R6" s="3" t="s">
        <v>516</v>
      </c>
      <c r="S6" s="3" t="s">
        <v>516</v>
      </c>
      <c r="T6" s="3" t="s">
        <v>516</v>
      </c>
      <c r="U6" s="3" t="s">
        <v>516</v>
      </c>
      <c r="V6" s="3" t="s">
        <v>516</v>
      </c>
      <c r="W6" s="3" t="s">
        <v>516</v>
      </c>
      <c r="X6" s="3">
        <v>1.9330000000000001</v>
      </c>
      <c r="Y6" s="3" t="s">
        <v>516</v>
      </c>
      <c r="Z6" s="3" t="s">
        <v>516</v>
      </c>
      <c r="AA6" s="3">
        <v>-1.77</v>
      </c>
    </row>
    <row r="7" spans="2:28" x14ac:dyDescent="0.25">
      <c r="B7" s="221"/>
      <c r="C7" s="93">
        <v>4</v>
      </c>
      <c r="D7" s="171">
        <v>39.19</v>
      </c>
      <c r="E7" s="171">
        <v>73.739999999999995</v>
      </c>
      <c r="F7" s="172" t="s">
        <v>504</v>
      </c>
      <c r="G7" s="171">
        <v>0</v>
      </c>
      <c r="H7" s="102">
        <v>-0.35345599999999999</v>
      </c>
      <c r="I7" s="171"/>
      <c r="J7" s="171"/>
      <c r="L7" s="3">
        <v>1963</v>
      </c>
      <c r="M7" s="3">
        <v>-6.7000000000000004E-2</v>
      </c>
      <c r="N7" s="3" t="s">
        <v>516</v>
      </c>
      <c r="O7" s="3" t="s">
        <v>516</v>
      </c>
      <c r="P7" s="3" t="s">
        <v>516</v>
      </c>
      <c r="Q7" s="3" t="s">
        <v>516</v>
      </c>
      <c r="R7" s="3" t="s">
        <v>516</v>
      </c>
      <c r="S7" s="3" t="s">
        <v>516</v>
      </c>
      <c r="T7" s="3" t="s">
        <v>516</v>
      </c>
      <c r="U7" s="3" t="s">
        <v>516</v>
      </c>
      <c r="V7" s="3" t="s">
        <v>516</v>
      </c>
      <c r="W7" s="3" t="s">
        <v>516</v>
      </c>
      <c r="X7" s="3">
        <v>1.3284</v>
      </c>
      <c r="Y7" s="3" t="s">
        <v>516</v>
      </c>
      <c r="Z7" s="3" t="s">
        <v>516</v>
      </c>
      <c r="AA7" s="3">
        <v>-1.33</v>
      </c>
    </row>
    <row r="8" spans="2:28" x14ac:dyDescent="0.25">
      <c r="B8" s="221"/>
      <c r="C8" s="93">
        <v>5</v>
      </c>
      <c r="D8" s="171">
        <v>41.75</v>
      </c>
      <c r="E8" s="171">
        <v>79.900000000000006</v>
      </c>
      <c r="F8" s="172" t="s">
        <v>445</v>
      </c>
      <c r="G8" s="171">
        <v>-0.19800000000000001</v>
      </c>
      <c r="H8" s="102">
        <v>-0.38362800000000002</v>
      </c>
      <c r="I8" s="171"/>
      <c r="J8" s="171"/>
      <c r="L8" s="3">
        <v>1964</v>
      </c>
      <c r="M8" s="3">
        <v>-6.5000000000000002E-2</v>
      </c>
      <c r="N8" s="3" t="s">
        <v>516</v>
      </c>
      <c r="O8" s="3" t="s">
        <v>516</v>
      </c>
      <c r="P8" s="3" t="s">
        <v>516</v>
      </c>
      <c r="Q8" s="3" t="s">
        <v>516</v>
      </c>
      <c r="R8" s="3" t="s">
        <v>516</v>
      </c>
      <c r="S8" s="3" t="s">
        <v>516</v>
      </c>
      <c r="T8" s="3" t="s">
        <v>516</v>
      </c>
      <c r="U8" s="3" t="s">
        <v>516</v>
      </c>
      <c r="V8" s="3">
        <v>0.4466</v>
      </c>
      <c r="W8" s="3">
        <v>-0.13077</v>
      </c>
      <c r="X8" s="3">
        <v>0.39810000000000001</v>
      </c>
      <c r="Y8" s="3" t="s">
        <v>516</v>
      </c>
      <c r="Z8" s="3" t="s">
        <v>516</v>
      </c>
      <c r="AA8" s="3">
        <v>-0.81</v>
      </c>
    </row>
    <row r="9" spans="2:28" x14ac:dyDescent="0.25">
      <c r="B9" s="221"/>
      <c r="C9" s="93">
        <v>6</v>
      </c>
      <c r="D9" s="171">
        <v>47.06</v>
      </c>
      <c r="E9" s="171">
        <v>85.56</v>
      </c>
      <c r="F9" s="172" t="s">
        <v>505</v>
      </c>
      <c r="G9" s="171">
        <v>0</v>
      </c>
      <c r="H9" s="102">
        <v>-0.80049999999999999</v>
      </c>
      <c r="I9" s="171"/>
      <c r="J9" s="171"/>
      <c r="L9" s="3">
        <v>1965</v>
      </c>
      <c r="M9" s="3">
        <v>0.309</v>
      </c>
      <c r="N9" s="3" t="s">
        <v>516</v>
      </c>
      <c r="O9" s="3" t="s">
        <v>516</v>
      </c>
      <c r="P9" s="3" t="s">
        <v>516</v>
      </c>
      <c r="Q9" s="3" t="s">
        <v>516</v>
      </c>
      <c r="R9" s="3" t="s">
        <v>516</v>
      </c>
      <c r="S9" s="3" t="s">
        <v>516</v>
      </c>
      <c r="T9" s="3" t="s">
        <v>516</v>
      </c>
      <c r="U9" s="3" t="s">
        <v>516</v>
      </c>
      <c r="V9" s="3">
        <v>0.72489999999999999</v>
      </c>
      <c r="W9" s="3">
        <v>-0.24199999999999999</v>
      </c>
      <c r="X9" s="3">
        <v>1.7488999999999999</v>
      </c>
      <c r="Y9" s="3" t="s">
        <v>516</v>
      </c>
      <c r="Z9" s="3" t="s">
        <v>516</v>
      </c>
      <c r="AA9" s="3">
        <v>-0.83000000000000007</v>
      </c>
    </row>
    <row r="10" spans="2:28" x14ac:dyDescent="0.25">
      <c r="B10" s="221"/>
      <c r="C10" s="93">
        <v>7</v>
      </c>
      <c r="D10" s="171">
        <v>43.049999</v>
      </c>
      <c r="E10" s="171">
        <v>77.080001999999993</v>
      </c>
      <c r="F10" s="172" t="s">
        <v>509</v>
      </c>
      <c r="G10" s="171">
        <v>-0.39209300000000002</v>
      </c>
      <c r="H10" s="102">
        <v>-0.44718200000000002</v>
      </c>
      <c r="I10" s="171"/>
      <c r="J10" s="171"/>
      <c r="L10" s="3">
        <v>1966</v>
      </c>
      <c r="M10" s="3">
        <v>-6.5000000000000002E-2</v>
      </c>
      <c r="N10" s="3" t="s">
        <v>516</v>
      </c>
      <c r="O10" s="3" t="s">
        <v>516</v>
      </c>
      <c r="P10" s="3" t="s">
        <v>516</v>
      </c>
      <c r="Q10" s="3" t="s">
        <v>516</v>
      </c>
      <c r="R10" s="3" t="s">
        <v>516</v>
      </c>
      <c r="S10" s="3" t="s">
        <v>516</v>
      </c>
      <c r="T10" s="3" t="s">
        <v>516</v>
      </c>
      <c r="U10" s="3" t="s">
        <v>516</v>
      </c>
      <c r="V10" s="3">
        <v>0.74429999999999996</v>
      </c>
      <c r="W10" s="3">
        <v>-0.29736000000000001</v>
      </c>
      <c r="X10" s="3">
        <v>2.2122000000000002</v>
      </c>
      <c r="Y10" s="3" t="s">
        <v>516</v>
      </c>
      <c r="Z10" s="3" t="s">
        <v>516</v>
      </c>
      <c r="AA10" s="3">
        <v>-0.77</v>
      </c>
    </row>
    <row r="11" spans="2:28" x14ac:dyDescent="0.25">
      <c r="B11" s="221"/>
      <c r="C11" s="93">
        <v>8</v>
      </c>
      <c r="D11" s="171">
        <v>42.459999000000003</v>
      </c>
      <c r="E11" s="171">
        <v>74.495002999999997</v>
      </c>
      <c r="F11" s="172" t="s">
        <v>450</v>
      </c>
      <c r="G11" s="171">
        <v>-0.302846</v>
      </c>
      <c r="H11" s="102">
        <v>-0.17209099999999999</v>
      </c>
      <c r="I11" s="171"/>
      <c r="J11" s="171"/>
      <c r="L11" s="3">
        <v>1967</v>
      </c>
      <c r="M11" s="3">
        <v>-0.13500000000000001</v>
      </c>
      <c r="N11" s="3" t="s">
        <v>516</v>
      </c>
      <c r="O11" s="3" t="s">
        <v>516</v>
      </c>
      <c r="P11" s="3" t="s">
        <v>516</v>
      </c>
      <c r="Q11" s="3" t="s">
        <v>516</v>
      </c>
      <c r="R11" s="3" t="s">
        <v>516</v>
      </c>
      <c r="S11" s="3" t="s">
        <v>516</v>
      </c>
      <c r="T11" s="3" t="s">
        <v>516</v>
      </c>
      <c r="U11" s="3" t="s">
        <v>516</v>
      </c>
      <c r="V11" s="3">
        <v>0.75080000000000002</v>
      </c>
      <c r="W11" s="3">
        <v>-0.20710999999999999</v>
      </c>
      <c r="X11" s="3">
        <v>1.2710999999999999</v>
      </c>
      <c r="Y11" s="3" t="s">
        <v>516</v>
      </c>
      <c r="Z11" s="3" t="s">
        <v>516</v>
      </c>
      <c r="AA11" s="3">
        <v>-0.54</v>
      </c>
    </row>
    <row r="12" spans="2:28" x14ac:dyDescent="0.25">
      <c r="B12" s="221"/>
      <c r="C12" s="95">
        <v>9</v>
      </c>
      <c r="D12" s="198">
        <v>39.619999</v>
      </c>
      <c r="E12" s="198">
        <v>71.559997999999993</v>
      </c>
      <c r="F12" s="199" t="s">
        <v>41</v>
      </c>
      <c r="G12" s="198">
        <v>-0.46423999999999999</v>
      </c>
      <c r="H12" s="180">
        <v>-0.26447100000000001</v>
      </c>
      <c r="I12" s="171"/>
      <c r="J12" s="171"/>
      <c r="L12" s="3">
        <v>1968</v>
      </c>
      <c r="M12" s="3">
        <v>-0.59099999999999997</v>
      </c>
      <c r="N12" s="3" t="s">
        <v>516</v>
      </c>
      <c r="O12" s="3" t="s">
        <v>516</v>
      </c>
      <c r="P12" s="3" t="s">
        <v>516</v>
      </c>
      <c r="Q12" s="3" t="s">
        <v>516</v>
      </c>
      <c r="R12" s="3" t="s">
        <v>516</v>
      </c>
      <c r="S12" s="3" t="s">
        <v>516</v>
      </c>
      <c r="T12" s="3" t="s">
        <v>516</v>
      </c>
      <c r="U12" s="3" t="s">
        <v>516</v>
      </c>
      <c r="V12" s="3">
        <v>1.2621</v>
      </c>
      <c r="W12" s="3">
        <v>-0.16281000000000001</v>
      </c>
      <c r="X12" s="3">
        <v>2.1055000000000001</v>
      </c>
      <c r="Y12" s="3" t="s">
        <v>516</v>
      </c>
      <c r="Z12" s="3" t="s">
        <v>516</v>
      </c>
      <c r="AA12" s="3">
        <v>-1.32</v>
      </c>
      <c r="AB12" s="3">
        <v>0.317</v>
      </c>
    </row>
    <row r="13" spans="2:28" x14ac:dyDescent="0.25">
      <c r="B13" s="222"/>
      <c r="C13" s="200"/>
      <c r="D13" s="201"/>
      <c r="E13" s="201"/>
      <c r="F13" s="202" t="s">
        <v>511</v>
      </c>
      <c r="G13" s="203">
        <f>AVERAGE(G4:G12)</f>
        <v>-0.18610144444444443</v>
      </c>
      <c r="H13" s="203">
        <f>AVERAGE(H4:H12)</f>
        <v>-0.37650511111111112</v>
      </c>
      <c r="I13" s="171"/>
      <c r="J13" s="171"/>
      <c r="L13" s="3">
        <v>1969</v>
      </c>
      <c r="M13" s="3">
        <v>-0.443</v>
      </c>
      <c r="N13" s="3" t="s">
        <v>516</v>
      </c>
      <c r="O13" s="3" t="s">
        <v>516</v>
      </c>
      <c r="P13" s="3" t="s">
        <v>516</v>
      </c>
      <c r="Q13" s="3" t="s">
        <v>516</v>
      </c>
      <c r="R13" s="3" t="s">
        <v>516</v>
      </c>
      <c r="S13" s="3" t="s">
        <v>516</v>
      </c>
      <c r="T13" s="3" t="s">
        <v>516</v>
      </c>
      <c r="U13" s="3" t="s">
        <v>516</v>
      </c>
      <c r="V13" s="3">
        <v>1.3592</v>
      </c>
      <c r="W13" s="3">
        <v>-0.23959</v>
      </c>
      <c r="X13" s="3">
        <v>0.6704</v>
      </c>
      <c r="Y13" s="3" t="s">
        <v>516</v>
      </c>
      <c r="Z13" s="3" t="s">
        <v>516</v>
      </c>
      <c r="AA13" s="3">
        <v>-1.1100000000000001</v>
      </c>
      <c r="AB13" s="3">
        <v>0.10700000000000001</v>
      </c>
    </row>
    <row r="14" spans="2:28" x14ac:dyDescent="0.25">
      <c r="B14" s="226" t="s">
        <v>514</v>
      </c>
      <c r="C14" s="93">
        <v>10</v>
      </c>
      <c r="D14" s="171">
        <v>39.24</v>
      </c>
      <c r="E14" s="171">
        <v>97.76</v>
      </c>
      <c r="F14" s="172" t="s">
        <v>460</v>
      </c>
      <c r="G14" s="173">
        <v>-1.8239999999999999E-2</v>
      </c>
      <c r="H14" s="102">
        <v>-0.43768800000000002</v>
      </c>
      <c r="I14" s="171"/>
      <c r="J14" s="171"/>
      <c r="L14" s="3">
        <v>1970</v>
      </c>
      <c r="M14" s="3">
        <v>-0.75600000000000001</v>
      </c>
      <c r="N14" s="3" t="s">
        <v>516</v>
      </c>
      <c r="O14" s="3" t="s">
        <v>516</v>
      </c>
      <c r="P14" s="3" t="s">
        <v>516</v>
      </c>
      <c r="Q14" s="3" t="s">
        <v>516</v>
      </c>
      <c r="R14" s="3" t="s">
        <v>516</v>
      </c>
      <c r="S14" s="3" t="s">
        <v>516</v>
      </c>
      <c r="T14" s="3" t="s">
        <v>516</v>
      </c>
      <c r="U14" s="3" t="s">
        <v>516</v>
      </c>
      <c r="V14" s="3">
        <v>1.9481999999999999</v>
      </c>
      <c r="W14" s="3">
        <v>-0.17080000000000001</v>
      </c>
      <c r="X14" s="3">
        <v>-1.18E-2</v>
      </c>
      <c r="Y14" s="3" t="s">
        <v>516</v>
      </c>
      <c r="Z14" s="3" t="s">
        <v>516</v>
      </c>
      <c r="AA14" s="3">
        <v>-0.9900000000000001</v>
      </c>
      <c r="AB14" s="3">
        <v>-0.55900000000000005</v>
      </c>
    </row>
    <row r="15" spans="2:28" x14ac:dyDescent="0.25">
      <c r="B15" s="221"/>
      <c r="C15" s="93">
        <v>11</v>
      </c>
      <c r="D15" s="171">
        <v>38.21</v>
      </c>
      <c r="E15" s="171">
        <v>99.88</v>
      </c>
      <c r="F15" s="172" t="s">
        <v>464</v>
      </c>
      <c r="G15" s="173">
        <v>-1.0428E-2</v>
      </c>
      <c r="H15" s="102">
        <v>-0.58108300000000002</v>
      </c>
      <c r="I15" s="171"/>
      <c r="J15" s="171"/>
      <c r="L15" s="3">
        <v>1971</v>
      </c>
      <c r="M15" s="3">
        <v>-0.65400000000000003</v>
      </c>
      <c r="N15" s="3" t="s">
        <v>516</v>
      </c>
      <c r="O15" s="3" t="s">
        <v>516</v>
      </c>
      <c r="P15" s="3" t="s">
        <v>516</v>
      </c>
      <c r="Q15" s="3" t="s">
        <v>516</v>
      </c>
      <c r="R15" s="3" t="s">
        <v>516</v>
      </c>
      <c r="S15" s="3" t="s">
        <v>516</v>
      </c>
      <c r="T15" s="3" t="s">
        <v>516</v>
      </c>
      <c r="U15" s="3" t="s">
        <v>516</v>
      </c>
      <c r="V15" s="3">
        <v>1.8251999999999999</v>
      </c>
      <c r="W15" s="3">
        <v>-5.5820000000000002E-2</v>
      </c>
      <c r="X15" s="3">
        <v>0.53090000000000004</v>
      </c>
      <c r="Y15" s="3" t="s">
        <v>516</v>
      </c>
      <c r="Z15" s="3" t="s">
        <v>516</v>
      </c>
      <c r="AA15" s="3">
        <v>-1.32</v>
      </c>
      <c r="AB15" s="3">
        <v>-0.12300000000000005</v>
      </c>
    </row>
    <row r="16" spans="2:28" x14ac:dyDescent="0.25">
      <c r="B16" s="221"/>
      <c r="C16" s="93">
        <v>12</v>
      </c>
      <c r="D16" s="171">
        <v>39.43</v>
      </c>
      <c r="E16" s="171">
        <v>96.55</v>
      </c>
      <c r="F16" s="172" t="s">
        <v>506</v>
      </c>
      <c r="G16" s="173">
        <v>-2.4863E-2</v>
      </c>
      <c r="H16" s="102">
        <v>-0.37928000000000001</v>
      </c>
      <c r="I16" s="171"/>
      <c r="J16" s="171"/>
      <c r="L16" s="3">
        <v>1972</v>
      </c>
      <c r="M16" s="3">
        <v>-0.39200000000000002</v>
      </c>
      <c r="N16" s="3" t="s">
        <v>516</v>
      </c>
      <c r="O16" s="3" t="s">
        <v>516</v>
      </c>
      <c r="P16" s="3" t="s">
        <v>516</v>
      </c>
      <c r="Q16" s="3" t="s">
        <v>516</v>
      </c>
      <c r="R16" s="3" t="s">
        <v>516</v>
      </c>
      <c r="S16" s="3" t="s">
        <v>516</v>
      </c>
      <c r="T16" s="3" t="s">
        <v>516</v>
      </c>
      <c r="U16" s="3" t="s">
        <v>516</v>
      </c>
      <c r="V16" s="3">
        <v>1.1974</v>
      </c>
      <c r="W16" s="3">
        <v>1.0829999999999999E-2</v>
      </c>
      <c r="X16" s="3">
        <v>0.24229999999999999</v>
      </c>
      <c r="Y16" s="3" t="s">
        <v>516</v>
      </c>
      <c r="Z16" s="3" t="s">
        <v>516</v>
      </c>
      <c r="AA16" s="3">
        <v>-1.19</v>
      </c>
      <c r="AB16" s="3">
        <v>-1.0760000000000001</v>
      </c>
    </row>
    <row r="17" spans="2:28" x14ac:dyDescent="0.25">
      <c r="B17" s="221"/>
      <c r="C17" s="93">
        <v>13</v>
      </c>
      <c r="D17" s="171">
        <v>35.6</v>
      </c>
      <c r="E17" s="171">
        <v>94.18</v>
      </c>
      <c r="F17" s="172" t="s">
        <v>470</v>
      </c>
      <c r="G17" s="173">
        <v>-3.6852999999999997E-2</v>
      </c>
      <c r="H17" s="102">
        <v>-0.12123399999999999</v>
      </c>
      <c r="I17" s="171"/>
      <c r="J17" s="171"/>
      <c r="L17" s="3">
        <v>1973</v>
      </c>
      <c r="M17" s="3">
        <v>-1.1000000000000001</v>
      </c>
      <c r="N17" s="3" t="s">
        <v>516</v>
      </c>
      <c r="O17" s="3" t="s">
        <v>516</v>
      </c>
      <c r="P17" s="3" t="s">
        <v>516</v>
      </c>
      <c r="Q17" s="3" t="s">
        <v>516</v>
      </c>
      <c r="R17" s="3" t="s">
        <v>516</v>
      </c>
      <c r="S17" s="3" t="s">
        <v>516</v>
      </c>
      <c r="T17" s="3" t="s">
        <v>516</v>
      </c>
      <c r="U17" s="3" t="s">
        <v>516</v>
      </c>
      <c r="V17" s="3">
        <v>0.68610000000000004</v>
      </c>
      <c r="W17" s="3">
        <v>5.5800000000000002E-2</v>
      </c>
      <c r="X17" s="3">
        <v>-0.22589999999999999</v>
      </c>
      <c r="Y17" s="3" t="s">
        <v>516</v>
      </c>
      <c r="Z17" s="3" t="s">
        <v>516</v>
      </c>
      <c r="AA17" s="3">
        <v>-1.49</v>
      </c>
      <c r="AB17" s="3">
        <v>-1.389</v>
      </c>
    </row>
    <row r="18" spans="2:28" x14ac:dyDescent="0.25">
      <c r="B18" s="221"/>
      <c r="C18" s="93">
        <v>14</v>
      </c>
      <c r="D18" s="171">
        <v>33.06</v>
      </c>
      <c r="E18" s="171">
        <v>92.08</v>
      </c>
      <c r="F18" s="172" t="s">
        <v>507</v>
      </c>
      <c r="G18" s="173">
        <v>-0.26284000000000002</v>
      </c>
      <c r="H18" s="102">
        <v>-0.408271</v>
      </c>
      <c r="I18" s="171"/>
      <c r="J18" s="171"/>
      <c r="L18" s="3">
        <v>1974</v>
      </c>
      <c r="M18" s="3">
        <v>-1.2250000000000001</v>
      </c>
      <c r="N18" s="3" t="s">
        <v>516</v>
      </c>
      <c r="O18" s="3" t="s">
        <v>516</v>
      </c>
      <c r="P18" s="3" t="s">
        <v>516</v>
      </c>
      <c r="Q18" s="3" t="s">
        <v>516</v>
      </c>
      <c r="R18" s="3" t="s">
        <v>516</v>
      </c>
      <c r="S18" s="3" t="s">
        <v>516</v>
      </c>
      <c r="T18" s="3" t="s">
        <v>516</v>
      </c>
      <c r="U18" s="3" t="s">
        <v>516</v>
      </c>
      <c r="V18" s="3">
        <v>0.67959999999999998</v>
      </c>
      <c r="W18" s="3">
        <v>9.8449999999999996E-2</v>
      </c>
      <c r="X18" s="3">
        <v>0.54200000000000004</v>
      </c>
      <c r="Y18" s="3">
        <v>-0.21870000000000001</v>
      </c>
      <c r="Z18" s="3" t="s">
        <v>516</v>
      </c>
      <c r="AA18" s="3">
        <v>-2.11</v>
      </c>
      <c r="AB18" s="3">
        <v>-2.6</v>
      </c>
    </row>
    <row r="19" spans="2:28" x14ac:dyDescent="0.25">
      <c r="B19" s="221"/>
      <c r="C19" s="93">
        <v>15</v>
      </c>
      <c r="D19" s="171">
        <v>30.45</v>
      </c>
      <c r="E19" s="171">
        <v>81.33</v>
      </c>
      <c r="F19" s="172" t="s">
        <v>493</v>
      </c>
      <c r="G19" s="173">
        <v>-0.33316899999999999</v>
      </c>
      <c r="H19" s="102">
        <v>-0.70402200000000004</v>
      </c>
      <c r="I19" s="171"/>
      <c r="J19" s="171"/>
      <c r="L19" s="3">
        <v>1975</v>
      </c>
      <c r="M19" s="3">
        <v>-0.93700000000000006</v>
      </c>
      <c r="N19" s="3" t="s">
        <v>516</v>
      </c>
      <c r="O19" s="3" t="s">
        <v>516</v>
      </c>
      <c r="P19" s="3" t="s">
        <v>516</v>
      </c>
      <c r="Q19" s="3">
        <v>-0.17255999999999999</v>
      </c>
      <c r="R19" s="3">
        <v>-9.3850000000000003E-2</v>
      </c>
      <c r="S19" s="3">
        <v>3.5000000000000003E-2</v>
      </c>
      <c r="T19" s="3">
        <v>-1.225E-2</v>
      </c>
      <c r="U19" s="3">
        <v>0.14457999999999999</v>
      </c>
      <c r="V19" s="3">
        <v>0.29770000000000002</v>
      </c>
      <c r="W19" s="3">
        <v>-3.3300000000000003E-2</v>
      </c>
      <c r="X19" s="3">
        <v>0.46739999999999998</v>
      </c>
      <c r="Y19" s="3">
        <v>0.26850000000000002</v>
      </c>
      <c r="Z19" s="3" t="s">
        <v>516</v>
      </c>
      <c r="AA19" s="3">
        <v>-2.56</v>
      </c>
      <c r="AB19" s="3">
        <v>-3.4319999999999999</v>
      </c>
    </row>
    <row r="20" spans="2:28" x14ac:dyDescent="0.25">
      <c r="B20" s="221"/>
      <c r="C20" s="95">
        <v>16</v>
      </c>
      <c r="D20" s="198">
        <v>33.08</v>
      </c>
      <c r="E20" s="198">
        <v>89.17</v>
      </c>
      <c r="F20" s="199" t="s">
        <v>486</v>
      </c>
      <c r="G20" s="204">
        <v>-0.21</v>
      </c>
      <c r="H20" s="180">
        <v>-0.53100000000000003</v>
      </c>
      <c r="I20" s="171"/>
      <c r="J20" s="171"/>
      <c r="L20" s="3">
        <v>1976</v>
      </c>
      <c r="M20" s="3">
        <v>-0.90800000000000003</v>
      </c>
      <c r="N20" s="3" t="s">
        <v>516</v>
      </c>
      <c r="O20" s="3" t="s">
        <v>516</v>
      </c>
      <c r="P20" s="3" t="s">
        <v>516</v>
      </c>
      <c r="Q20" s="3">
        <v>-0.33359</v>
      </c>
      <c r="R20" s="3">
        <v>-7.7329999999999996E-2</v>
      </c>
      <c r="S20" s="3">
        <v>0.41899999999999998</v>
      </c>
      <c r="T20" s="3">
        <v>-0.54061000000000003</v>
      </c>
      <c r="U20" s="3">
        <v>0.25524999999999998</v>
      </c>
      <c r="V20" s="3">
        <v>0.71840000000000004</v>
      </c>
      <c r="W20" s="3">
        <v>8.7179999999999994E-2</v>
      </c>
      <c r="X20" s="3">
        <v>1.3030999999999999</v>
      </c>
      <c r="Y20" s="3">
        <v>8.0500000000000002E-2</v>
      </c>
      <c r="Z20" s="3" t="s">
        <v>516</v>
      </c>
      <c r="AA20" s="3">
        <v>-3.2800000000000002</v>
      </c>
      <c r="AB20" s="3">
        <v>-4.7439999999999998</v>
      </c>
    </row>
    <row r="21" spans="2:28" x14ac:dyDescent="0.25">
      <c r="B21" s="222"/>
      <c r="C21" s="200"/>
      <c r="D21" s="201"/>
      <c r="E21" s="201"/>
      <c r="F21" s="202" t="s">
        <v>510</v>
      </c>
      <c r="G21" s="203">
        <f>AVERAGE(G14:G20)</f>
        <v>-0.12805614285714287</v>
      </c>
      <c r="H21" s="203">
        <f>AVERAGE(H14:H20)</f>
        <v>-0.45179685714285717</v>
      </c>
      <c r="I21" s="171"/>
      <c r="J21" s="171"/>
      <c r="L21" s="3">
        <v>1977</v>
      </c>
      <c r="M21" s="3">
        <v>-0.72799999999999998</v>
      </c>
      <c r="N21" s="3" t="s">
        <v>516</v>
      </c>
      <c r="O21" s="3" t="s">
        <v>516</v>
      </c>
      <c r="P21" s="3" t="s">
        <v>516</v>
      </c>
      <c r="Q21" s="3">
        <v>-0.46510000000000001</v>
      </c>
      <c r="R21" s="3">
        <v>-0.14141000000000001</v>
      </c>
      <c r="S21" s="3">
        <v>0.76900000000000002</v>
      </c>
      <c r="T21" s="3">
        <v>-0.73268999999999995</v>
      </c>
      <c r="U21" s="3">
        <v>0.17268</v>
      </c>
      <c r="V21" s="3">
        <v>1.5533999999999999</v>
      </c>
      <c r="W21" s="3">
        <v>5.994E-2</v>
      </c>
      <c r="X21" s="3">
        <v>0.72319999999999995</v>
      </c>
      <c r="Y21" s="3">
        <v>-9.7199999999999995E-2</v>
      </c>
      <c r="Z21" s="3" t="s">
        <v>516</v>
      </c>
      <c r="AA21" s="3">
        <v>-4.3800000000000008</v>
      </c>
      <c r="AB21" s="3">
        <v>-5.9409999999999998</v>
      </c>
    </row>
    <row r="22" spans="2:28" x14ac:dyDescent="0.25">
      <c r="B22" s="221" t="s">
        <v>515</v>
      </c>
      <c r="C22" s="93">
        <v>17</v>
      </c>
      <c r="D22" s="171">
        <v>28.45</v>
      </c>
      <c r="E22" s="171">
        <v>85.75</v>
      </c>
      <c r="F22" s="172" t="s">
        <v>490</v>
      </c>
      <c r="G22" s="173">
        <v>-0.41212500000000002</v>
      </c>
      <c r="H22" s="102">
        <v>-0.58954499999999999</v>
      </c>
      <c r="I22" s="171"/>
      <c r="J22" s="171"/>
      <c r="L22" s="3">
        <v>1978</v>
      </c>
      <c r="M22" s="3">
        <v>-0.83799999999999997</v>
      </c>
      <c r="N22" s="3" t="s">
        <v>516</v>
      </c>
      <c r="O22" s="3" t="s">
        <v>516</v>
      </c>
      <c r="P22" s="3" t="s">
        <v>516</v>
      </c>
      <c r="Q22" s="3">
        <v>-0.64307000000000003</v>
      </c>
      <c r="R22" s="3">
        <v>-0.28127000000000002</v>
      </c>
      <c r="S22" s="3">
        <v>0.76800000000000002</v>
      </c>
      <c r="T22" s="3">
        <v>-1.1080000000000001</v>
      </c>
      <c r="U22" s="3">
        <v>0.22175</v>
      </c>
      <c r="V22" s="3">
        <v>1.7022999999999999</v>
      </c>
      <c r="W22" s="3">
        <v>4.9790000000000001E-2</v>
      </c>
      <c r="X22" s="3">
        <v>2.9973999999999998</v>
      </c>
      <c r="Y22" s="3">
        <v>-0.30559999999999998</v>
      </c>
      <c r="Z22" s="3" t="s">
        <v>516</v>
      </c>
      <c r="AA22" s="3">
        <v>-5.8600000000000012</v>
      </c>
      <c r="AB22" s="3">
        <v>-6.4379999999999997</v>
      </c>
    </row>
    <row r="23" spans="2:28" x14ac:dyDescent="0.25">
      <c r="B23" s="221"/>
      <c r="C23" s="93">
        <v>18</v>
      </c>
      <c r="D23" s="171">
        <v>30.18</v>
      </c>
      <c r="E23" s="171">
        <v>90.47</v>
      </c>
      <c r="F23" s="172" t="s">
        <v>483</v>
      </c>
      <c r="G23" s="173">
        <v>0</v>
      </c>
      <c r="H23" s="102">
        <v>-0.312</v>
      </c>
      <c r="I23" s="171"/>
      <c r="J23" s="171"/>
      <c r="L23" s="3">
        <v>1979</v>
      </c>
      <c r="M23" s="3">
        <v>-0.92200000000000004</v>
      </c>
      <c r="N23" s="3" t="s">
        <v>516</v>
      </c>
      <c r="O23" s="3" t="s">
        <v>516</v>
      </c>
      <c r="P23" s="3" t="s">
        <v>516</v>
      </c>
      <c r="Q23" s="3">
        <v>-0.95765</v>
      </c>
      <c r="R23" s="3">
        <v>-0.62604000000000004</v>
      </c>
      <c r="S23" s="3">
        <v>1.0089999999999999</v>
      </c>
      <c r="T23" s="3">
        <v>-1.7775000000000001</v>
      </c>
      <c r="U23" s="3">
        <v>0.21973000000000001</v>
      </c>
      <c r="V23" s="3">
        <v>1.411</v>
      </c>
      <c r="W23" s="3">
        <v>0.30886000000000002</v>
      </c>
      <c r="X23" s="3">
        <v>1.0694999999999999</v>
      </c>
      <c r="Y23" s="3">
        <v>-0.21740000000000001</v>
      </c>
      <c r="Z23" s="3" t="s">
        <v>516</v>
      </c>
      <c r="AA23" s="3">
        <v>-6.3800000000000008</v>
      </c>
      <c r="AB23" s="3">
        <v>-7.4109999999999996</v>
      </c>
    </row>
    <row r="24" spans="2:28" x14ac:dyDescent="0.25">
      <c r="B24" s="221"/>
      <c r="C24" s="93">
        <v>19</v>
      </c>
      <c r="D24" s="171">
        <v>29.58</v>
      </c>
      <c r="E24" s="171">
        <v>101.93</v>
      </c>
      <c r="F24" s="172" t="s">
        <v>78</v>
      </c>
      <c r="G24" s="173">
        <v>-0.214674</v>
      </c>
      <c r="H24" s="102">
        <v>-0.27912399999999998</v>
      </c>
      <c r="I24" s="171"/>
      <c r="J24" s="171"/>
      <c r="L24" s="3">
        <v>1980</v>
      </c>
      <c r="M24" s="3">
        <v>-1.2569999999999999</v>
      </c>
      <c r="N24" s="3">
        <v>-0.12756000000000001</v>
      </c>
      <c r="O24" s="3" t="s">
        <v>516</v>
      </c>
      <c r="P24" s="3" t="s">
        <v>516</v>
      </c>
      <c r="Q24" s="3">
        <v>-1.2022200000000001</v>
      </c>
      <c r="R24" s="3">
        <v>8.8660000000000003E-2</v>
      </c>
      <c r="S24" s="3">
        <v>1.139</v>
      </c>
      <c r="T24" s="3">
        <v>-2.3380700000000001</v>
      </c>
      <c r="U24" s="3">
        <v>0.20377999999999999</v>
      </c>
      <c r="V24" s="3">
        <v>0.95150000000000001</v>
      </c>
      <c r="W24" s="3">
        <v>0.35227999999999998</v>
      </c>
      <c r="X24" s="3">
        <v>1.4676</v>
      </c>
      <c r="Y24" s="3">
        <v>-0.22120000000000001</v>
      </c>
      <c r="Z24" s="3" t="s">
        <v>516</v>
      </c>
      <c r="AA24" s="3">
        <v>-7.0100000000000007</v>
      </c>
      <c r="AB24" s="3">
        <v>-7.3329999999999993</v>
      </c>
    </row>
    <row r="25" spans="2:28" x14ac:dyDescent="0.25">
      <c r="B25" s="221"/>
      <c r="C25" s="93">
        <v>20</v>
      </c>
      <c r="D25" s="171">
        <v>27.12</v>
      </c>
      <c r="E25" s="171">
        <v>100.2045</v>
      </c>
      <c r="F25" s="172" t="s">
        <v>478</v>
      </c>
      <c r="G25" s="173">
        <v>-0.19733999999999999</v>
      </c>
      <c r="H25" s="102">
        <v>-1.006178</v>
      </c>
      <c r="I25" s="171"/>
      <c r="J25" s="171"/>
      <c r="L25" s="3">
        <v>1981</v>
      </c>
      <c r="M25" s="3">
        <v>-1.909</v>
      </c>
      <c r="N25" s="3">
        <v>-6.0229999999999999E-2</v>
      </c>
      <c r="O25" s="3" t="s">
        <v>516</v>
      </c>
      <c r="P25" s="3" t="s">
        <v>516</v>
      </c>
      <c r="Q25" s="3">
        <v>-1.29556</v>
      </c>
      <c r="R25" s="3">
        <v>0.10976</v>
      </c>
      <c r="S25" s="3">
        <v>1.0880000000000001</v>
      </c>
      <c r="T25" s="3">
        <v>-2.1916500000000001</v>
      </c>
      <c r="U25" s="3">
        <v>0.33795999999999998</v>
      </c>
      <c r="V25" s="3">
        <v>-0.59540000000000004</v>
      </c>
      <c r="W25" s="3">
        <v>0.17765</v>
      </c>
      <c r="X25" s="3">
        <v>0.83209999999999995</v>
      </c>
      <c r="Y25" s="3">
        <v>-2.0400000000000001E-2</v>
      </c>
      <c r="Z25" s="3" t="s">
        <v>516</v>
      </c>
      <c r="AA25" s="3">
        <v>-6.9</v>
      </c>
      <c r="AB25" s="3">
        <v>-8.020999999999999</v>
      </c>
    </row>
    <row r="26" spans="2:28" x14ac:dyDescent="0.25">
      <c r="B26" s="221"/>
      <c r="C26" s="95">
        <v>21</v>
      </c>
      <c r="D26" s="198">
        <v>29.38</v>
      </c>
      <c r="E26" s="198">
        <v>96.97</v>
      </c>
      <c r="F26" s="199" t="s">
        <v>508</v>
      </c>
      <c r="G26" s="204">
        <v>1.3634E-2</v>
      </c>
      <c r="H26" s="180">
        <v>-0.57016299999999998</v>
      </c>
      <c r="I26" s="171"/>
      <c r="J26" s="171"/>
      <c r="L26" s="3">
        <v>1982</v>
      </c>
      <c r="M26" s="3">
        <v>-1.954</v>
      </c>
      <c r="N26" s="3">
        <v>0.32858999999999999</v>
      </c>
      <c r="O26" s="3" t="s">
        <v>516</v>
      </c>
      <c r="P26" s="3" t="s">
        <v>516</v>
      </c>
      <c r="Q26" s="3">
        <v>-1.4372799999999999</v>
      </c>
      <c r="R26" s="3">
        <v>8.906E-2</v>
      </c>
      <c r="S26" s="3">
        <v>1.2849999999999999</v>
      </c>
      <c r="T26" s="3">
        <v>-2.6718500000000001</v>
      </c>
      <c r="U26" s="3">
        <v>0.28233999999999998</v>
      </c>
      <c r="V26" s="3">
        <v>-0.2782</v>
      </c>
      <c r="W26" s="3">
        <v>0.40071000000000001</v>
      </c>
      <c r="X26" s="3">
        <v>-0.747</v>
      </c>
      <c r="Y26" s="3">
        <v>-0.58689999999999998</v>
      </c>
      <c r="Z26" s="3" t="s">
        <v>516</v>
      </c>
      <c r="AA26" s="3">
        <v>-7.53</v>
      </c>
      <c r="AB26" s="3">
        <v>-8.3649999999999984</v>
      </c>
    </row>
    <row r="27" spans="2:28" ht="15.75" thickBot="1" x14ac:dyDescent="0.3">
      <c r="B27" s="223"/>
      <c r="C27" s="92"/>
      <c r="D27" s="193"/>
      <c r="E27" s="193"/>
      <c r="F27" s="194" t="s">
        <v>510</v>
      </c>
      <c r="G27" s="195">
        <f>AVERAGE(G22:G26)</f>
        <v>-0.162101</v>
      </c>
      <c r="H27" s="195">
        <f>AVERAGE(H22:H26)</f>
        <v>-0.55140200000000006</v>
      </c>
      <c r="I27" s="171"/>
      <c r="J27" s="171"/>
      <c r="L27" s="3">
        <v>1983</v>
      </c>
      <c r="M27" s="3">
        <v>-1.8540000000000001</v>
      </c>
      <c r="N27" s="3">
        <v>0.41591</v>
      </c>
      <c r="O27" s="3" t="s">
        <v>516</v>
      </c>
      <c r="P27" s="3" t="s">
        <v>516</v>
      </c>
      <c r="Q27" s="3">
        <v>-1.7428900000000001</v>
      </c>
      <c r="R27" s="3">
        <v>-0.44294</v>
      </c>
      <c r="S27" s="3">
        <v>1.577</v>
      </c>
      <c r="T27" s="3">
        <v>-3.1075300000000001</v>
      </c>
      <c r="U27" s="3">
        <v>0.20829</v>
      </c>
      <c r="V27" s="3">
        <v>0.3367</v>
      </c>
      <c r="W27" s="3">
        <v>0.43725999999999998</v>
      </c>
      <c r="X27" s="3">
        <v>-2.6181000000000001</v>
      </c>
      <c r="Y27" s="3">
        <v>-0.2838</v>
      </c>
      <c r="Z27" s="3" t="s">
        <v>516</v>
      </c>
      <c r="AA27" s="3">
        <v>-8.07</v>
      </c>
      <c r="AB27" s="3">
        <v>-9.1089999999999982</v>
      </c>
    </row>
    <row r="28" spans="2:28" x14ac:dyDescent="0.25">
      <c r="L28" s="3">
        <v>1984</v>
      </c>
      <c r="M28" s="3">
        <v>-1.9370000000000001</v>
      </c>
      <c r="N28" s="3">
        <v>0.42460999999999999</v>
      </c>
      <c r="O28" s="3" t="s">
        <v>516</v>
      </c>
      <c r="P28" s="3" t="s">
        <v>516</v>
      </c>
      <c r="Q28" s="3">
        <v>-2.0003700000000002</v>
      </c>
      <c r="R28" s="3">
        <v>-0.11713999999999999</v>
      </c>
      <c r="S28" s="3">
        <v>1.8029999999999999</v>
      </c>
      <c r="T28" s="3">
        <v>-3.4015599999999999</v>
      </c>
      <c r="U28" s="3">
        <v>0.34988999999999998</v>
      </c>
      <c r="V28" s="3">
        <v>1.5988</v>
      </c>
      <c r="W28" s="3">
        <v>0.29698000000000002</v>
      </c>
      <c r="X28" s="3">
        <v>-2.5226999999999999</v>
      </c>
      <c r="Y28" s="3">
        <v>-0.57410000000000005</v>
      </c>
      <c r="Z28" s="3" t="s">
        <v>516</v>
      </c>
      <c r="AA28" s="3">
        <v>-9.32</v>
      </c>
      <c r="AB28" s="3">
        <v>-9.7959999999999976</v>
      </c>
    </row>
    <row r="29" spans="2:28" x14ac:dyDescent="0.25">
      <c r="L29" s="3">
        <v>1985</v>
      </c>
      <c r="M29" s="3">
        <v>-2.5489999999999999</v>
      </c>
      <c r="N29" s="3">
        <v>0.48137000000000002</v>
      </c>
      <c r="O29" s="3" t="s">
        <v>516</v>
      </c>
      <c r="P29" s="3" t="s">
        <v>516</v>
      </c>
      <c r="Q29" s="3">
        <v>-2.1930299999999998</v>
      </c>
      <c r="R29" s="3">
        <v>0.27616000000000002</v>
      </c>
      <c r="S29" s="3">
        <v>1.772</v>
      </c>
      <c r="T29" s="3">
        <v>-3.8936899999999999</v>
      </c>
      <c r="U29" s="3">
        <v>0.29188999999999998</v>
      </c>
      <c r="V29" s="3">
        <v>1.6571</v>
      </c>
      <c r="W29" s="3">
        <v>0.36044999999999999</v>
      </c>
      <c r="X29" s="3">
        <v>-1.9103000000000001</v>
      </c>
      <c r="Y29" s="3">
        <v>-0.94620000000000004</v>
      </c>
      <c r="Z29" s="3" t="s">
        <v>516</v>
      </c>
      <c r="AA29" s="3">
        <v>-9.870000000000001</v>
      </c>
      <c r="AB29" s="3">
        <v>-10.656999999999998</v>
      </c>
    </row>
    <row r="30" spans="2:28" x14ac:dyDescent="0.25">
      <c r="L30" s="3">
        <v>1986</v>
      </c>
      <c r="M30" s="3">
        <v>-3.218</v>
      </c>
      <c r="N30" s="3">
        <v>0.39128000000000002</v>
      </c>
      <c r="O30" s="3" t="s">
        <v>516</v>
      </c>
      <c r="P30" s="3" t="s">
        <v>516</v>
      </c>
      <c r="Q30" s="3">
        <v>-2.3446500000000001</v>
      </c>
      <c r="R30" s="3">
        <v>0.12636</v>
      </c>
      <c r="S30" s="3">
        <v>1.607</v>
      </c>
      <c r="T30" s="3">
        <v>-4.3960100000000004</v>
      </c>
      <c r="U30" s="3">
        <v>0.50743000000000005</v>
      </c>
      <c r="V30" s="3">
        <v>2.4790999999999999</v>
      </c>
      <c r="W30" s="3">
        <v>0.55979999999999996</v>
      </c>
      <c r="X30" s="3">
        <v>-3.1516999999999999</v>
      </c>
      <c r="Y30" s="3">
        <v>-0.92959999999999998</v>
      </c>
      <c r="Z30" s="3" t="s">
        <v>516</v>
      </c>
      <c r="AA30" s="3">
        <v>-10.39</v>
      </c>
      <c r="AB30" s="3">
        <v>-10.375999999999998</v>
      </c>
    </row>
    <row r="31" spans="2:28" x14ac:dyDescent="0.25">
      <c r="L31" s="3">
        <v>1987</v>
      </c>
      <c r="M31" s="3">
        <v>-3.3940000000000001</v>
      </c>
      <c r="N31" s="3">
        <v>0.41038999999999998</v>
      </c>
      <c r="O31" s="3" t="s">
        <v>516</v>
      </c>
      <c r="P31" s="3" t="s">
        <v>516</v>
      </c>
      <c r="Q31" s="3">
        <v>-2.50969</v>
      </c>
      <c r="R31" s="3">
        <v>0.66876000000000002</v>
      </c>
      <c r="S31" s="3">
        <v>1.645</v>
      </c>
      <c r="T31" s="3">
        <v>-5.0427999999999997</v>
      </c>
      <c r="U31" s="3">
        <v>0.47963</v>
      </c>
      <c r="V31" s="3">
        <v>2.9257</v>
      </c>
      <c r="W31" s="3">
        <v>0.70840000000000003</v>
      </c>
      <c r="X31" s="3">
        <v>-3.4041999999999999</v>
      </c>
      <c r="Y31" s="3">
        <v>-1.7621</v>
      </c>
      <c r="Z31" s="3" t="s">
        <v>516</v>
      </c>
      <c r="AA31" s="3">
        <v>-10.73</v>
      </c>
      <c r="AB31" s="3">
        <v>-10.327999999999998</v>
      </c>
    </row>
    <row r="32" spans="2:28" x14ac:dyDescent="0.25">
      <c r="L32" s="3">
        <v>1988</v>
      </c>
      <c r="M32" s="3">
        <v>-4.0359999999999996</v>
      </c>
      <c r="N32" s="3">
        <v>0.33807999999999999</v>
      </c>
      <c r="O32" s="3" t="s">
        <v>516</v>
      </c>
      <c r="P32" s="3" t="s">
        <v>516</v>
      </c>
      <c r="Q32" s="3">
        <v>-2.6297799999999998</v>
      </c>
      <c r="R32" s="3">
        <v>1.30616</v>
      </c>
      <c r="S32" s="3">
        <v>1.5960000000000001</v>
      </c>
      <c r="T32" s="3">
        <v>-5.3109999999999999</v>
      </c>
      <c r="U32" s="3">
        <v>0.26954</v>
      </c>
      <c r="V32" s="3">
        <v>3.2299000000000002</v>
      </c>
      <c r="W32" s="3">
        <v>0.69469000000000003</v>
      </c>
      <c r="X32" s="3">
        <v>-5.0496999999999996</v>
      </c>
      <c r="Y32" s="3">
        <v>-2.1137999999999999</v>
      </c>
      <c r="Z32" s="3" t="s">
        <v>516</v>
      </c>
      <c r="AA32" s="3">
        <v>-11.34</v>
      </c>
      <c r="AB32" s="3">
        <v>-10.483999999999998</v>
      </c>
    </row>
    <row r="33" spans="12:28" x14ac:dyDescent="0.25">
      <c r="L33" s="3">
        <v>1989</v>
      </c>
      <c r="M33" s="3">
        <v>-3.93</v>
      </c>
      <c r="N33" s="3">
        <v>0.27071000000000001</v>
      </c>
      <c r="O33" s="3" t="s">
        <v>516</v>
      </c>
      <c r="P33" s="3" t="s">
        <v>516</v>
      </c>
      <c r="Q33" s="3">
        <v>-2.7011799999999999</v>
      </c>
      <c r="R33" s="3">
        <v>1.41536</v>
      </c>
      <c r="S33" s="3">
        <v>1.391</v>
      </c>
      <c r="T33" s="3">
        <v>-4.7859999999999996</v>
      </c>
      <c r="U33" s="3">
        <v>0.54354000000000002</v>
      </c>
      <c r="V33" s="3">
        <v>3.7282999999999999</v>
      </c>
      <c r="W33" s="3">
        <v>0.59869000000000006</v>
      </c>
      <c r="X33" s="3">
        <v>-5.4478999999999997</v>
      </c>
      <c r="Y33" s="3">
        <v>-2.8132999999999999</v>
      </c>
      <c r="Z33" s="3" t="s">
        <v>516</v>
      </c>
      <c r="AA33" s="3">
        <v>-11.8</v>
      </c>
      <c r="AB33" s="3">
        <v>-10.870999999999999</v>
      </c>
    </row>
    <row r="34" spans="12:28" x14ac:dyDescent="0.25">
      <c r="L34" s="3">
        <v>1990</v>
      </c>
      <c r="M34" s="3">
        <v>-3.8780000000000001</v>
      </c>
      <c r="N34" s="3">
        <v>0.21118999999999999</v>
      </c>
      <c r="O34" s="3" t="s">
        <v>516</v>
      </c>
      <c r="P34" s="3" t="s">
        <v>516</v>
      </c>
      <c r="Q34" s="3">
        <v>-2.8161800000000001</v>
      </c>
      <c r="R34" s="3">
        <v>1.7204600000000001</v>
      </c>
      <c r="S34" s="3">
        <v>1.5740000000000001</v>
      </c>
      <c r="T34" s="3">
        <v>-4.7409999999999997</v>
      </c>
      <c r="U34" s="3">
        <v>0.45354</v>
      </c>
      <c r="V34" s="3">
        <v>3.8123999999999998</v>
      </c>
      <c r="W34" s="3">
        <v>0.59979000000000005</v>
      </c>
      <c r="X34" s="3">
        <v>-3.8797000000000001</v>
      </c>
      <c r="Y34" s="3">
        <v>-3.1854</v>
      </c>
      <c r="Z34" s="3" t="s">
        <v>516</v>
      </c>
      <c r="AA34" s="3">
        <v>-12.760000000000002</v>
      </c>
      <c r="AB34" s="3">
        <v>-11.223999999999998</v>
      </c>
    </row>
    <row r="35" spans="12:28" x14ac:dyDescent="0.25">
      <c r="L35" s="3">
        <v>1991</v>
      </c>
      <c r="M35" s="3">
        <v>-4.5839999999999996</v>
      </c>
      <c r="N35" s="3">
        <v>0.33983000000000002</v>
      </c>
      <c r="O35" s="3" t="s">
        <v>516</v>
      </c>
      <c r="P35" s="3" t="s">
        <v>516</v>
      </c>
      <c r="Q35" s="3">
        <v>-2.9711799999999999</v>
      </c>
      <c r="R35" s="3">
        <v>1.4617599999999999</v>
      </c>
      <c r="S35" s="3">
        <v>1.169</v>
      </c>
      <c r="T35" s="3">
        <v>-4.9210000000000003</v>
      </c>
      <c r="U35" s="3">
        <v>0.15354000000000001</v>
      </c>
      <c r="V35" s="3">
        <v>3.0032999999999999</v>
      </c>
      <c r="W35" s="3">
        <v>0.46525</v>
      </c>
      <c r="X35" s="3">
        <v>-4.1315</v>
      </c>
      <c r="Y35" s="3">
        <v>-3.7928000000000002</v>
      </c>
      <c r="Z35" s="3" t="s">
        <v>516</v>
      </c>
      <c r="AA35" s="3">
        <v>-13.860000000000001</v>
      </c>
      <c r="AB35" s="3">
        <v>-10.801999999999998</v>
      </c>
    </row>
    <row r="36" spans="12:28" x14ac:dyDescent="0.25">
      <c r="L36" s="3">
        <v>1992</v>
      </c>
      <c r="M36" s="3">
        <v>-4.5609999999999999</v>
      </c>
      <c r="N36" s="3">
        <v>0.20199</v>
      </c>
      <c r="O36" s="3" t="s">
        <v>516</v>
      </c>
      <c r="P36" s="3" t="s">
        <v>516</v>
      </c>
      <c r="Q36" s="3">
        <v>-3.1161799999999999</v>
      </c>
      <c r="R36" s="3">
        <v>0.77305999999999997</v>
      </c>
      <c r="S36" s="3">
        <v>1.3009999999999999</v>
      </c>
      <c r="T36" s="3">
        <v>-4.5460000000000003</v>
      </c>
      <c r="U36" s="3">
        <v>0.27354000000000001</v>
      </c>
      <c r="V36" s="3">
        <v>3.0486</v>
      </c>
      <c r="W36" s="3">
        <v>0.48115999999999998</v>
      </c>
      <c r="X36" s="3">
        <v>-4.3719000000000001</v>
      </c>
      <c r="Y36" s="3">
        <v>-4.4410999999999996</v>
      </c>
      <c r="Z36" s="3">
        <v>-0.25</v>
      </c>
      <c r="AA36" s="3">
        <v>-14.100000000000001</v>
      </c>
      <c r="AB36" s="3">
        <v>-10.352999999999998</v>
      </c>
    </row>
    <row r="37" spans="12:28" x14ac:dyDescent="0.25">
      <c r="L37" s="3">
        <v>1993</v>
      </c>
      <c r="M37" s="3">
        <v>-4.59</v>
      </c>
      <c r="N37" s="3">
        <v>0.51876999999999995</v>
      </c>
      <c r="O37" s="3" t="s">
        <v>516</v>
      </c>
      <c r="P37" s="3" t="s">
        <v>516</v>
      </c>
      <c r="Q37" s="3">
        <v>-3.7475999999999998</v>
      </c>
      <c r="R37" s="3">
        <v>-0.13253999999999999</v>
      </c>
      <c r="S37" s="3">
        <v>1.742</v>
      </c>
      <c r="T37" s="3">
        <v>-4.3360000000000003</v>
      </c>
      <c r="U37" s="3">
        <v>0.37353999999999998</v>
      </c>
      <c r="V37" s="3">
        <v>2.8738000000000001</v>
      </c>
      <c r="W37" s="3">
        <v>0.45598</v>
      </c>
      <c r="X37" s="3">
        <v>-4.7807000000000004</v>
      </c>
      <c r="Y37" s="3">
        <v>-5.3657000000000004</v>
      </c>
      <c r="Z37" s="3">
        <v>-0.89</v>
      </c>
      <c r="AA37" s="3">
        <v>-13.498000000000001</v>
      </c>
      <c r="AB37" s="3">
        <v>-10.965999999999998</v>
      </c>
    </row>
    <row r="38" spans="12:28" x14ac:dyDescent="0.25">
      <c r="L38" s="3">
        <v>1994</v>
      </c>
      <c r="M38" s="3">
        <v>-4.968</v>
      </c>
      <c r="N38" s="3">
        <v>0.49065999999999999</v>
      </c>
      <c r="O38" s="3" t="s">
        <v>516</v>
      </c>
      <c r="P38" s="3" t="s">
        <v>516</v>
      </c>
      <c r="Q38" s="3">
        <v>-3.9576600000000002</v>
      </c>
      <c r="R38" s="3">
        <v>-0.78224000000000005</v>
      </c>
      <c r="S38" s="3">
        <v>1.4570000000000001</v>
      </c>
      <c r="T38" s="3">
        <v>-4.8460000000000001</v>
      </c>
      <c r="U38" s="3">
        <v>-2.6460000000000001E-2</v>
      </c>
      <c r="V38" s="3">
        <v>2.9190999999999998</v>
      </c>
      <c r="W38" s="3">
        <v>0.19821</v>
      </c>
      <c r="X38" s="3">
        <v>-5.6612999999999998</v>
      </c>
      <c r="Y38" s="3">
        <v>-5.6151</v>
      </c>
      <c r="Z38" s="3">
        <v>-1.3740000000000001</v>
      </c>
      <c r="AA38" s="3">
        <v>-13.941000000000001</v>
      </c>
      <c r="AB38" s="3">
        <v>-11.845999999999998</v>
      </c>
    </row>
    <row r="39" spans="12:28" x14ac:dyDescent="0.25">
      <c r="L39" s="3">
        <v>1995</v>
      </c>
      <c r="M39" s="3">
        <v>-5.1959999999999997</v>
      </c>
      <c r="N39" s="3">
        <v>0.51207000000000003</v>
      </c>
      <c r="O39" s="3" t="s">
        <v>516</v>
      </c>
      <c r="P39" s="3" t="s">
        <v>516</v>
      </c>
      <c r="Q39" s="3">
        <v>-4.1387700000000001</v>
      </c>
      <c r="R39" s="3">
        <v>-0.77003999999999995</v>
      </c>
      <c r="S39" s="3">
        <v>1.1839999999999999</v>
      </c>
      <c r="T39" s="3">
        <v>-5.4160000000000004</v>
      </c>
      <c r="U39" s="3">
        <v>-0.48246</v>
      </c>
      <c r="V39" s="3">
        <v>2.4466000000000001</v>
      </c>
      <c r="W39" s="3">
        <v>0.25570999999999999</v>
      </c>
      <c r="X39" s="3">
        <v>-6.0810000000000004</v>
      </c>
      <c r="Y39" s="3">
        <v>-6.335</v>
      </c>
      <c r="Z39" s="3">
        <v>-1.8340000000000001</v>
      </c>
      <c r="AA39" s="3">
        <v>-14.528</v>
      </c>
      <c r="AB39" s="3">
        <v>-12.295999999999998</v>
      </c>
    </row>
    <row r="40" spans="12:28" x14ac:dyDescent="0.25">
      <c r="L40" s="3">
        <v>1996</v>
      </c>
      <c r="M40" s="3">
        <v>-5.1539999999999999</v>
      </c>
      <c r="N40" s="3">
        <v>0.64798999999999995</v>
      </c>
      <c r="O40" s="3" t="s">
        <v>516</v>
      </c>
      <c r="P40" s="3" t="s">
        <v>516</v>
      </c>
      <c r="Q40" s="3">
        <v>-4.4561500000000001</v>
      </c>
      <c r="R40" s="3">
        <v>-3.424E-2</v>
      </c>
      <c r="S40" s="3">
        <v>0.56899999999999995</v>
      </c>
      <c r="T40" s="3">
        <v>-5.9109999999999996</v>
      </c>
      <c r="U40" s="3">
        <v>-0.36142000000000002</v>
      </c>
      <c r="V40" s="3">
        <v>1.2233000000000001</v>
      </c>
      <c r="W40" s="3">
        <v>0.36665999999999999</v>
      </c>
      <c r="X40" s="3">
        <v>-6.5229999999999997</v>
      </c>
      <c r="Y40" s="3">
        <v>-6.7378</v>
      </c>
      <c r="Z40" s="3">
        <v>-2.1419999999999999</v>
      </c>
      <c r="AA40" s="3">
        <v>-14.984</v>
      </c>
      <c r="AB40" s="3">
        <v>-14.125999999999998</v>
      </c>
    </row>
    <row r="41" spans="12:28" x14ac:dyDescent="0.25">
      <c r="L41" s="3">
        <v>1997</v>
      </c>
      <c r="M41" s="3">
        <v>-6.0069999999999997</v>
      </c>
      <c r="N41" s="3">
        <v>0.55156000000000005</v>
      </c>
      <c r="O41" s="3" t="s">
        <v>516</v>
      </c>
      <c r="P41" s="3" t="s">
        <v>516</v>
      </c>
      <c r="Q41" s="3">
        <v>-4.6906699999999999</v>
      </c>
      <c r="R41" s="3">
        <v>0.11136</v>
      </c>
      <c r="S41" s="3">
        <v>0.27600000000000002</v>
      </c>
      <c r="T41" s="3">
        <v>-5.5659999999999998</v>
      </c>
      <c r="U41" s="3">
        <v>-0.35142000000000001</v>
      </c>
      <c r="V41" s="3">
        <v>0.40129999999999999</v>
      </c>
      <c r="W41" s="3">
        <v>0.13108</v>
      </c>
      <c r="X41" s="3">
        <v>-6.6951999999999998</v>
      </c>
      <c r="Y41" s="3">
        <v>-7.468</v>
      </c>
      <c r="Z41" s="3">
        <v>-2.3929999999999998</v>
      </c>
      <c r="AA41" s="3">
        <v>-16.451000000000001</v>
      </c>
      <c r="AB41" s="3">
        <v>-14.025999999999998</v>
      </c>
    </row>
    <row r="42" spans="12:28" x14ac:dyDescent="0.25">
      <c r="L42" s="3">
        <v>1998</v>
      </c>
      <c r="M42" s="3">
        <v>-6.7969999999999997</v>
      </c>
      <c r="N42" s="3">
        <v>0.56955</v>
      </c>
      <c r="O42" s="3" t="s">
        <v>516</v>
      </c>
      <c r="P42" s="3" t="s">
        <v>516</v>
      </c>
      <c r="Q42" s="3">
        <v>-4.9968700000000004</v>
      </c>
      <c r="R42" s="3">
        <v>6.1460000000000001E-2</v>
      </c>
      <c r="S42" s="3">
        <v>0.32200000000000001</v>
      </c>
      <c r="T42" s="3">
        <v>-6.2560000000000002</v>
      </c>
      <c r="U42" s="3">
        <v>-0.77141999999999999</v>
      </c>
      <c r="V42" s="3">
        <v>-3.2399999999999998E-2</v>
      </c>
      <c r="W42" s="3">
        <v>5.5640000000000002E-2</v>
      </c>
      <c r="X42" s="3">
        <v>-8.5189000000000004</v>
      </c>
      <c r="Y42" s="3">
        <v>-8.1776999999999997</v>
      </c>
      <c r="Z42" s="3">
        <v>-2.9</v>
      </c>
      <c r="AA42" s="3">
        <v>-16.810000000000002</v>
      </c>
      <c r="AB42" s="3">
        <v>-14.855689999999997</v>
      </c>
    </row>
    <row r="43" spans="12:28" x14ac:dyDescent="0.25">
      <c r="L43" s="3">
        <v>1999</v>
      </c>
      <c r="M43" s="3">
        <v>-7.5880000000000001</v>
      </c>
      <c r="N43" s="3">
        <v>0.55488000000000004</v>
      </c>
      <c r="O43" s="3" t="s">
        <v>516</v>
      </c>
      <c r="P43" s="3" t="s">
        <v>516</v>
      </c>
      <c r="Q43" s="3">
        <v>-5.3668500000000003</v>
      </c>
      <c r="R43" s="3">
        <v>0.34086</v>
      </c>
      <c r="S43" s="3">
        <v>-0.45600000000000002</v>
      </c>
      <c r="T43" s="3">
        <v>-6.5709999999999997</v>
      </c>
      <c r="U43" s="3">
        <v>-0.92132999999999998</v>
      </c>
      <c r="V43" s="3">
        <v>-0.37540000000000001</v>
      </c>
      <c r="W43" s="3">
        <v>-3.177E-2</v>
      </c>
      <c r="X43" s="3">
        <v>-9.2750000000000004</v>
      </c>
      <c r="Y43" s="3">
        <v>-8.6623999999999999</v>
      </c>
      <c r="Z43" s="3">
        <v>-3.2970000000000002</v>
      </c>
      <c r="AA43" s="3">
        <v>-17.040000000000003</v>
      </c>
      <c r="AB43" s="3">
        <v>-15.614879999999998</v>
      </c>
    </row>
    <row r="44" spans="12:28" x14ac:dyDescent="0.25">
      <c r="L44" s="3">
        <v>2000</v>
      </c>
      <c r="M44" s="3">
        <v>-7.9180000000000001</v>
      </c>
      <c r="N44" s="3">
        <v>0.39356999999999998</v>
      </c>
      <c r="O44" s="3">
        <v>-0.28999999999999998</v>
      </c>
      <c r="P44" s="3" t="s">
        <v>516</v>
      </c>
      <c r="Q44" s="3">
        <v>-5.64025</v>
      </c>
      <c r="R44" s="3">
        <v>0.53715999999999997</v>
      </c>
      <c r="S44" s="3">
        <v>-1.0680000000000001</v>
      </c>
      <c r="T44" s="3">
        <v>-6.6609999999999996</v>
      </c>
      <c r="U44" s="3">
        <v>-1.1132899999999999</v>
      </c>
      <c r="V44" s="3">
        <v>-1.3915999999999999</v>
      </c>
      <c r="W44" s="3">
        <v>-0.28149000000000002</v>
      </c>
      <c r="X44" s="3">
        <v>-8.9972999999999992</v>
      </c>
      <c r="Y44" s="3">
        <v>-9.2698</v>
      </c>
      <c r="Z44" s="3">
        <v>-3.5259999999999998</v>
      </c>
      <c r="AA44" s="3">
        <v>-17.153000000000002</v>
      </c>
      <c r="AB44" s="3">
        <v>-14.792159999999997</v>
      </c>
    </row>
    <row r="45" spans="12:28" x14ac:dyDescent="0.25">
      <c r="L45" s="3">
        <v>2001</v>
      </c>
      <c r="M45" s="3">
        <v>-8.7579999999999991</v>
      </c>
      <c r="N45" s="3">
        <v>7.3400000000000002E-3</v>
      </c>
      <c r="O45" s="3">
        <v>-0.76</v>
      </c>
      <c r="P45" s="3" t="s">
        <v>516</v>
      </c>
      <c r="Q45" s="3">
        <v>-5.8542800000000002</v>
      </c>
      <c r="R45" s="3">
        <v>0.68566000000000005</v>
      </c>
      <c r="S45" s="3">
        <v>-1.734</v>
      </c>
      <c r="T45" s="3">
        <v>-6.8559999999999999</v>
      </c>
      <c r="U45" s="3">
        <v>-1.3374900000000001</v>
      </c>
      <c r="V45" s="3">
        <v>-2.6537000000000002</v>
      </c>
      <c r="W45" s="3">
        <v>-0.57957000000000003</v>
      </c>
      <c r="X45" s="3">
        <v>-8.6071000000000009</v>
      </c>
      <c r="Y45" s="3">
        <v>-10.4399</v>
      </c>
      <c r="Z45" s="3">
        <v>-4.2110000000000003</v>
      </c>
      <c r="AA45" s="3">
        <v>-17.708000000000002</v>
      </c>
      <c r="AB45" s="3">
        <v>-14.358509999999997</v>
      </c>
    </row>
    <row r="46" spans="12:28" x14ac:dyDescent="0.25">
      <c r="L46" s="3">
        <v>2002</v>
      </c>
      <c r="M46" s="3">
        <v>-9.5920000000000005</v>
      </c>
      <c r="N46" s="3">
        <v>-1.242E-2</v>
      </c>
      <c r="O46" s="3">
        <v>-1.0900000000000001</v>
      </c>
      <c r="P46" s="3" t="s">
        <v>516</v>
      </c>
      <c r="Q46" s="3">
        <v>-5.9831599999999998</v>
      </c>
      <c r="R46" s="3">
        <v>1.2690600000000001</v>
      </c>
      <c r="S46" s="3">
        <v>-2.544</v>
      </c>
      <c r="T46" s="3">
        <v>-7.4390000000000001</v>
      </c>
      <c r="U46" s="3">
        <v>-1.51115</v>
      </c>
      <c r="V46" s="3">
        <v>-3.6440000000000001</v>
      </c>
      <c r="W46" s="3">
        <v>-0.96965000000000001</v>
      </c>
      <c r="X46" s="3">
        <v>-7.6886000000000001</v>
      </c>
      <c r="Y46" s="3">
        <v>-11.057499999999999</v>
      </c>
      <c r="Z46" s="3">
        <v>-4.7069999999999999</v>
      </c>
      <c r="AA46" s="3">
        <v>-18.010000000000002</v>
      </c>
      <c r="AB46" s="3">
        <v>-14.190199999999997</v>
      </c>
    </row>
    <row r="47" spans="12:28" x14ac:dyDescent="0.25">
      <c r="L47" s="3">
        <v>2003</v>
      </c>
      <c r="M47" s="3">
        <v>-9.9760000000000009</v>
      </c>
      <c r="N47" s="3">
        <v>-7.0309999999999997E-2</v>
      </c>
      <c r="O47" s="3">
        <v>-0.88</v>
      </c>
      <c r="P47" s="3" t="s">
        <v>516</v>
      </c>
      <c r="Q47" s="3">
        <v>-6.3441799999999997</v>
      </c>
      <c r="R47" s="3">
        <v>0.94906000000000001</v>
      </c>
      <c r="S47" s="3">
        <v>-2.9049999999999998</v>
      </c>
      <c r="T47" s="3">
        <v>-7.4349999999999996</v>
      </c>
      <c r="U47" s="3">
        <v>-1.6309400000000001</v>
      </c>
      <c r="V47" s="3">
        <v>-4.3106999999999998</v>
      </c>
      <c r="W47" s="3">
        <v>-1.44201</v>
      </c>
      <c r="X47" s="3">
        <v>-9.4441000000000006</v>
      </c>
      <c r="Y47" s="3">
        <v>-11.695600000000001</v>
      </c>
      <c r="Z47" s="3">
        <v>-5.2809999999999997</v>
      </c>
      <c r="AA47" s="3">
        <v>-17.651000000000003</v>
      </c>
      <c r="AB47" s="3">
        <v>-14.296029999999996</v>
      </c>
    </row>
    <row r="48" spans="12:28" x14ac:dyDescent="0.25">
      <c r="L48" s="3">
        <v>2004</v>
      </c>
      <c r="M48" s="3">
        <v>-10.731</v>
      </c>
      <c r="N48" s="3">
        <v>4.8129999999999999E-2</v>
      </c>
      <c r="O48" s="3">
        <v>-1.36</v>
      </c>
      <c r="P48" s="3" t="s">
        <v>516</v>
      </c>
      <c r="Q48" s="3">
        <v>-6.4934799999999999</v>
      </c>
      <c r="R48" s="3">
        <v>0.57135999999999998</v>
      </c>
      <c r="S48" s="3">
        <v>-3.5390000000000001</v>
      </c>
      <c r="T48" s="3">
        <v>-7.5880000000000001</v>
      </c>
      <c r="U48" s="3">
        <v>-1.9209099999999999</v>
      </c>
      <c r="V48" s="3">
        <v>-4.7443999999999997</v>
      </c>
      <c r="W48" s="3">
        <v>-1.9675800000000001</v>
      </c>
      <c r="X48" s="3">
        <v>-10.6152</v>
      </c>
      <c r="Y48" s="3">
        <v>-11.904</v>
      </c>
      <c r="Z48" s="3">
        <v>-5.76</v>
      </c>
      <c r="AA48" s="3">
        <v>-17.589000000000002</v>
      </c>
      <c r="AB48" s="3">
        <v>-14.817479999999996</v>
      </c>
    </row>
    <row r="49" spans="12:28" x14ac:dyDescent="0.25">
      <c r="L49" s="3">
        <v>2005</v>
      </c>
      <c r="M49" s="3">
        <v>-11.218999999999999</v>
      </c>
      <c r="N49" s="3">
        <v>7.4389999999999998E-2</v>
      </c>
      <c r="O49" s="3">
        <v>-1.65</v>
      </c>
      <c r="P49" s="3" t="s">
        <v>516</v>
      </c>
      <c r="Q49" s="3">
        <v>-6.6763300000000001</v>
      </c>
      <c r="R49" s="3">
        <v>-3.9739999999999998E-2</v>
      </c>
      <c r="S49" s="3">
        <v>-4.0149999999999997</v>
      </c>
      <c r="T49" s="3">
        <v>-7.7649999999999997</v>
      </c>
      <c r="U49" s="3">
        <v>-1.81104</v>
      </c>
      <c r="V49" s="3">
        <v>-4.2977999999999996</v>
      </c>
      <c r="W49" s="3">
        <v>-2.4009100000000001</v>
      </c>
      <c r="X49" s="3">
        <v>-11.302899999999999</v>
      </c>
      <c r="Y49" s="3">
        <v>-12.6342</v>
      </c>
      <c r="Z49" s="3">
        <v>-6.4880000000000004</v>
      </c>
      <c r="AA49" s="3">
        <v>-17.929000000000002</v>
      </c>
      <c r="AB49" s="3">
        <v>-15.480469999999997</v>
      </c>
    </row>
    <row r="50" spans="12:28" x14ac:dyDescent="0.25">
      <c r="L50" s="3">
        <v>2006</v>
      </c>
      <c r="M50" s="3">
        <v>-11.993</v>
      </c>
      <c r="N50" s="3">
        <v>7.3660000000000003E-2</v>
      </c>
      <c r="O50" s="3">
        <v>-2.11</v>
      </c>
      <c r="P50" s="3" t="s">
        <v>516</v>
      </c>
      <c r="Q50" s="3">
        <v>-7.0833300000000001</v>
      </c>
      <c r="R50" s="3">
        <v>-0.97774000000000005</v>
      </c>
      <c r="S50" s="3">
        <v>-4.97</v>
      </c>
      <c r="T50" s="3">
        <v>-8.6820000000000004</v>
      </c>
      <c r="U50" s="3">
        <v>-2.0535800000000002</v>
      </c>
      <c r="V50" s="3">
        <v>-4.9904000000000002</v>
      </c>
      <c r="W50" s="3">
        <v>-2.5310700000000002</v>
      </c>
      <c r="X50" s="3">
        <v>-11.6197</v>
      </c>
      <c r="Y50" s="3">
        <v>-13.517799999999999</v>
      </c>
      <c r="Z50" s="3">
        <v>-7.5110000000000001</v>
      </c>
      <c r="AA50" s="3">
        <v>-18.898000000000003</v>
      </c>
      <c r="AB50" s="3">
        <v>-17.336849999999998</v>
      </c>
    </row>
    <row r="51" spans="12:28" x14ac:dyDescent="0.25">
      <c r="L51" s="3">
        <v>2007</v>
      </c>
      <c r="M51" s="3">
        <v>-12.635</v>
      </c>
      <c r="N51" s="3">
        <v>7.3289999999999994E-2</v>
      </c>
      <c r="O51" s="3">
        <v>-2.47275</v>
      </c>
      <c r="P51" s="3" t="s">
        <v>516</v>
      </c>
      <c r="Q51" s="3">
        <v>-7.4819899999999997</v>
      </c>
      <c r="R51" s="3">
        <v>-1.0597399999999999</v>
      </c>
      <c r="S51" s="3">
        <v>-5.4829999999999997</v>
      </c>
      <c r="T51" s="3">
        <v>-9.2729999999999997</v>
      </c>
      <c r="U51" s="3">
        <v>-2.01667</v>
      </c>
      <c r="V51" s="3">
        <v>-5.6829999999999998</v>
      </c>
      <c r="W51" s="3">
        <v>-2.7629199999999998</v>
      </c>
      <c r="X51" s="3">
        <v>-12.6892</v>
      </c>
      <c r="Y51" s="3">
        <v>-14.1252</v>
      </c>
      <c r="Z51" s="3">
        <v>-7.9029999999999996</v>
      </c>
      <c r="AA51" s="3">
        <v>-19.813000000000002</v>
      </c>
      <c r="AB51" s="3">
        <v>-16.586099999999998</v>
      </c>
    </row>
    <row r="52" spans="12:28" x14ac:dyDescent="0.25">
      <c r="L52" s="3">
        <v>2008</v>
      </c>
      <c r="M52" s="3">
        <v>-13.566000000000001</v>
      </c>
      <c r="N52" s="3">
        <v>4.7840000000000001E-2</v>
      </c>
      <c r="O52" s="3">
        <v>-3.1999399999999998</v>
      </c>
      <c r="P52" s="3" t="s">
        <v>516</v>
      </c>
      <c r="Q52" s="3">
        <v>-7.8371700000000004</v>
      </c>
      <c r="R52" s="3">
        <v>-2.0637400000000001</v>
      </c>
      <c r="S52" s="3">
        <v>-5.5880000000000001</v>
      </c>
      <c r="T52" s="3">
        <v>-9.3529999999999998</v>
      </c>
      <c r="U52" s="3">
        <v>-1.9836</v>
      </c>
      <c r="V52" s="3">
        <v>-6.1684000000000001</v>
      </c>
      <c r="W52" s="3">
        <v>-3.2152599999999998</v>
      </c>
      <c r="X52" s="3">
        <v>-13.7248</v>
      </c>
      <c r="Y52" s="3">
        <v>-14.9986</v>
      </c>
      <c r="Z52" s="3">
        <v>-8.39</v>
      </c>
      <c r="AA52" s="3">
        <v>-21.17</v>
      </c>
      <c r="AB52" s="3">
        <v>-16.224369999999997</v>
      </c>
    </row>
    <row r="53" spans="12:28" x14ac:dyDescent="0.25">
      <c r="L53" s="3">
        <v>2009</v>
      </c>
      <c r="M53" s="3">
        <v>-13.503</v>
      </c>
      <c r="N53" s="3">
        <v>-1.6320000000000001E-2</v>
      </c>
      <c r="O53" s="3">
        <v>-2.8877100000000002</v>
      </c>
      <c r="P53" s="3" t="s">
        <v>516</v>
      </c>
      <c r="Q53" s="3">
        <v>-7.9886100000000004</v>
      </c>
      <c r="R53" s="3">
        <v>-3.9937399999999998</v>
      </c>
      <c r="S53" s="3">
        <v>-5.6619999999999999</v>
      </c>
      <c r="T53" s="3">
        <v>-9.4440000000000008</v>
      </c>
      <c r="U53" s="3">
        <v>-1.9760599999999999</v>
      </c>
      <c r="V53" s="3">
        <v>-5.7736000000000001</v>
      </c>
      <c r="W53" s="3">
        <v>-3.8395999999999999</v>
      </c>
      <c r="X53" s="3">
        <v>-14.760199999999999</v>
      </c>
      <c r="Z53" s="3">
        <v>-9.4819999999999993</v>
      </c>
      <c r="AA53" s="3">
        <v>-20.964000000000002</v>
      </c>
      <c r="AB53" s="3">
        <v>-17.338799999999996</v>
      </c>
    </row>
    <row r="54" spans="12:28" x14ac:dyDescent="0.25">
      <c r="L54" s="3">
        <v>2010</v>
      </c>
      <c r="M54" s="3">
        <v>-14.83</v>
      </c>
      <c r="N54" s="3">
        <v>-2.8899999999999999E-2</v>
      </c>
      <c r="O54" s="3">
        <v>-3.62927</v>
      </c>
      <c r="P54" s="3" t="s">
        <v>516</v>
      </c>
      <c r="Q54" s="3">
        <v>-8.3588100000000001</v>
      </c>
      <c r="R54" s="3">
        <v>-4.6407400000000001</v>
      </c>
      <c r="S54" s="3">
        <v>-6.31</v>
      </c>
      <c r="T54" s="3">
        <v>-10.51</v>
      </c>
      <c r="U54" s="3">
        <v>-2.2191700000000001</v>
      </c>
      <c r="V54" s="3">
        <v>-5.4564000000000004</v>
      </c>
      <c r="W54" s="3">
        <v>-4.3571400000000002</v>
      </c>
      <c r="X54" s="3">
        <v>-16.211200000000002</v>
      </c>
      <c r="Z54" s="3">
        <v>-9.782</v>
      </c>
      <c r="AA54" s="3">
        <v>-20.932000000000002</v>
      </c>
      <c r="AB54" s="3">
        <v>-17.596049999999995</v>
      </c>
    </row>
    <row r="55" spans="12:28" x14ac:dyDescent="0.25">
      <c r="L55" s="3">
        <v>2011</v>
      </c>
      <c r="M55" s="3">
        <v>-15.775</v>
      </c>
      <c r="N55" s="3">
        <v>1.6910000000000001E-2</v>
      </c>
      <c r="O55" s="3">
        <v>-4.3092699999999997</v>
      </c>
      <c r="P55" s="3" t="s">
        <v>516</v>
      </c>
      <c r="Q55" s="3">
        <v>-8.6790000000000003</v>
      </c>
      <c r="R55" s="3">
        <v>-4.4857399999999998</v>
      </c>
      <c r="S55" s="3">
        <v>-6.3357799999999997</v>
      </c>
      <c r="T55" s="3">
        <v>-11.1227</v>
      </c>
      <c r="U55" s="3">
        <v>-2.23305</v>
      </c>
      <c r="V55" s="3">
        <v>-6.8868</v>
      </c>
      <c r="W55" s="3">
        <v>-4.6902999999999997</v>
      </c>
      <c r="X55" s="3">
        <v>-17.134</v>
      </c>
      <c r="AA55" s="3">
        <v>-21.246000000000002</v>
      </c>
      <c r="AB55" s="3">
        <v>-18.017049999999994</v>
      </c>
    </row>
    <row r="56" spans="12:28" x14ac:dyDescent="0.25">
      <c r="L56" s="3">
        <v>2012</v>
      </c>
      <c r="M56" s="3">
        <v>-16.488</v>
      </c>
      <c r="N56" s="3">
        <v>4.3299999999999996E-3</v>
      </c>
      <c r="O56" s="3">
        <v>-4.9322600000000003</v>
      </c>
      <c r="P56" s="3" t="s">
        <v>516</v>
      </c>
      <c r="Q56" s="3">
        <v>-9.0000499999999999</v>
      </c>
      <c r="R56" s="3">
        <v>-5.9637399999999996</v>
      </c>
      <c r="S56" s="3">
        <v>-6.4318499999999998</v>
      </c>
      <c r="T56" s="3">
        <v>-11.70452</v>
      </c>
      <c r="U56" s="3">
        <v>-2.3441399999999999</v>
      </c>
      <c r="V56" s="3">
        <v>-7.5275999999999996</v>
      </c>
      <c r="W56" s="3">
        <v>-5.1954599999999997</v>
      </c>
      <c r="X56" s="3">
        <v>-18.8431</v>
      </c>
      <c r="AA56" s="3">
        <v>-22.269000000000002</v>
      </c>
      <c r="AB56" s="3">
        <v>-18.344049999999996</v>
      </c>
    </row>
    <row r="57" spans="12:28" x14ac:dyDescent="0.25">
      <c r="L57" s="3">
        <v>2013</v>
      </c>
      <c r="M57" s="3">
        <v>-17.024000000000001</v>
      </c>
      <c r="N57" s="3">
        <v>3.2009999999999997E-2</v>
      </c>
      <c r="O57" s="3">
        <v>-5.29664</v>
      </c>
      <c r="P57" s="3">
        <v>-4.3779999999999999E-2</v>
      </c>
      <c r="Q57" s="3">
        <v>-9.2745899999999999</v>
      </c>
      <c r="R57" s="3">
        <v>-7.01274</v>
      </c>
      <c r="S57" s="3">
        <v>-6.5836300000000003</v>
      </c>
      <c r="T57" s="3">
        <v>-12.28679</v>
      </c>
      <c r="U57" s="3">
        <v>-2.6185999999999998</v>
      </c>
      <c r="V57" s="3">
        <v>-8.6990999999999996</v>
      </c>
      <c r="W57" s="3">
        <v>-5.5913500000000003</v>
      </c>
      <c r="X57" s="3">
        <v>-20.720600000000001</v>
      </c>
      <c r="AA57" s="3">
        <v>-22.609000000000002</v>
      </c>
      <c r="AB57" s="3">
        <v>-19.094049999999996</v>
      </c>
    </row>
    <row r="58" spans="12:28" x14ac:dyDescent="0.25">
      <c r="L58" s="3">
        <v>2014</v>
      </c>
      <c r="M58" s="3">
        <v>-17.209</v>
      </c>
      <c r="N58" s="3">
        <v>6.4350000000000004E-2</v>
      </c>
      <c r="O58" s="3">
        <v>-5.5270200000000003</v>
      </c>
      <c r="P58" s="3">
        <v>-0.49308999999999997</v>
      </c>
      <c r="R58" s="3">
        <v>-8.1287400000000005</v>
      </c>
      <c r="V58" s="3">
        <v>-8.9514999999999993</v>
      </c>
      <c r="W58" s="3">
        <v>-5.9556399999999998</v>
      </c>
      <c r="X58" s="3">
        <v>-22.305800000000001</v>
      </c>
      <c r="AA58" s="3">
        <v>-23.697000000000003</v>
      </c>
      <c r="AB58" s="3">
        <v>-18.924049999999994</v>
      </c>
    </row>
    <row r="59" spans="12:28" x14ac:dyDescent="0.25">
      <c r="L59" s="3">
        <v>2015</v>
      </c>
      <c r="M59" s="3">
        <v>-17.849</v>
      </c>
      <c r="N59" s="3">
        <v>3.5249999999999997E-2</v>
      </c>
      <c r="O59" s="3">
        <v>-6.0552999999999999</v>
      </c>
      <c r="P59" s="3">
        <v>-1.01613</v>
      </c>
      <c r="R59" s="3">
        <v>-8.7817399999999992</v>
      </c>
      <c r="V59" s="3">
        <v>-9.0874000000000006</v>
      </c>
      <c r="W59" s="3">
        <v>-6.1331300000000004</v>
      </c>
      <c r="X59" s="3">
        <v>-23.7897</v>
      </c>
      <c r="AA59" s="3">
        <v>-24.453000000000003</v>
      </c>
      <c r="AB59" s="3">
        <v>-18.544049999999995</v>
      </c>
    </row>
    <row r="60" spans="12:28" x14ac:dyDescent="0.25">
      <c r="L60" s="3">
        <v>2016</v>
      </c>
      <c r="M60" s="3">
        <v>-18.847000000000001</v>
      </c>
      <c r="N60" s="3">
        <v>7.6170000000000002E-2</v>
      </c>
      <c r="P60" s="3">
        <v>-1.25346</v>
      </c>
      <c r="V60" s="3">
        <v>-10.349500000000001</v>
      </c>
      <c r="W60" s="3">
        <v>-6.50441</v>
      </c>
      <c r="X60" s="3">
        <v>-25.666699999999999</v>
      </c>
      <c r="AA60" s="3">
        <v>-23.892000000000003</v>
      </c>
      <c r="AB60" s="3">
        <v>-18.898049999999994</v>
      </c>
    </row>
    <row r="61" spans="12:28" x14ac:dyDescent="0.25">
      <c r="L61" s="3">
        <v>2017</v>
      </c>
      <c r="M61" s="3">
        <v>-19.527999999999999</v>
      </c>
      <c r="N61" s="3">
        <v>7.4940000000000007E-2</v>
      </c>
      <c r="P61" s="3">
        <v>-1.76728</v>
      </c>
      <c r="V61" s="3">
        <v>-10.834899999999999</v>
      </c>
      <c r="W61" s="3">
        <v>-6.9798200000000001</v>
      </c>
      <c r="X61" s="3">
        <v>-27.386199999999999</v>
      </c>
      <c r="AA61" s="3">
        <v>-25.005000000000003</v>
      </c>
      <c r="AB61" s="3">
        <v>-18.842049999999993</v>
      </c>
    </row>
    <row r="62" spans="12:28" x14ac:dyDescent="0.25">
      <c r="L62" s="3">
        <v>2018</v>
      </c>
      <c r="M62" s="3">
        <v>-20.239999999999998</v>
      </c>
      <c r="N62" s="3">
        <v>2.9329999999999998E-2</v>
      </c>
      <c r="W62" s="3">
        <v>-7.0381299999999998</v>
      </c>
      <c r="AA62" s="3">
        <v>-25.080000000000002</v>
      </c>
      <c r="AB62" s="3">
        <v>-19.502049999999993</v>
      </c>
    </row>
    <row r="63" spans="12:28" x14ac:dyDescent="0.25">
      <c r="L63" s="3">
        <v>2019</v>
      </c>
      <c r="M63" s="3">
        <v>-20.512</v>
      </c>
      <c r="AA63" s="3">
        <v>-25.66</v>
      </c>
      <c r="AB63" s="3">
        <v>-19.378049999999995</v>
      </c>
    </row>
    <row r="64" spans="12:28" x14ac:dyDescent="0.25">
      <c r="L64" s="3">
        <v>2020</v>
      </c>
      <c r="M64" s="3">
        <v>-21.18</v>
      </c>
      <c r="AA64" s="3">
        <v>-26.268999999999998</v>
      </c>
      <c r="AB64" s="3">
        <v>-20.674049999999994</v>
      </c>
    </row>
    <row r="65" spans="12:28" ht="15.75" thickBot="1" x14ac:dyDescent="0.3">
      <c r="L65" s="34">
        <v>2021</v>
      </c>
      <c r="M65" s="34">
        <v>-21.983000000000001</v>
      </c>
      <c r="N65" s="34"/>
      <c r="O65" s="34"/>
      <c r="P65" s="34"/>
      <c r="Q65" s="34"/>
      <c r="R65" s="34"/>
      <c r="S65" s="34"/>
      <c r="T65" s="34"/>
      <c r="U65" s="34"/>
      <c r="V65" s="34"/>
      <c r="W65" s="34"/>
      <c r="X65" s="34"/>
      <c r="Y65" s="34"/>
      <c r="Z65" s="34"/>
      <c r="AA65" s="34">
        <v>-26.878</v>
      </c>
      <c r="AB65" s="34"/>
    </row>
  </sheetData>
  <mergeCells count="5">
    <mergeCell ref="B4:B13"/>
    <mergeCell ref="B14:B21"/>
    <mergeCell ref="B22:B27"/>
    <mergeCell ref="M1:AB1"/>
    <mergeCell ref="B1:H2"/>
  </mergeCells>
  <phoneticPr fontId="1" type="noConversion"/>
  <pageMargins left="0.7" right="0.7" top="0.75" bottom="0.75" header="0.3" footer="0.3"/>
  <pageSetup paperSize="9" orientation="portrait" horizontalDpi="0" verticalDpi="0"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075CFD6-B02F-470F-86F0-60B890A52BCB}">
  <dimension ref="B1:L56"/>
  <sheetViews>
    <sheetView workbookViewId="0">
      <selection activeCell="B40" sqref="B40:L56"/>
    </sheetView>
  </sheetViews>
  <sheetFormatPr defaultRowHeight="14.25" x14ac:dyDescent="0.2"/>
  <cols>
    <col min="7" max="7" width="9" style="170"/>
    <col min="9" max="9" width="9" style="170"/>
  </cols>
  <sheetData>
    <row r="1" spans="2:12" ht="88.5" customHeight="1" thickBot="1" x14ac:dyDescent="0.25">
      <c r="B1" s="234" t="s">
        <v>552</v>
      </c>
      <c r="C1" s="234"/>
      <c r="D1" s="234"/>
      <c r="E1" s="234"/>
      <c r="F1" s="234"/>
      <c r="G1" s="234"/>
      <c r="H1" s="234"/>
      <c r="I1" s="234"/>
      <c r="J1" s="234"/>
      <c r="K1" s="234"/>
      <c r="L1" s="234"/>
    </row>
    <row r="2" spans="2:12" ht="36" x14ac:dyDescent="0.2">
      <c r="B2" s="207" t="s">
        <v>573</v>
      </c>
      <c r="C2" s="207" t="s">
        <v>146</v>
      </c>
      <c r="D2" s="207" t="s">
        <v>574</v>
      </c>
      <c r="E2" s="207" t="s">
        <v>575</v>
      </c>
      <c r="F2" s="207" t="s">
        <v>576</v>
      </c>
      <c r="G2" s="207" t="s">
        <v>577</v>
      </c>
      <c r="H2" s="207" t="s">
        <v>578</v>
      </c>
      <c r="I2" s="207" t="s">
        <v>579</v>
      </c>
      <c r="J2" s="207" t="s">
        <v>580</v>
      </c>
      <c r="K2" s="207" t="s">
        <v>581</v>
      </c>
      <c r="L2" s="207" t="s">
        <v>582</v>
      </c>
    </row>
    <row r="3" spans="2:12" ht="193.5" x14ac:dyDescent="0.2">
      <c r="B3" s="235" t="s">
        <v>282</v>
      </c>
      <c r="C3" s="191" t="s">
        <v>283</v>
      </c>
      <c r="D3" s="191" t="s">
        <v>284</v>
      </c>
      <c r="E3" s="191" t="s">
        <v>561</v>
      </c>
      <c r="F3" s="206"/>
      <c r="G3" s="191" t="s">
        <v>285</v>
      </c>
      <c r="H3" s="191" t="s">
        <v>286</v>
      </c>
      <c r="I3" s="191" t="s">
        <v>287</v>
      </c>
      <c r="J3" s="191" t="s">
        <v>288</v>
      </c>
      <c r="K3" s="191" t="s">
        <v>286</v>
      </c>
      <c r="L3" s="191" t="s">
        <v>289</v>
      </c>
    </row>
    <row r="4" spans="2:12" x14ac:dyDescent="0.2">
      <c r="B4" s="235"/>
      <c r="C4" s="235" t="s">
        <v>290</v>
      </c>
      <c r="D4" s="191"/>
      <c r="E4" s="235" t="s">
        <v>555</v>
      </c>
      <c r="F4" s="237"/>
      <c r="G4" s="235" t="s">
        <v>285</v>
      </c>
      <c r="H4" s="235" t="s">
        <v>292</v>
      </c>
      <c r="I4" s="235" t="s">
        <v>293</v>
      </c>
      <c r="J4" s="227" t="s">
        <v>149</v>
      </c>
      <c r="K4" s="235" t="s">
        <v>294</v>
      </c>
      <c r="L4" s="227" t="s">
        <v>295</v>
      </c>
    </row>
    <row r="5" spans="2:12" ht="48" x14ac:dyDescent="0.2">
      <c r="B5" s="235"/>
      <c r="C5" s="235"/>
      <c r="D5" s="191" t="s">
        <v>291</v>
      </c>
      <c r="E5" s="235"/>
      <c r="F5" s="237"/>
      <c r="G5" s="235"/>
      <c r="H5" s="235"/>
      <c r="I5" s="235"/>
      <c r="J5" s="227"/>
      <c r="K5" s="235"/>
      <c r="L5" s="227"/>
    </row>
    <row r="6" spans="2:12" ht="84" x14ac:dyDescent="0.2">
      <c r="B6" s="235"/>
      <c r="C6" s="191" t="s">
        <v>296</v>
      </c>
      <c r="D6" s="191" t="s">
        <v>297</v>
      </c>
      <c r="E6" s="191" t="s">
        <v>556</v>
      </c>
      <c r="F6" s="206"/>
      <c r="G6" s="191" t="s">
        <v>285</v>
      </c>
      <c r="H6" s="191" t="s">
        <v>298</v>
      </c>
      <c r="I6" s="191" t="s">
        <v>293</v>
      </c>
      <c r="J6" s="189" t="s">
        <v>149</v>
      </c>
      <c r="K6" s="191" t="s">
        <v>294</v>
      </c>
      <c r="L6" s="189" t="s">
        <v>295</v>
      </c>
    </row>
    <row r="7" spans="2:12" ht="57" customHeight="1" x14ac:dyDescent="0.2">
      <c r="B7" s="235"/>
      <c r="C7" s="189" t="s">
        <v>32</v>
      </c>
      <c r="D7" s="235" t="s">
        <v>300</v>
      </c>
      <c r="E7" s="227">
        <v>4685</v>
      </c>
      <c r="F7" s="237"/>
      <c r="G7" s="235" t="s">
        <v>285</v>
      </c>
      <c r="H7" s="235" t="s">
        <v>301</v>
      </c>
      <c r="I7" s="235" t="s">
        <v>302</v>
      </c>
      <c r="J7" s="227" t="s">
        <v>150</v>
      </c>
      <c r="K7" s="235" t="s">
        <v>301</v>
      </c>
      <c r="L7" s="235" t="s">
        <v>303</v>
      </c>
    </row>
    <row r="8" spans="2:12" x14ac:dyDescent="0.2">
      <c r="B8" s="235"/>
      <c r="C8" s="189" t="s">
        <v>299</v>
      </c>
      <c r="D8" s="235"/>
      <c r="E8" s="227"/>
      <c r="F8" s="237"/>
      <c r="G8" s="235"/>
      <c r="H8" s="235"/>
      <c r="I8" s="235"/>
      <c r="J8" s="227"/>
      <c r="K8" s="235"/>
      <c r="L8" s="235"/>
    </row>
    <row r="9" spans="2:12" ht="72" x14ac:dyDescent="0.2">
      <c r="B9" s="235"/>
      <c r="C9" s="191" t="s">
        <v>30</v>
      </c>
      <c r="D9" s="191" t="s">
        <v>304</v>
      </c>
      <c r="E9" s="189" t="s">
        <v>305</v>
      </c>
      <c r="F9" s="206"/>
      <c r="G9" s="191" t="s">
        <v>285</v>
      </c>
      <c r="H9" s="191" t="s">
        <v>306</v>
      </c>
      <c r="I9" s="191" t="s">
        <v>302</v>
      </c>
      <c r="J9" s="189" t="s">
        <v>150</v>
      </c>
      <c r="K9" s="191" t="s">
        <v>307</v>
      </c>
      <c r="L9" s="191" t="s">
        <v>308</v>
      </c>
    </row>
    <row r="10" spans="2:12" ht="72" x14ac:dyDescent="0.2">
      <c r="B10" s="235"/>
      <c r="C10" s="191" t="s">
        <v>309</v>
      </c>
      <c r="D10" s="191" t="s">
        <v>310</v>
      </c>
      <c r="E10" s="191" t="s">
        <v>311</v>
      </c>
      <c r="F10" s="206"/>
      <c r="G10" s="191" t="s">
        <v>285</v>
      </c>
      <c r="H10" s="189" t="s">
        <v>312</v>
      </c>
      <c r="I10" s="191" t="s">
        <v>302</v>
      </c>
      <c r="J10" s="189" t="s">
        <v>150</v>
      </c>
      <c r="K10" s="191" t="s">
        <v>312</v>
      </c>
      <c r="L10" s="191" t="s">
        <v>313</v>
      </c>
    </row>
    <row r="11" spans="2:12" ht="129" customHeight="1" x14ac:dyDescent="0.2">
      <c r="B11" s="235"/>
      <c r="C11" s="191" t="s">
        <v>40</v>
      </c>
      <c r="D11" s="235" t="s">
        <v>315</v>
      </c>
      <c r="E11" s="235" t="s">
        <v>557</v>
      </c>
      <c r="F11" s="237"/>
      <c r="G11" s="235" t="s">
        <v>316</v>
      </c>
      <c r="H11" s="235" t="s">
        <v>317</v>
      </c>
      <c r="I11" s="235" t="s">
        <v>318</v>
      </c>
      <c r="J11" s="227" t="s">
        <v>149</v>
      </c>
      <c r="K11" s="235" t="s">
        <v>317</v>
      </c>
      <c r="L11" s="235" t="s">
        <v>319</v>
      </c>
    </row>
    <row r="12" spans="2:12" x14ac:dyDescent="0.2">
      <c r="B12" s="235"/>
      <c r="C12" s="191" t="s">
        <v>314</v>
      </c>
      <c r="D12" s="235"/>
      <c r="E12" s="235"/>
      <c r="F12" s="237"/>
      <c r="G12" s="235"/>
      <c r="H12" s="235"/>
      <c r="I12" s="235"/>
      <c r="J12" s="227"/>
      <c r="K12" s="235"/>
      <c r="L12" s="235"/>
    </row>
    <row r="13" spans="2:12" ht="72" x14ac:dyDescent="0.2">
      <c r="B13" s="235"/>
      <c r="C13" s="191" t="s">
        <v>41</v>
      </c>
      <c r="D13" s="235" t="s">
        <v>321</v>
      </c>
      <c r="E13" s="235" t="s">
        <v>558</v>
      </c>
      <c r="F13" s="237"/>
      <c r="G13" s="235" t="s">
        <v>322</v>
      </c>
      <c r="H13" s="235" t="s">
        <v>323</v>
      </c>
      <c r="I13" s="191" t="s">
        <v>324</v>
      </c>
      <c r="J13" s="235" t="s">
        <v>149</v>
      </c>
      <c r="K13" s="235" t="s">
        <v>326</v>
      </c>
      <c r="L13" s="235" t="s">
        <v>327</v>
      </c>
    </row>
    <row r="14" spans="2:12" x14ac:dyDescent="0.2">
      <c r="B14" s="235"/>
      <c r="C14" s="191" t="s">
        <v>320</v>
      </c>
      <c r="D14" s="235"/>
      <c r="E14" s="235"/>
      <c r="F14" s="237"/>
      <c r="G14" s="235"/>
      <c r="H14" s="235"/>
      <c r="I14" s="191" t="s">
        <v>325</v>
      </c>
      <c r="J14" s="235"/>
      <c r="K14" s="235"/>
      <c r="L14" s="235"/>
    </row>
    <row r="15" spans="2:12" ht="36" x14ac:dyDescent="0.2">
      <c r="B15" s="235"/>
      <c r="C15" s="191" t="s">
        <v>42</v>
      </c>
      <c r="D15" s="235" t="s">
        <v>329</v>
      </c>
      <c r="E15" s="235" t="s">
        <v>559</v>
      </c>
      <c r="F15" s="227">
        <v>13</v>
      </c>
      <c r="G15" s="235" t="s">
        <v>330</v>
      </c>
      <c r="H15" s="235" t="s">
        <v>331</v>
      </c>
      <c r="I15" s="235" t="s">
        <v>332</v>
      </c>
      <c r="J15" s="227" t="s">
        <v>149</v>
      </c>
      <c r="K15" s="235" t="s">
        <v>331</v>
      </c>
      <c r="L15" s="235" t="s">
        <v>295</v>
      </c>
    </row>
    <row r="16" spans="2:12" x14ac:dyDescent="0.2">
      <c r="B16" s="238"/>
      <c r="C16" s="208" t="s">
        <v>328</v>
      </c>
      <c r="D16" s="238"/>
      <c r="E16" s="238"/>
      <c r="F16" s="239"/>
      <c r="G16" s="238"/>
      <c r="H16" s="238"/>
      <c r="I16" s="238"/>
      <c r="J16" s="239"/>
      <c r="K16" s="238"/>
      <c r="L16" s="238"/>
    </row>
    <row r="17" spans="2:12" ht="57" customHeight="1" x14ac:dyDescent="0.2">
      <c r="B17" s="235" t="s">
        <v>333</v>
      </c>
      <c r="C17" s="191" t="s">
        <v>61</v>
      </c>
      <c r="D17" s="235" t="s">
        <v>335</v>
      </c>
      <c r="E17" s="235" t="s">
        <v>311</v>
      </c>
      <c r="F17" s="237"/>
      <c r="G17" s="235" t="s">
        <v>285</v>
      </c>
      <c r="H17" s="235" t="s">
        <v>336</v>
      </c>
      <c r="I17" s="235" t="s">
        <v>302</v>
      </c>
      <c r="J17" s="227" t="s">
        <v>150</v>
      </c>
      <c r="K17" s="235" t="s">
        <v>337</v>
      </c>
      <c r="L17" s="235" t="s">
        <v>338</v>
      </c>
    </row>
    <row r="18" spans="2:12" x14ac:dyDescent="0.2">
      <c r="B18" s="235"/>
      <c r="C18" s="191" t="s">
        <v>334</v>
      </c>
      <c r="D18" s="235"/>
      <c r="E18" s="235"/>
      <c r="F18" s="237"/>
      <c r="G18" s="235"/>
      <c r="H18" s="235"/>
      <c r="I18" s="235"/>
      <c r="J18" s="227"/>
      <c r="K18" s="235"/>
      <c r="L18" s="235"/>
    </row>
    <row r="19" spans="2:12" ht="178.5" customHeight="1" x14ac:dyDescent="0.2">
      <c r="B19" s="235"/>
      <c r="C19" s="191" t="s">
        <v>62</v>
      </c>
      <c r="D19" s="235" t="s">
        <v>340</v>
      </c>
      <c r="E19" s="235" t="s">
        <v>560</v>
      </c>
      <c r="F19" s="237"/>
      <c r="G19" s="235" t="s">
        <v>341</v>
      </c>
      <c r="H19" s="235" t="s">
        <v>342</v>
      </c>
      <c r="I19" s="235" t="s">
        <v>343</v>
      </c>
      <c r="J19" s="235" t="s">
        <v>288</v>
      </c>
      <c r="K19" s="235" t="s">
        <v>342</v>
      </c>
      <c r="L19" s="235" t="s">
        <v>344</v>
      </c>
    </row>
    <row r="20" spans="2:12" x14ac:dyDescent="0.2">
      <c r="B20" s="235"/>
      <c r="C20" s="191" t="s">
        <v>339</v>
      </c>
      <c r="D20" s="235"/>
      <c r="E20" s="235"/>
      <c r="F20" s="237"/>
      <c r="G20" s="235"/>
      <c r="H20" s="235"/>
      <c r="I20" s="235"/>
      <c r="J20" s="235"/>
      <c r="K20" s="235"/>
      <c r="L20" s="235"/>
    </row>
    <row r="21" spans="2:12" ht="57" customHeight="1" x14ac:dyDescent="0.2">
      <c r="B21" s="235"/>
      <c r="C21" s="191" t="s">
        <v>63</v>
      </c>
      <c r="D21" s="235" t="s">
        <v>346</v>
      </c>
      <c r="E21" s="235" t="s">
        <v>562</v>
      </c>
      <c r="F21" s="237"/>
      <c r="G21" s="235" t="s">
        <v>285</v>
      </c>
      <c r="H21" s="235" t="s">
        <v>347</v>
      </c>
      <c r="I21" s="235" t="s">
        <v>302</v>
      </c>
      <c r="J21" s="227" t="s">
        <v>149</v>
      </c>
      <c r="K21" s="235" t="s">
        <v>347</v>
      </c>
      <c r="L21" s="235" t="s">
        <v>348</v>
      </c>
    </row>
    <row r="22" spans="2:12" x14ac:dyDescent="0.2">
      <c r="B22" s="235"/>
      <c r="C22" s="191" t="s">
        <v>345</v>
      </c>
      <c r="D22" s="235"/>
      <c r="E22" s="235"/>
      <c r="F22" s="237"/>
      <c r="G22" s="235"/>
      <c r="H22" s="235"/>
      <c r="I22" s="235"/>
      <c r="J22" s="227"/>
      <c r="K22" s="235"/>
      <c r="L22" s="235"/>
    </row>
    <row r="23" spans="2:12" ht="57" customHeight="1" x14ac:dyDescent="0.2">
      <c r="B23" s="235"/>
      <c r="C23" s="191" t="s">
        <v>64</v>
      </c>
      <c r="D23" s="235" t="s">
        <v>350</v>
      </c>
      <c r="E23" s="227">
        <v>5543</v>
      </c>
      <c r="F23" s="237"/>
      <c r="G23" s="235" t="s">
        <v>285</v>
      </c>
      <c r="H23" s="235" t="s">
        <v>351</v>
      </c>
      <c r="I23" s="235" t="s">
        <v>302</v>
      </c>
      <c r="J23" s="227" t="s">
        <v>150</v>
      </c>
      <c r="K23" s="235" t="s">
        <v>351</v>
      </c>
      <c r="L23" s="235" t="s">
        <v>338</v>
      </c>
    </row>
    <row r="24" spans="2:12" x14ac:dyDescent="0.2">
      <c r="B24" s="235"/>
      <c r="C24" s="191" t="s">
        <v>349</v>
      </c>
      <c r="D24" s="235"/>
      <c r="E24" s="227"/>
      <c r="F24" s="237"/>
      <c r="G24" s="235"/>
      <c r="H24" s="235"/>
      <c r="I24" s="235"/>
      <c r="J24" s="227"/>
      <c r="K24" s="235"/>
      <c r="L24" s="235"/>
    </row>
    <row r="25" spans="2:12" ht="57" customHeight="1" x14ac:dyDescent="0.2">
      <c r="B25" s="235"/>
      <c r="C25" s="191" t="s">
        <v>65</v>
      </c>
      <c r="D25" s="235" t="s">
        <v>353</v>
      </c>
      <c r="E25" s="227" t="s">
        <v>354</v>
      </c>
      <c r="F25" s="237"/>
      <c r="G25" s="235" t="s">
        <v>285</v>
      </c>
      <c r="H25" s="235" t="s">
        <v>355</v>
      </c>
      <c r="I25" s="235" t="s">
        <v>302</v>
      </c>
      <c r="J25" s="227" t="s">
        <v>150</v>
      </c>
      <c r="K25" s="235" t="s">
        <v>355</v>
      </c>
      <c r="L25" s="235" t="s">
        <v>356</v>
      </c>
    </row>
    <row r="26" spans="2:12" x14ac:dyDescent="0.2">
      <c r="B26" s="235"/>
      <c r="C26" s="191" t="s">
        <v>352</v>
      </c>
      <c r="D26" s="235"/>
      <c r="E26" s="227"/>
      <c r="F26" s="237"/>
      <c r="G26" s="235"/>
      <c r="H26" s="235"/>
      <c r="I26" s="235"/>
      <c r="J26" s="227"/>
      <c r="K26" s="235"/>
      <c r="L26" s="235"/>
    </row>
    <row r="27" spans="2:12" ht="57" customHeight="1" x14ac:dyDescent="0.2">
      <c r="B27" s="235"/>
      <c r="C27" s="191" t="s">
        <v>66</v>
      </c>
      <c r="D27" s="235" t="s">
        <v>358</v>
      </c>
      <c r="E27" s="235" t="s">
        <v>359</v>
      </c>
      <c r="F27" s="237"/>
      <c r="G27" s="235" t="s">
        <v>285</v>
      </c>
      <c r="H27" s="235" t="s">
        <v>355</v>
      </c>
      <c r="I27" s="235" t="s">
        <v>302</v>
      </c>
      <c r="J27" s="227" t="s">
        <v>150</v>
      </c>
      <c r="K27" s="235" t="s">
        <v>355</v>
      </c>
      <c r="L27" s="235" t="s">
        <v>356</v>
      </c>
    </row>
    <row r="28" spans="2:12" x14ac:dyDescent="0.2">
      <c r="B28" s="235"/>
      <c r="C28" s="191" t="s">
        <v>357</v>
      </c>
      <c r="D28" s="235"/>
      <c r="E28" s="235"/>
      <c r="F28" s="237"/>
      <c r="G28" s="235"/>
      <c r="H28" s="235"/>
      <c r="I28" s="235"/>
      <c r="J28" s="227"/>
      <c r="K28" s="235"/>
      <c r="L28" s="235"/>
    </row>
    <row r="29" spans="2:12" ht="69" customHeight="1" x14ac:dyDescent="0.2">
      <c r="B29" s="235"/>
      <c r="C29" s="191" t="s">
        <v>360</v>
      </c>
      <c r="D29" s="235" t="s">
        <v>362</v>
      </c>
      <c r="E29" s="235">
        <v>4290</v>
      </c>
      <c r="F29" s="227"/>
      <c r="G29" s="235" t="s">
        <v>285</v>
      </c>
      <c r="H29" s="235" t="s">
        <v>363</v>
      </c>
      <c r="I29" s="235" t="s">
        <v>293</v>
      </c>
      <c r="J29" s="227" t="s">
        <v>150</v>
      </c>
      <c r="K29" s="235" t="s">
        <v>363</v>
      </c>
      <c r="L29" s="235" t="s">
        <v>364</v>
      </c>
    </row>
    <row r="30" spans="2:12" x14ac:dyDescent="0.2">
      <c r="B30" s="235"/>
      <c r="C30" s="191" t="s">
        <v>361</v>
      </c>
      <c r="D30" s="235"/>
      <c r="E30" s="235"/>
      <c r="F30" s="227"/>
      <c r="G30" s="235"/>
      <c r="H30" s="235"/>
      <c r="I30" s="235"/>
      <c r="J30" s="227"/>
      <c r="K30" s="235"/>
      <c r="L30" s="235"/>
    </row>
    <row r="31" spans="2:12" ht="93" customHeight="1" x14ac:dyDescent="0.2">
      <c r="B31" s="235"/>
      <c r="C31" s="191" t="s">
        <v>365</v>
      </c>
      <c r="D31" s="235" t="s">
        <v>367</v>
      </c>
      <c r="E31" s="227">
        <v>5600</v>
      </c>
      <c r="F31" s="237"/>
      <c r="G31" s="235" t="s">
        <v>368</v>
      </c>
      <c r="H31" s="227" t="s">
        <v>369</v>
      </c>
      <c r="I31" s="235" t="s">
        <v>370</v>
      </c>
      <c r="J31" s="227" t="s">
        <v>150</v>
      </c>
      <c r="K31" s="227" t="s">
        <v>369</v>
      </c>
      <c r="L31" s="235" t="s">
        <v>371</v>
      </c>
    </row>
    <row r="32" spans="2:12" x14ac:dyDescent="0.2">
      <c r="B32" s="235"/>
      <c r="C32" s="191" t="s">
        <v>366</v>
      </c>
      <c r="D32" s="235"/>
      <c r="E32" s="227"/>
      <c r="F32" s="237"/>
      <c r="G32" s="235"/>
      <c r="H32" s="227"/>
      <c r="I32" s="235"/>
      <c r="J32" s="227"/>
      <c r="K32" s="227"/>
      <c r="L32" s="235"/>
    </row>
    <row r="33" spans="2:12" ht="93" customHeight="1" x14ac:dyDescent="0.2">
      <c r="B33" s="235"/>
      <c r="C33" s="191" t="s">
        <v>68</v>
      </c>
      <c r="D33" s="235" t="s">
        <v>373</v>
      </c>
      <c r="E33" s="235" t="s">
        <v>563</v>
      </c>
      <c r="F33" s="237"/>
      <c r="G33" s="235" t="s">
        <v>368</v>
      </c>
      <c r="H33" s="235" t="s">
        <v>374</v>
      </c>
      <c r="I33" s="235" t="s">
        <v>370</v>
      </c>
      <c r="J33" s="227" t="s">
        <v>149</v>
      </c>
      <c r="K33" s="235" t="s">
        <v>374</v>
      </c>
      <c r="L33" s="235" t="s">
        <v>375</v>
      </c>
    </row>
    <row r="34" spans="2:12" x14ac:dyDescent="0.2">
      <c r="B34" s="235"/>
      <c r="C34" s="191" t="s">
        <v>372</v>
      </c>
      <c r="D34" s="235"/>
      <c r="E34" s="235"/>
      <c r="F34" s="237"/>
      <c r="G34" s="235"/>
      <c r="H34" s="235"/>
      <c r="I34" s="235"/>
      <c r="J34" s="227"/>
      <c r="K34" s="235"/>
      <c r="L34" s="235"/>
    </row>
    <row r="35" spans="2:12" ht="69" customHeight="1" x14ac:dyDescent="0.2">
      <c r="B35" s="235"/>
      <c r="C35" s="191" t="s">
        <v>71</v>
      </c>
      <c r="D35" s="235" t="s">
        <v>377</v>
      </c>
      <c r="E35" s="227">
        <v>4864</v>
      </c>
      <c r="F35" s="227"/>
      <c r="G35" s="235" t="s">
        <v>285</v>
      </c>
      <c r="H35" s="235" t="s">
        <v>378</v>
      </c>
      <c r="I35" s="235" t="s">
        <v>293</v>
      </c>
      <c r="J35" s="227" t="s">
        <v>150</v>
      </c>
      <c r="K35" s="235" t="s">
        <v>378</v>
      </c>
      <c r="L35" s="235" t="s">
        <v>379</v>
      </c>
    </row>
    <row r="36" spans="2:12" x14ac:dyDescent="0.2">
      <c r="B36" s="235"/>
      <c r="C36" s="191" t="s">
        <v>376</v>
      </c>
      <c r="D36" s="235"/>
      <c r="E36" s="227"/>
      <c r="F36" s="227"/>
      <c r="G36" s="235"/>
      <c r="H36" s="235"/>
      <c r="I36" s="235"/>
      <c r="J36" s="227"/>
      <c r="K36" s="235"/>
      <c r="L36" s="235"/>
    </row>
    <row r="37" spans="2:12" ht="33" customHeight="1" x14ac:dyDescent="0.2">
      <c r="B37" s="235"/>
      <c r="C37" s="191" t="s">
        <v>72</v>
      </c>
      <c r="D37" s="235" t="s">
        <v>381</v>
      </c>
      <c r="E37" s="235" t="s">
        <v>564</v>
      </c>
      <c r="F37" s="227"/>
      <c r="G37" s="235" t="s">
        <v>316</v>
      </c>
      <c r="H37" s="235" t="s">
        <v>382</v>
      </c>
      <c r="I37" s="235" t="s">
        <v>383</v>
      </c>
      <c r="J37" s="227" t="s">
        <v>149</v>
      </c>
      <c r="K37" s="235" t="s">
        <v>382</v>
      </c>
      <c r="L37" s="235" t="s">
        <v>384</v>
      </c>
    </row>
    <row r="38" spans="2:12" x14ac:dyDescent="0.2">
      <c r="B38" s="235"/>
      <c r="C38" s="191" t="s">
        <v>380</v>
      </c>
      <c r="D38" s="235"/>
      <c r="E38" s="235"/>
      <c r="F38" s="227"/>
      <c r="G38" s="235"/>
      <c r="H38" s="235"/>
      <c r="I38" s="235"/>
      <c r="J38" s="227"/>
      <c r="K38" s="235"/>
      <c r="L38" s="235"/>
    </row>
    <row r="39" spans="2:12" ht="192" x14ac:dyDescent="0.2">
      <c r="B39" s="238"/>
      <c r="C39" s="208" t="s">
        <v>385</v>
      </c>
      <c r="D39" s="208" t="s">
        <v>386</v>
      </c>
      <c r="E39" s="208" t="s">
        <v>387</v>
      </c>
      <c r="F39" s="210"/>
      <c r="G39" s="208" t="s">
        <v>285</v>
      </c>
      <c r="H39" s="209" t="s">
        <v>388</v>
      </c>
      <c r="I39" s="208" t="s">
        <v>293</v>
      </c>
      <c r="J39" s="209" t="s">
        <v>150</v>
      </c>
      <c r="K39" s="209" t="s">
        <v>388</v>
      </c>
      <c r="L39" s="208" t="s">
        <v>389</v>
      </c>
    </row>
    <row r="40" spans="2:12" ht="57" customHeight="1" x14ac:dyDescent="0.2">
      <c r="B40" s="235" t="s">
        <v>255</v>
      </c>
      <c r="C40" s="191" t="s">
        <v>69</v>
      </c>
      <c r="D40" s="235" t="s">
        <v>391</v>
      </c>
      <c r="E40" s="235" t="s">
        <v>563</v>
      </c>
      <c r="F40" s="237"/>
      <c r="G40" s="235" t="s">
        <v>285</v>
      </c>
      <c r="H40" s="235" t="s">
        <v>374</v>
      </c>
      <c r="I40" s="235" t="s">
        <v>302</v>
      </c>
      <c r="J40" s="227" t="s">
        <v>149</v>
      </c>
      <c r="K40" s="235" t="s">
        <v>374</v>
      </c>
      <c r="L40" s="235" t="s">
        <v>392</v>
      </c>
    </row>
    <row r="41" spans="2:12" x14ac:dyDescent="0.2">
      <c r="B41" s="235"/>
      <c r="C41" s="191" t="s">
        <v>390</v>
      </c>
      <c r="D41" s="235"/>
      <c r="E41" s="235"/>
      <c r="F41" s="237"/>
      <c r="G41" s="235"/>
      <c r="H41" s="235"/>
      <c r="I41" s="235"/>
      <c r="J41" s="227"/>
      <c r="K41" s="235"/>
      <c r="L41" s="235"/>
    </row>
    <row r="42" spans="2:12" ht="57" customHeight="1" x14ac:dyDescent="0.2">
      <c r="B42" s="235"/>
      <c r="C42" s="191" t="s">
        <v>393</v>
      </c>
      <c r="D42" s="235" t="s">
        <v>395</v>
      </c>
      <c r="E42" s="227">
        <v>4600</v>
      </c>
      <c r="F42" s="237"/>
      <c r="G42" s="235" t="s">
        <v>285</v>
      </c>
      <c r="H42" s="235" t="s">
        <v>396</v>
      </c>
      <c r="I42" s="235" t="s">
        <v>302</v>
      </c>
      <c r="J42" s="227" t="s">
        <v>150</v>
      </c>
      <c r="K42" s="235" t="s">
        <v>396</v>
      </c>
      <c r="L42" s="235" t="s">
        <v>397</v>
      </c>
    </row>
    <row r="43" spans="2:12" x14ac:dyDescent="0.2">
      <c r="B43" s="235"/>
      <c r="C43" s="191" t="s">
        <v>394</v>
      </c>
      <c r="D43" s="235"/>
      <c r="E43" s="227"/>
      <c r="F43" s="237"/>
      <c r="G43" s="235"/>
      <c r="H43" s="235"/>
      <c r="I43" s="235"/>
      <c r="J43" s="227"/>
      <c r="K43" s="235"/>
      <c r="L43" s="235"/>
    </row>
    <row r="44" spans="2:12" ht="21" customHeight="1" x14ac:dyDescent="0.2">
      <c r="B44" s="235"/>
      <c r="C44" s="191" t="s">
        <v>70</v>
      </c>
      <c r="D44" s="235" t="s">
        <v>399</v>
      </c>
      <c r="E44" s="227">
        <v>5665</v>
      </c>
      <c r="F44" s="237"/>
      <c r="G44" s="235" t="s">
        <v>285</v>
      </c>
      <c r="H44" s="227" t="s">
        <v>400</v>
      </c>
      <c r="I44" s="235" t="s">
        <v>293</v>
      </c>
      <c r="J44" s="227" t="s">
        <v>150</v>
      </c>
      <c r="K44" s="235" t="s">
        <v>401</v>
      </c>
      <c r="L44" s="235" t="s">
        <v>402</v>
      </c>
    </row>
    <row r="45" spans="2:12" x14ac:dyDescent="0.2">
      <c r="B45" s="235"/>
      <c r="C45" s="191" t="s">
        <v>398</v>
      </c>
      <c r="D45" s="235"/>
      <c r="E45" s="227"/>
      <c r="F45" s="237"/>
      <c r="G45" s="235"/>
      <c r="H45" s="227"/>
      <c r="I45" s="235"/>
      <c r="J45" s="227"/>
      <c r="K45" s="235"/>
      <c r="L45" s="235"/>
    </row>
    <row r="46" spans="2:12" ht="24" customHeight="1" x14ac:dyDescent="0.2">
      <c r="B46" s="235"/>
      <c r="C46" s="191" t="s">
        <v>73</v>
      </c>
      <c r="D46" s="235" t="s">
        <v>404</v>
      </c>
      <c r="E46" s="235" t="s">
        <v>570</v>
      </c>
      <c r="F46" s="237"/>
      <c r="G46" s="235" t="s">
        <v>405</v>
      </c>
      <c r="H46" s="235" t="s">
        <v>406</v>
      </c>
      <c r="I46" s="235" t="s">
        <v>407</v>
      </c>
      <c r="J46" s="227" t="s">
        <v>149</v>
      </c>
      <c r="K46" s="235" t="s">
        <v>406</v>
      </c>
      <c r="L46" s="235" t="s">
        <v>408</v>
      </c>
    </row>
    <row r="47" spans="2:12" x14ac:dyDescent="0.2">
      <c r="B47" s="235"/>
      <c r="C47" s="191" t="s">
        <v>403</v>
      </c>
      <c r="D47" s="235"/>
      <c r="E47" s="235"/>
      <c r="F47" s="237"/>
      <c r="G47" s="235"/>
      <c r="H47" s="235"/>
      <c r="I47" s="235"/>
      <c r="J47" s="227"/>
      <c r="K47" s="235"/>
      <c r="L47" s="235"/>
    </row>
    <row r="48" spans="2:12" ht="37.5" x14ac:dyDescent="0.2">
      <c r="B48" s="235"/>
      <c r="C48" s="191" t="s">
        <v>74</v>
      </c>
      <c r="D48" s="191" t="s">
        <v>409</v>
      </c>
      <c r="E48" s="191" t="s">
        <v>569</v>
      </c>
      <c r="F48" s="189">
        <v>25</v>
      </c>
      <c r="G48" s="191" t="s">
        <v>410</v>
      </c>
      <c r="H48" s="191" t="s">
        <v>374</v>
      </c>
      <c r="I48" s="191" t="s">
        <v>332</v>
      </c>
      <c r="J48" s="189" t="s">
        <v>149</v>
      </c>
      <c r="K48" s="191" t="s">
        <v>374</v>
      </c>
      <c r="L48" s="191" t="s">
        <v>392</v>
      </c>
    </row>
    <row r="49" spans="2:12" ht="33" customHeight="1" x14ac:dyDescent="0.2">
      <c r="B49" s="235"/>
      <c r="C49" s="189" t="s">
        <v>75</v>
      </c>
      <c r="D49" s="235" t="s">
        <v>412</v>
      </c>
      <c r="E49" s="235" t="s">
        <v>568</v>
      </c>
      <c r="F49" s="227">
        <v>30</v>
      </c>
      <c r="G49" s="235" t="s">
        <v>405</v>
      </c>
      <c r="H49" s="235" t="s">
        <v>413</v>
      </c>
      <c r="I49" s="235" t="s">
        <v>407</v>
      </c>
      <c r="J49" s="227" t="s">
        <v>149</v>
      </c>
      <c r="K49" s="235" t="s">
        <v>413</v>
      </c>
      <c r="L49" s="235" t="s">
        <v>414</v>
      </c>
    </row>
    <row r="50" spans="2:12" x14ac:dyDescent="0.2">
      <c r="B50" s="235"/>
      <c r="C50" s="189" t="s">
        <v>411</v>
      </c>
      <c r="D50" s="235"/>
      <c r="E50" s="235"/>
      <c r="F50" s="227"/>
      <c r="G50" s="235"/>
      <c r="H50" s="235"/>
      <c r="I50" s="235"/>
      <c r="J50" s="227"/>
      <c r="K50" s="235"/>
      <c r="L50" s="235"/>
    </row>
    <row r="51" spans="2:12" ht="33" customHeight="1" x14ac:dyDescent="0.2">
      <c r="B51" s="235"/>
      <c r="C51" s="191" t="s">
        <v>76</v>
      </c>
      <c r="D51" s="235" t="s">
        <v>416</v>
      </c>
      <c r="E51" s="235" t="s">
        <v>567</v>
      </c>
      <c r="F51" s="227">
        <v>50</v>
      </c>
      <c r="G51" s="235" t="s">
        <v>405</v>
      </c>
      <c r="H51" s="235" t="s">
        <v>417</v>
      </c>
      <c r="I51" s="235" t="s">
        <v>407</v>
      </c>
      <c r="J51" s="227" t="s">
        <v>149</v>
      </c>
      <c r="K51" s="235" t="s">
        <v>417</v>
      </c>
      <c r="L51" s="235" t="s">
        <v>418</v>
      </c>
    </row>
    <row r="52" spans="2:12" x14ac:dyDescent="0.2">
      <c r="B52" s="235"/>
      <c r="C52" s="191" t="s">
        <v>415</v>
      </c>
      <c r="D52" s="235"/>
      <c r="E52" s="235"/>
      <c r="F52" s="227"/>
      <c r="G52" s="235"/>
      <c r="H52" s="235"/>
      <c r="I52" s="235"/>
      <c r="J52" s="227"/>
      <c r="K52" s="235"/>
      <c r="L52" s="235"/>
    </row>
    <row r="53" spans="2:12" ht="33" customHeight="1" x14ac:dyDescent="0.2">
      <c r="B53" s="235"/>
      <c r="C53" s="191" t="s">
        <v>77</v>
      </c>
      <c r="D53" s="235" t="s">
        <v>420</v>
      </c>
      <c r="E53" s="235" t="s">
        <v>566</v>
      </c>
      <c r="F53" s="227">
        <v>10</v>
      </c>
      <c r="G53" s="235" t="s">
        <v>405</v>
      </c>
      <c r="H53" s="235" t="s">
        <v>421</v>
      </c>
      <c r="I53" s="235" t="s">
        <v>407</v>
      </c>
      <c r="J53" s="227" t="s">
        <v>149</v>
      </c>
      <c r="K53" s="235" t="s">
        <v>421</v>
      </c>
      <c r="L53" s="235" t="s">
        <v>422</v>
      </c>
    </row>
    <row r="54" spans="2:12" x14ac:dyDescent="0.2">
      <c r="B54" s="235"/>
      <c r="C54" s="191" t="s">
        <v>419</v>
      </c>
      <c r="D54" s="235"/>
      <c r="E54" s="235"/>
      <c r="F54" s="227"/>
      <c r="G54" s="235"/>
      <c r="H54" s="235"/>
      <c r="I54" s="235"/>
      <c r="J54" s="227"/>
      <c r="K54" s="235"/>
      <c r="L54" s="235"/>
    </row>
    <row r="55" spans="2:12" ht="33" customHeight="1" x14ac:dyDescent="0.2">
      <c r="B55" s="235"/>
      <c r="C55" s="189" t="s">
        <v>78</v>
      </c>
      <c r="D55" s="235" t="s">
        <v>424</v>
      </c>
      <c r="E55" s="235" t="s">
        <v>565</v>
      </c>
      <c r="F55" s="227">
        <v>1</v>
      </c>
      <c r="G55" s="235" t="s">
        <v>405</v>
      </c>
      <c r="H55" s="235" t="s">
        <v>425</v>
      </c>
      <c r="I55" s="235" t="s">
        <v>426</v>
      </c>
      <c r="J55" s="227" t="s">
        <v>427</v>
      </c>
      <c r="K55" s="235" t="s">
        <v>425</v>
      </c>
      <c r="L55" s="235" t="s">
        <v>428</v>
      </c>
    </row>
    <row r="56" spans="2:12" ht="15" thickBot="1" x14ac:dyDescent="0.25">
      <c r="B56" s="236"/>
      <c r="C56" s="192" t="s">
        <v>423</v>
      </c>
      <c r="D56" s="236"/>
      <c r="E56" s="236"/>
      <c r="F56" s="228"/>
      <c r="G56" s="236"/>
      <c r="H56" s="236"/>
      <c r="I56" s="236"/>
      <c r="J56" s="228"/>
      <c r="K56" s="236"/>
      <c r="L56" s="236"/>
    </row>
  </sheetData>
  <mergeCells count="219">
    <mergeCell ref="I4:I5"/>
    <mergeCell ref="J4:J5"/>
    <mergeCell ref="K4:K5"/>
    <mergeCell ref="L4:L5"/>
    <mergeCell ref="D7:D8"/>
    <mergeCell ref="E7:E8"/>
    <mergeCell ref="F7:F8"/>
    <mergeCell ref="G7:G8"/>
    <mergeCell ref="H7:H8"/>
    <mergeCell ref="I7:I8"/>
    <mergeCell ref="E4:E5"/>
    <mergeCell ref="F4:F5"/>
    <mergeCell ref="G4:G5"/>
    <mergeCell ref="H4:H5"/>
    <mergeCell ref="J7:J8"/>
    <mergeCell ref="K7:K8"/>
    <mergeCell ref="L7:L8"/>
    <mergeCell ref="D11:D12"/>
    <mergeCell ref="E11:E12"/>
    <mergeCell ref="F11:F12"/>
    <mergeCell ref="G11:G12"/>
    <mergeCell ref="H11:H12"/>
    <mergeCell ref="I11:I12"/>
    <mergeCell ref="J11:J12"/>
    <mergeCell ref="K11:K12"/>
    <mergeCell ref="L11:L12"/>
    <mergeCell ref="E13:E14"/>
    <mergeCell ref="F13:F14"/>
    <mergeCell ref="G13:G14"/>
    <mergeCell ref="H13:H14"/>
    <mergeCell ref="J13:J14"/>
    <mergeCell ref="K13:K14"/>
    <mergeCell ref="L13:L14"/>
    <mergeCell ref="H15:H16"/>
    <mergeCell ref="I15:I16"/>
    <mergeCell ref="J15:J16"/>
    <mergeCell ref="K15:K16"/>
    <mergeCell ref="L15:L16"/>
    <mergeCell ref="B17:B39"/>
    <mergeCell ref="D17:D18"/>
    <mergeCell ref="E17:E18"/>
    <mergeCell ref="F17:F18"/>
    <mergeCell ref="G17:G18"/>
    <mergeCell ref="B3:B16"/>
    <mergeCell ref="C4:C5"/>
    <mergeCell ref="D15:D16"/>
    <mergeCell ref="E15:E16"/>
    <mergeCell ref="F15:F16"/>
    <mergeCell ref="G15:G16"/>
    <mergeCell ref="D21:D22"/>
    <mergeCell ref="E21:E22"/>
    <mergeCell ref="F21:F22"/>
    <mergeCell ref="G21:G22"/>
    <mergeCell ref="D25:D26"/>
    <mergeCell ref="E25:E26"/>
    <mergeCell ref="F25:F26"/>
    <mergeCell ref="G25:G26"/>
    <mergeCell ref="D33:D34"/>
    <mergeCell ref="E33:E34"/>
    <mergeCell ref="F33:F34"/>
    <mergeCell ref="G33:G34"/>
    <mergeCell ref="D13:D14"/>
    <mergeCell ref="H17:H18"/>
    <mergeCell ref="I17:I18"/>
    <mergeCell ref="J17:J18"/>
    <mergeCell ref="K17:K18"/>
    <mergeCell ref="L17:L18"/>
    <mergeCell ref="D19:D20"/>
    <mergeCell ref="E19:E20"/>
    <mergeCell ref="F19:F20"/>
    <mergeCell ref="G19:G20"/>
    <mergeCell ref="H19:H20"/>
    <mergeCell ref="I19:I20"/>
    <mergeCell ref="J19:J20"/>
    <mergeCell ref="K19:K20"/>
    <mergeCell ref="L19:L20"/>
    <mergeCell ref="H21:H22"/>
    <mergeCell ref="I21:I22"/>
    <mergeCell ref="J21:J22"/>
    <mergeCell ref="K21:K22"/>
    <mergeCell ref="L21:L22"/>
    <mergeCell ref="D23:D24"/>
    <mergeCell ref="E23:E24"/>
    <mergeCell ref="F23:F24"/>
    <mergeCell ref="G23:G24"/>
    <mergeCell ref="H23:H24"/>
    <mergeCell ref="I23:I24"/>
    <mergeCell ref="J23:J24"/>
    <mergeCell ref="K23:K24"/>
    <mergeCell ref="L23:L24"/>
    <mergeCell ref="H25:H26"/>
    <mergeCell ref="I25:I26"/>
    <mergeCell ref="J25:J26"/>
    <mergeCell ref="K25:K26"/>
    <mergeCell ref="L25:L26"/>
    <mergeCell ref="D27:D28"/>
    <mergeCell ref="E27:E28"/>
    <mergeCell ref="F27:F28"/>
    <mergeCell ref="G27:G28"/>
    <mergeCell ref="H27:H28"/>
    <mergeCell ref="I27:I28"/>
    <mergeCell ref="J27:J28"/>
    <mergeCell ref="K27:K28"/>
    <mergeCell ref="L27:L28"/>
    <mergeCell ref="J29:J30"/>
    <mergeCell ref="K29:K30"/>
    <mergeCell ref="L29:L30"/>
    <mergeCell ref="D31:D32"/>
    <mergeCell ref="E31:E32"/>
    <mergeCell ref="F31:F32"/>
    <mergeCell ref="G31:G32"/>
    <mergeCell ref="H31:H32"/>
    <mergeCell ref="I31:I32"/>
    <mergeCell ref="J31:J32"/>
    <mergeCell ref="D29:D30"/>
    <mergeCell ref="E29:E30"/>
    <mergeCell ref="F29:F30"/>
    <mergeCell ref="G29:G30"/>
    <mergeCell ref="H29:H30"/>
    <mergeCell ref="I29:I30"/>
    <mergeCell ref="K31:K32"/>
    <mergeCell ref="L31:L32"/>
    <mergeCell ref="H33:H34"/>
    <mergeCell ref="I33:I34"/>
    <mergeCell ref="J33:J34"/>
    <mergeCell ref="K33:K34"/>
    <mergeCell ref="L33:L34"/>
    <mergeCell ref="D35:D36"/>
    <mergeCell ref="E35:E36"/>
    <mergeCell ref="F35:F36"/>
    <mergeCell ref="G35:G36"/>
    <mergeCell ref="H35:H36"/>
    <mergeCell ref="I35:I36"/>
    <mergeCell ref="J35:J36"/>
    <mergeCell ref="K35:K36"/>
    <mergeCell ref="L35:L36"/>
    <mergeCell ref="J37:J38"/>
    <mergeCell ref="K37:K38"/>
    <mergeCell ref="L37:L38"/>
    <mergeCell ref="B40:B56"/>
    <mergeCell ref="D40:D41"/>
    <mergeCell ref="E40:E41"/>
    <mergeCell ref="F40:F41"/>
    <mergeCell ref="G40:G41"/>
    <mergeCell ref="H40:H41"/>
    <mergeCell ref="I40:I41"/>
    <mergeCell ref="D37:D38"/>
    <mergeCell ref="E37:E38"/>
    <mergeCell ref="F37:F38"/>
    <mergeCell ref="G37:G38"/>
    <mergeCell ref="H37:H38"/>
    <mergeCell ref="I37:I38"/>
    <mergeCell ref="J40:J41"/>
    <mergeCell ref="K40:K41"/>
    <mergeCell ref="L40:L41"/>
    <mergeCell ref="D42:D43"/>
    <mergeCell ref="E42:E43"/>
    <mergeCell ref="F42:F43"/>
    <mergeCell ref="G42:G43"/>
    <mergeCell ref="H42:H43"/>
    <mergeCell ref="I42:I43"/>
    <mergeCell ref="J42:J43"/>
    <mergeCell ref="K42:K43"/>
    <mergeCell ref="L42:L43"/>
    <mergeCell ref="D44:D45"/>
    <mergeCell ref="E44:E45"/>
    <mergeCell ref="F44:F45"/>
    <mergeCell ref="G44:G45"/>
    <mergeCell ref="H44:H45"/>
    <mergeCell ref="I44:I45"/>
    <mergeCell ref="J44:J45"/>
    <mergeCell ref="K44:K45"/>
    <mergeCell ref="L44:L45"/>
    <mergeCell ref="D46:D47"/>
    <mergeCell ref="E46:E47"/>
    <mergeCell ref="F46:F47"/>
    <mergeCell ref="G46:G47"/>
    <mergeCell ref="H46:H47"/>
    <mergeCell ref="I46:I47"/>
    <mergeCell ref="J46:J47"/>
    <mergeCell ref="K46:K47"/>
    <mergeCell ref="L46:L47"/>
    <mergeCell ref="D51:D52"/>
    <mergeCell ref="E51:E52"/>
    <mergeCell ref="F51:F52"/>
    <mergeCell ref="G51:G52"/>
    <mergeCell ref="H51:H52"/>
    <mergeCell ref="I51:I52"/>
    <mergeCell ref="J51:J52"/>
    <mergeCell ref="D49:D50"/>
    <mergeCell ref="E49:E50"/>
    <mergeCell ref="F49:F50"/>
    <mergeCell ref="G49:G50"/>
    <mergeCell ref="H49:H50"/>
    <mergeCell ref="I49:I50"/>
    <mergeCell ref="B1:L1"/>
    <mergeCell ref="L53:L54"/>
    <mergeCell ref="D55:D56"/>
    <mergeCell ref="E55:E56"/>
    <mergeCell ref="F55:F56"/>
    <mergeCell ref="G55:G56"/>
    <mergeCell ref="H55:H56"/>
    <mergeCell ref="I55:I56"/>
    <mergeCell ref="J55:J56"/>
    <mergeCell ref="K55:K56"/>
    <mergeCell ref="L55:L56"/>
    <mergeCell ref="K51:K52"/>
    <mergeCell ref="L51:L52"/>
    <mergeCell ref="D53:D54"/>
    <mergeCell ref="E53:E54"/>
    <mergeCell ref="F53:F54"/>
    <mergeCell ref="G53:G54"/>
    <mergeCell ref="H53:H54"/>
    <mergeCell ref="I53:I54"/>
    <mergeCell ref="J53:J54"/>
    <mergeCell ref="K53:K54"/>
    <mergeCell ref="J49:J50"/>
    <mergeCell ref="K49:K50"/>
    <mergeCell ref="L49:L50"/>
  </mergeCells>
  <phoneticPr fontId="1" type="noConversion"/>
  <pageMargins left="0.7" right="0.7" top="0.75" bottom="0.75" header="0.3" footer="0.3"/>
  <pageSetup paperSize="9" orientation="portrait" horizontalDpi="0" verticalDpi="0"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E44950-8DEE-4E1F-8050-62B34037B865}">
  <dimension ref="A1:AE24"/>
  <sheetViews>
    <sheetView workbookViewId="0">
      <selection activeCell="F12" sqref="F12"/>
    </sheetView>
  </sheetViews>
  <sheetFormatPr defaultRowHeight="15" x14ac:dyDescent="0.25"/>
  <cols>
    <col min="1" max="31" width="9" style="3"/>
  </cols>
  <sheetData>
    <row r="1" spans="1:31" ht="15.75" thickBot="1" x14ac:dyDescent="0.3">
      <c r="A1" s="240" t="s">
        <v>551</v>
      </c>
      <c r="B1" s="240"/>
      <c r="C1" s="240"/>
      <c r="D1" s="240"/>
      <c r="E1" s="240"/>
      <c r="F1" s="240"/>
      <c r="G1" s="240"/>
      <c r="H1" s="240"/>
      <c r="I1" s="240"/>
      <c r="J1" s="240"/>
      <c r="K1" s="240"/>
      <c r="L1" s="240"/>
      <c r="M1" s="240"/>
      <c r="N1" s="240"/>
      <c r="O1" s="240"/>
      <c r="P1" s="240"/>
      <c r="Q1" s="240"/>
      <c r="R1" s="240"/>
      <c r="S1" s="240"/>
      <c r="T1" s="240"/>
      <c r="U1" s="240"/>
      <c r="V1" s="240"/>
      <c r="W1" s="240"/>
      <c r="X1" s="240"/>
      <c r="Y1" s="240"/>
      <c r="Z1" s="240"/>
      <c r="AA1" s="240"/>
      <c r="AB1" s="240"/>
      <c r="AC1" s="240"/>
      <c r="AD1" s="240"/>
      <c r="AE1" s="240"/>
    </row>
    <row r="2" spans="1:31" x14ac:dyDescent="0.25">
      <c r="A2" s="211" t="s">
        <v>535</v>
      </c>
      <c r="B2" s="42" t="s">
        <v>58</v>
      </c>
      <c r="C2" s="42" t="s">
        <v>523</v>
      </c>
      <c r="D2" s="42" t="s">
        <v>124</v>
      </c>
      <c r="E2" s="42" t="s">
        <v>32</v>
      </c>
      <c r="F2" s="42" t="s">
        <v>30</v>
      </c>
      <c r="G2" s="42" t="s">
        <v>20</v>
      </c>
      <c r="H2" s="42" t="s">
        <v>131</v>
      </c>
      <c r="I2" s="42" t="s">
        <v>41</v>
      </c>
      <c r="J2" s="42" t="s">
        <v>524</v>
      </c>
      <c r="K2" s="42" t="s">
        <v>525</v>
      </c>
      <c r="L2" s="42" t="s">
        <v>526</v>
      </c>
      <c r="M2" s="42" t="s">
        <v>527</v>
      </c>
      <c r="N2" s="42" t="s">
        <v>64</v>
      </c>
      <c r="O2" s="42" t="s">
        <v>460</v>
      </c>
      <c r="P2" s="42" t="s">
        <v>528</v>
      </c>
      <c r="Q2" s="42" t="s">
        <v>529</v>
      </c>
      <c r="R2" s="42" t="s">
        <v>520</v>
      </c>
      <c r="S2" s="42" t="s">
        <v>530</v>
      </c>
      <c r="T2" s="42" t="s">
        <v>531</v>
      </c>
      <c r="U2" s="42" t="s">
        <v>532</v>
      </c>
      <c r="V2" s="42" t="s">
        <v>533</v>
      </c>
      <c r="W2" s="42" t="s">
        <v>70</v>
      </c>
      <c r="X2" s="42" t="s">
        <v>534</v>
      </c>
      <c r="Y2" s="42" t="s">
        <v>82</v>
      </c>
      <c r="Z2" s="42" t="s">
        <v>73</v>
      </c>
      <c r="AA2" s="42" t="s">
        <v>86</v>
      </c>
      <c r="AB2" s="42" t="s">
        <v>75</v>
      </c>
      <c r="AC2" s="42" t="s">
        <v>76</v>
      </c>
      <c r="AD2" s="42" t="s">
        <v>77</v>
      </c>
      <c r="AE2" s="42" t="s">
        <v>78</v>
      </c>
    </row>
    <row r="3" spans="1:31" x14ac:dyDescent="0.25">
      <c r="A3" s="3">
        <v>2000</v>
      </c>
      <c r="B3" s="3">
        <v>-1.0870599999999999</v>
      </c>
      <c r="C3" s="3">
        <v>-1.11625</v>
      </c>
      <c r="D3" s="3">
        <v>-0.59302999999999995</v>
      </c>
      <c r="E3" s="3">
        <v>-0.20033000000000001</v>
      </c>
      <c r="F3" s="3">
        <v>0.63007000000000002</v>
      </c>
      <c r="G3" s="3">
        <v>0.11726</v>
      </c>
      <c r="H3" s="3">
        <v>-0.35788999999999999</v>
      </c>
      <c r="I3" s="3">
        <v>0.13416</v>
      </c>
      <c r="J3" s="3">
        <v>0.10616</v>
      </c>
      <c r="K3" s="3">
        <v>-0.23877000000000001</v>
      </c>
      <c r="L3" s="3">
        <v>-0.81913000000000002</v>
      </c>
      <c r="M3" s="3">
        <v>-0.29081000000000001</v>
      </c>
      <c r="N3" s="3">
        <v>-0.67186999999999997</v>
      </c>
      <c r="O3" s="3">
        <v>-0.53630999999999995</v>
      </c>
      <c r="P3" s="3">
        <v>-1.08117</v>
      </c>
      <c r="Q3" s="3">
        <v>-1.0163599999999999</v>
      </c>
      <c r="R3" s="3">
        <v>-1.1632400000000001</v>
      </c>
      <c r="S3" s="3">
        <v>-0.96886000000000005</v>
      </c>
      <c r="T3" s="3">
        <v>-5.74E-2</v>
      </c>
      <c r="U3" s="3">
        <v>-0.91957</v>
      </c>
      <c r="V3" s="3">
        <v>-2.39758</v>
      </c>
      <c r="W3" s="3">
        <v>-1.5515600000000001</v>
      </c>
      <c r="X3" s="3">
        <v>-1.6684600000000001</v>
      </c>
      <c r="Y3" s="3">
        <v>-0.98719999999999997</v>
      </c>
      <c r="Z3" s="3">
        <v>-1.51518</v>
      </c>
      <c r="AA3" s="3">
        <v>-0.43958000000000003</v>
      </c>
      <c r="AB3" s="3">
        <v>-3.35615</v>
      </c>
      <c r="AC3" s="3">
        <v>-1.4161999999999999</v>
      </c>
      <c r="AD3" s="3">
        <v>-1.37677</v>
      </c>
      <c r="AE3" s="3">
        <v>-1.8102499999999999</v>
      </c>
    </row>
    <row r="4" spans="1:31" x14ac:dyDescent="0.25">
      <c r="A4" s="3">
        <v>2001</v>
      </c>
      <c r="B4" s="3">
        <v>-1.6535599999999999</v>
      </c>
      <c r="C4" s="3">
        <v>-1.6417299999999999</v>
      </c>
      <c r="D4" s="3">
        <v>-1.08026</v>
      </c>
      <c r="E4" s="3">
        <v>-0.41904999999999998</v>
      </c>
      <c r="F4" s="3">
        <v>0.93520000000000003</v>
      </c>
      <c r="G4" s="3">
        <v>0.16969999999999999</v>
      </c>
      <c r="H4" s="3">
        <v>-0.46851999999999999</v>
      </c>
      <c r="I4" s="3">
        <v>6.368E-2</v>
      </c>
      <c r="J4" s="3">
        <v>0.23341000000000001</v>
      </c>
      <c r="K4" s="3">
        <v>-0.34550999999999998</v>
      </c>
      <c r="L4" s="3">
        <v>-1.19882</v>
      </c>
      <c r="M4" s="3">
        <v>-0.43064999999999998</v>
      </c>
      <c r="N4" s="3">
        <v>-1.1521999999999999</v>
      </c>
      <c r="O4" s="3">
        <v>-0.80713000000000001</v>
      </c>
      <c r="P4" s="3">
        <v>-1.5426299999999999</v>
      </c>
      <c r="Q4" s="3">
        <v>-1.5902400000000001</v>
      </c>
      <c r="R4" s="3">
        <v>-1.6199300000000001</v>
      </c>
      <c r="S4" s="3">
        <v>-1.45031</v>
      </c>
      <c r="T4" s="3">
        <v>-6.6559999999999994E-2</v>
      </c>
      <c r="U4" s="3">
        <v>-1.69296</v>
      </c>
      <c r="V4" s="3">
        <v>-3.51545</v>
      </c>
      <c r="W4" s="3">
        <v>-2.0311499999999998</v>
      </c>
      <c r="X4" s="3">
        <v>-2.6473</v>
      </c>
      <c r="Y4" s="3">
        <v>-1.4942299999999999</v>
      </c>
      <c r="Z4" s="3">
        <v>-2.0801400000000001</v>
      </c>
      <c r="AA4" s="3">
        <v>-0.66057999999999995</v>
      </c>
      <c r="AB4" s="3">
        <v>-4.7165600000000003</v>
      </c>
      <c r="AC4" s="3">
        <v>-1.97184</v>
      </c>
      <c r="AD4" s="3">
        <v>-2.0009600000000001</v>
      </c>
      <c r="AE4" s="3">
        <v>-2.3534999999999999</v>
      </c>
    </row>
    <row r="5" spans="1:31" x14ac:dyDescent="0.25">
      <c r="A5" s="3">
        <v>2002</v>
      </c>
      <c r="B5" s="3">
        <v>-2.3085800000000001</v>
      </c>
      <c r="C5" s="3">
        <v>-2.1810100000000001</v>
      </c>
      <c r="D5" s="3">
        <v>-1.43207</v>
      </c>
      <c r="E5" s="3">
        <v>-0.43619000000000002</v>
      </c>
      <c r="F5" s="3">
        <v>1.27844</v>
      </c>
      <c r="G5" s="3">
        <v>0.21177000000000001</v>
      </c>
      <c r="H5" s="3">
        <v>-0.55876000000000003</v>
      </c>
      <c r="I5" s="3">
        <v>0.27667000000000003</v>
      </c>
      <c r="J5" s="3">
        <v>0.3377</v>
      </c>
      <c r="K5" s="3">
        <v>-0.48188999999999999</v>
      </c>
      <c r="L5" s="3">
        <v>-1.50536</v>
      </c>
      <c r="M5" s="3">
        <v>-0.57823000000000002</v>
      </c>
      <c r="N5" s="3">
        <v>-1.5808199999999999</v>
      </c>
      <c r="O5" s="3">
        <v>-1.1038399999999999</v>
      </c>
      <c r="P5" s="3">
        <v>-2.0403699999999998</v>
      </c>
      <c r="Q5" s="3">
        <v>-2.17876</v>
      </c>
      <c r="R5" s="3">
        <v>-2.2324199999999998</v>
      </c>
      <c r="S5" s="3">
        <v>-1.97492</v>
      </c>
      <c r="T5" s="3">
        <v>-6.1960000000000001E-2</v>
      </c>
      <c r="U5" s="3">
        <v>-1.6907300000000001</v>
      </c>
      <c r="V5" s="3">
        <v>-4.2652900000000002</v>
      </c>
      <c r="W5" s="3">
        <v>-2.5285899999999999</v>
      </c>
      <c r="X5" s="3">
        <v>-3.0943499999999999</v>
      </c>
      <c r="Y5" s="3">
        <v>-1.6531400000000001</v>
      </c>
      <c r="Z5" s="3">
        <v>-2.4207800000000002</v>
      </c>
      <c r="AA5" s="3">
        <v>-0.75127999999999995</v>
      </c>
      <c r="AB5" s="3">
        <v>-6.06534</v>
      </c>
      <c r="AC5" s="3">
        <v>-2.4262199999999998</v>
      </c>
      <c r="AD5" s="3">
        <v>-2.51485</v>
      </c>
      <c r="AE5" s="3">
        <v>-2.8743599999999998</v>
      </c>
    </row>
    <row r="6" spans="1:31" x14ac:dyDescent="0.25">
      <c r="A6" s="3">
        <v>2003</v>
      </c>
      <c r="B6" s="3">
        <v>-2.7520199999999999</v>
      </c>
      <c r="C6" s="3">
        <v>-2.5367700000000002</v>
      </c>
      <c r="D6" s="3">
        <v>-1.93147</v>
      </c>
      <c r="E6" s="3">
        <v>-0.26407000000000003</v>
      </c>
      <c r="F6" s="3">
        <v>1.5902000000000001</v>
      </c>
      <c r="G6" s="3">
        <v>0.25742999999999999</v>
      </c>
      <c r="H6" s="3">
        <v>-0.62321000000000004</v>
      </c>
      <c r="I6" s="3">
        <v>0.49722</v>
      </c>
      <c r="J6" s="3">
        <v>0.47982000000000002</v>
      </c>
      <c r="K6" s="3">
        <v>-0.63358000000000003</v>
      </c>
      <c r="L6" s="3">
        <v>-1.3212200000000001</v>
      </c>
      <c r="M6" s="3">
        <v>-0.59984000000000004</v>
      </c>
      <c r="N6" s="3">
        <v>-1.8292999999999999</v>
      </c>
      <c r="O6" s="3">
        <v>-1.0525899999999999</v>
      </c>
      <c r="P6" s="3">
        <v>-2.3893200000000001</v>
      </c>
      <c r="Q6" s="3">
        <v>-2.3446699999999998</v>
      </c>
      <c r="R6" s="3">
        <v>-2.8705599999999998</v>
      </c>
      <c r="S6" s="3">
        <v>-2.2162600000000001</v>
      </c>
      <c r="T6" s="3">
        <v>-3.3799999999999997E-2</v>
      </c>
      <c r="U6" s="3">
        <v>-2.1242200000000002</v>
      </c>
      <c r="V6" s="3">
        <v>-5.3198600000000003</v>
      </c>
      <c r="W6" s="3">
        <v>-3.21149</v>
      </c>
      <c r="X6" s="3">
        <v>-3.63436</v>
      </c>
      <c r="Y6" s="3">
        <v>-1.90828</v>
      </c>
      <c r="Z6" s="3">
        <v>-2.93574</v>
      </c>
      <c r="AA6" s="3">
        <v>-0.82747999999999999</v>
      </c>
      <c r="AB6" s="3">
        <v>-7.2699499999999997</v>
      </c>
      <c r="AC6" s="3">
        <v>-2.9174099999999998</v>
      </c>
      <c r="AD6" s="3">
        <v>-3.0835599999999999</v>
      </c>
      <c r="AE6" s="3">
        <v>-3.59938</v>
      </c>
    </row>
    <row r="7" spans="1:31" x14ac:dyDescent="0.25">
      <c r="A7" s="3">
        <v>2004</v>
      </c>
      <c r="B7" s="3">
        <v>-3.2386699999999999</v>
      </c>
      <c r="C7" s="3">
        <v>-3.0182600000000002</v>
      </c>
      <c r="D7" s="3">
        <v>-2.6265900000000002</v>
      </c>
      <c r="E7" s="3">
        <v>0.16868</v>
      </c>
      <c r="F7" s="3">
        <v>2.1047099999999999</v>
      </c>
      <c r="G7" s="3">
        <v>0.33372000000000002</v>
      </c>
      <c r="H7" s="3">
        <v>-0.68869000000000002</v>
      </c>
      <c r="I7" s="3">
        <v>0.59916999999999998</v>
      </c>
      <c r="J7" s="3">
        <v>0.60318000000000005</v>
      </c>
      <c r="K7" s="3">
        <v>-0.75134000000000001</v>
      </c>
      <c r="L7" s="3">
        <v>-1.3039000000000001</v>
      </c>
      <c r="M7" s="3">
        <v>-0.6351</v>
      </c>
      <c r="N7" s="3">
        <v>-2.26755</v>
      </c>
      <c r="O7" s="3">
        <v>-1.09046</v>
      </c>
      <c r="P7" s="3">
        <v>-2.6218300000000001</v>
      </c>
      <c r="Q7" s="3">
        <v>-2.5938599999999998</v>
      </c>
      <c r="R7" s="3">
        <v>-3.35669</v>
      </c>
      <c r="S7" s="3">
        <v>-2.4346100000000002</v>
      </c>
      <c r="T7" s="3">
        <v>2.8729999999999999E-2</v>
      </c>
      <c r="U7" s="3">
        <v>-2.1044800000000001</v>
      </c>
      <c r="V7" s="3">
        <v>-6.29779</v>
      </c>
      <c r="W7" s="3">
        <v>-3.6012</v>
      </c>
      <c r="X7" s="3">
        <v>-4.0929200000000003</v>
      </c>
      <c r="Y7" s="3">
        <v>-2.1301700000000001</v>
      </c>
      <c r="Z7" s="3">
        <v>-3.39513</v>
      </c>
      <c r="AA7" s="3">
        <v>-1.0586899999999999</v>
      </c>
      <c r="AB7" s="3">
        <v>-8.88551</v>
      </c>
      <c r="AC7" s="3">
        <v>-3.50183</v>
      </c>
      <c r="AD7" s="3">
        <v>-3.6724199999999998</v>
      </c>
      <c r="AE7" s="3">
        <v>-4.0674799999999998</v>
      </c>
    </row>
    <row r="8" spans="1:31" x14ac:dyDescent="0.25">
      <c r="A8" s="3">
        <v>2005</v>
      </c>
      <c r="B8" s="3">
        <v>-3.8155999999999999</v>
      </c>
      <c r="C8" s="3">
        <v>-3.57423</v>
      </c>
      <c r="D8" s="3">
        <v>-3.5899100000000002</v>
      </c>
      <c r="E8" s="3">
        <v>0.46361999999999998</v>
      </c>
      <c r="F8" s="3">
        <v>2.5710799999999998</v>
      </c>
      <c r="G8" s="3">
        <v>0.37903999999999999</v>
      </c>
      <c r="H8" s="3">
        <v>-0.79754000000000003</v>
      </c>
      <c r="I8" s="3">
        <v>0.86997999999999998</v>
      </c>
      <c r="J8" s="3">
        <v>0.74078999999999995</v>
      </c>
      <c r="K8" s="3">
        <v>-0.87871999999999995</v>
      </c>
      <c r="L8" s="3">
        <v>-1.3957299999999999</v>
      </c>
      <c r="M8" s="3">
        <v>-0.83211999999999997</v>
      </c>
      <c r="N8" s="3">
        <v>-2.53748</v>
      </c>
      <c r="O8" s="3">
        <v>-1.2908500000000001</v>
      </c>
      <c r="P8" s="3">
        <v>-3.1558999999999999</v>
      </c>
      <c r="Q8" s="3">
        <v>-3.0849299999999999</v>
      </c>
      <c r="R8" s="3">
        <v>-3.9895100000000001</v>
      </c>
      <c r="S8" s="3">
        <v>-2.8911500000000001</v>
      </c>
      <c r="T8" s="3">
        <v>-5.5700000000000003E-3</v>
      </c>
      <c r="U8" s="3">
        <v>-3.1871</v>
      </c>
      <c r="V8" s="3">
        <v>-7.4817799999999997</v>
      </c>
      <c r="W8" s="3">
        <v>-4.4166699999999999</v>
      </c>
      <c r="X8" s="3">
        <v>-4.2839400000000003</v>
      </c>
      <c r="Y8" s="3">
        <v>-2.2020900000000001</v>
      </c>
      <c r="Z8" s="3">
        <v>-4.0397699999999999</v>
      </c>
      <c r="AA8" s="3">
        <v>-1.2679100000000001</v>
      </c>
      <c r="AB8" s="3">
        <v>-10.10941</v>
      </c>
      <c r="AC8" s="3">
        <v>-4.0241300000000004</v>
      </c>
      <c r="AD8" s="3">
        <v>-4.1748099999999999</v>
      </c>
      <c r="AE8" s="3">
        <v>-4.7122900000000003</v>
      </c>
    </row>
    <row r="9" spans="1:31" x14ac:dyDescent="0.25">
      <c r="A9" s="3">
        <v>2006</v>
      </c>
      <c r="B9" s="3">
        <v>-4.48881</v>
      </c>
      <c r="C9" s="3">
        <v>-4.1486499999999999</v>
      </c>
      <c r="D9" s="3">
        <v>-4.9414999999999996</v>
      </c>
      <c r="E9" s="3">
        <v>0.32918999999999998</v>
      </c>
      <c r="F9" s="3">
        <v>2.83752</v>
      </c>
      <c r="G9" s="3">
        <v>0.42498000000000002</v>
      </c>
      <c r="H9" s="3">
        <v>-1.04043</v>
      </c>
      <c r="I9" s="3">
        <v>0.98624999999999996</v>
      </c>
      <c r="J9" s="3">
        <v>0.62107000000000001</v>
      </c>
      <c r="K9" s="3">
        <v>-0.97618000000000005</v>
      </c>
      <c r="L9" s="3">
        <v>-1.82908</v>
      </c>
      <c r="M9" s="3">
        <v>-1.17723</v>
      </c>
      <c r="N9" s="3">
        <v>-2.9287299999999998</v>
      </c>
      <c r="O9" s="3">
        <v>-1.8002199999999999</v>
      </c>
      <c r="P9" s="3">
        <v>-3.6984599999999999</v>
      </c>
      <c r="Q9" s="3">
        <v>-3.71597</v>
      </c>
      <c r="R9" s="3">
        <v>-4.83263</v>
      </c>
      <c r="S9" s="3">
        <v>-3.4468399999999999</v>
      </c>
      <c r="T9" s="3">
        <v>-0.14069999999999999</v>
      </c>
      <c r="U9" s="3">
        <v>-4.6664000000000003</v>
      </c>
      <c r="V9" s="3">
        <v>-8.6988299999999992</v>
      </c>
      <c r="W9" s="3">
        <v>-5.4297700000000004</v>
      </c>
      <c r="X9" s="3">
        <v>-5.0276899999999998</v>
      </c>
      <c r="Y9" s="3">
        <v>-2.57131</v>
      </c>
      <c r="Z9" s="3">
        <v>-4.6731999999999996</v>
      </c>
      <c r="AA9" s="3">
        <v>-1.5390600000000001</v>
      </c>
      <c r="AB9" s="3">
        <v>-11.52192</v>
      </c>
      <c r="AC9" s="3">
        <v>-4.6415499999999996</v>
      </c>
      <c r="AD9" s="3">
        <v>-4.75162</v>
      </c>
      <c r="AE9" s="3">
        <v>-5.5089399999999999</v>
      </c>
    </row>
    <row r="10" spans="1:31" x14ac:dyDescent="0.25">
      <c r="A10" s="3">
        <v>2007</v>
      </c>
      <c r="B10" s="3">
        <v>-5.10595</v>
      </c>
      <c r="C10" s="3">
        <v>-4.7367100000000004</v>
      </c>
      <c r="D10" s="3">
        <v>-5.44407</v>
      </c>
      <c r="E10" s="3">
        <v>0.17249</v>
      </c>
      <c r="F10" s="3">
        <v>3.18282</v>
      </c>
      <c r="G10" s="3">
        <v>0.48529</v>
      </c>
      <c r="H10" s="3">
        <v>-1.3636600000000001</v>
      </c>
      <c r="I10" s="3">
        <v>0.93386000000000002</v>
      </c>
      <c r="J10" s="3">
        <v>0.54130999999999996</v>
      </c>
      <c r="K10" s="3">
        <v>-1.1142000000000001</v>
      </c>
      <c r="L10" s="3">
        <v>-1.92333</v>
      </c>
      <c r="M10" s="3">
        <v>-1.35467</v>
      </c>
      <c r="N10" s="3">
        <v>-3.4509099999999999</v>
      </c>
      <c r="O10" s="3">
        <v>-1.9537500000000001</v>
      </c>
      <c r="P10" s="3">
        <v>-4.2997199999999998</v>
      </c>
      <c r="Q10" s="3">
        <v>-4.1429799999999997</v>
      </c>
      <c r="R10" s="3">
        <v>-5.3888100000000003</v>
      </c>
      <c r="S10" s="3">
        <v>-3.8168000000000002</v>
      </c>
      <c r="T10" s="3">
        <v>-0.12970000000000001</v>
      </c>
      <c r="U10" s="3">
        <v>-5.2987700000000002</v>
      </c>
      <c r="V10" s="3">
        <v>-9.7690800000000007</v>
      </c>
      <c r="W10" s="3">
        <v>-6.1354600000000001</v>
      </c>
      <c r="X10" s="3">
        <v>-6.15435</v>
      </c>
      <c r="Y10" s="3">
        <v>-3.1183299999999998</v>
      </c>
      <c r="Z10" s="3">
        <v>-5.23902</v>
      </c>
      <c r="AA10" s="3">
        <v>-1.84623</v>
      </c>
      <c r="AB10" s="3">
        <v>-12.873950000000001</v>
      </c>
      <c r="AC10" s="3">
        <v>-5.2244200000000003</v>
      </c>
      <c r="AD10" s="3">
        <v>-5.3651999999999997</v>
      </c>
      <c r="AE10" s="3">
        <v>-6.0249100000000002</v>
      </c>
    </row>
    <row r="11" spans="1:31" x14ac:dyDescent="0.25">
      <c r="A11" s="3">
        <v>2008</v>
      </c>
      <c r="B11" s="3">
        <v>-5.83744</v>
      </c>
      <c r="C11" s="3">
        <v>-5.4421499999999998</v>
      </c>
      <c r="D11" s="3">
        <v>-6.7321799999999996</v>
      </c>
      <c r="E11" s="3">
        <v>-0.23591999999999999</v>
      </c>
      <c r="F11" s="3">
        <v>3.4868199999999998</v>
      </c>
      <c r="G11" s="3">
        <v>0.55220999999999998</v>
      </c>
      <c r="H11" s="3">
        <v>-1.67143</v>
      </c>
      <c r="I11" s="3">
        <v>0.89890000000000003</v>
      </c>
      <c r="J11" s="3">
        <v>0.38367000000000001</v>
      </c>
      <c r="K11" s="3">
        <v>-1.1797899999999999</v>
      </c>
      <c r="L11" s="3">
        <v>-1.93228</v>
      </c>
      <c r="M11" s="3">
        <v>-1.3112999999999999</v>
      </c>
      <c r="N11" s="3">
        <v>-3.8411599999999999</v>
      </c>
      <c r="O11" s="3">
        <v>-2.0382899999999999</v>
      </c>
      <c r="P11" s="3">
        <v>-4.8704799999999997</v>
      </c>
      <c r="Q11" s="3">
        <v>-4.4296100000000003</v>
      </c>
      <c r="R11" s="3">
        <v>-5.7286099999999998</v>
      </c>
      <c r="S11" s="3">
        <v>-4.1384800000000004</v>
      </c>
      <c r="T11" s="3">
        <v>2.1489999999999999E-2</v>
      </c>
      <c r="U11" s="3">
        <v>-6.1062900000000004</v>
      </c>
      <c r="V11" s="3">
        <v>-11.11378</v>
      </c>
      <c r="W11" s="3">
        <v>-6.5948599999999997</v>
      </c>
      <c r="X11" s="3">
        <v>-7.0411700000000002</v>
      </c>
      <c r="Y11" s="3">
        <v>-3.4796200000000002</v>
      </c>
      <c r="Z11" s="3">
        <v>-5.97553</v>
      </c>
      <c r="AA11" s="3">
        <v>-2.09951</v>
      </c>
      <c r="AB11" s="3">
        <v>-14.364990000000001</v>
      </c>
      <c r="AC11" s="3">
        <v>-5.8870199999999997</v>
      </c>
      <c r="AD11" s="3">
        <v>-6.10121</v>
      </c>
      <c r="AE11" s="3">
        <v>-6.4706599999999996</v>
      </c>
    </row>
    <row r="12" spans="1:31" x14ac:dyDescent="0.25">
      <c r="A12" s="3">
        <v>2009</v>
      </c>
      <c r="B12" s="3">
        <v>-6.2538400000000003</v>
      </c>
      <c r="C12" s="3">
        <v>-5.8506499999999999</v>
      </c>
      <c r="D12" s="3">
        <v>-7.2167700000000004</v>
      </c>
      <c r="E12" s="3">
        <v>0.114</v>
      </c>
      <c r="F12" s="3">
        <v>3.9474100000000001</v>
      </c>
      <c r="G12" s="3">
        <v>0.61556999999999995</v>
      </c>
      <c r="H12" s="3">
        <v>-1.7147600000000001</v>
      </c>
      <c r="I12" s="3">
        <v>1.19347</v>
      </c>
      <c r="J12" s="3">
        <v>0.53573999999999999</v>
      </c>
      <c r="K12" s="3">
        <v>-1.34077</v>
      </c>
      <c r="L12" s="3">
        <v>-2.0180199999999999</v>
      </c>
      <c r="M12" s="3">
        <v>-1.5384899999999999</v>
      </c>
      <c r="N12" s="3">
        <v>-4.2128899999999998</v>
      </c>
      <c r="O12" s="3">
        <v>-2.1449699999999998</v>
      </c>
      <c r="P12" s="3">
        <v>-5.4872500000000004</v>
      </c>
      <c r="Q12" s="3">
        <v>-4.8203500000000004</v>
      </c>
      <c r="R12" s="3">
        <v>-6.4443799999999998</v>
      </c>
      <c r="S12" s="3">
        <v>-4.5454499999999998</v>
      </c>
      <c r="T12" s="3">
        <v>-1.907E-2</v>
      </c>
      <c r="U12" s="3">
        <v>-7.8000299999999996</v>
      </c>
      <c r="V12" s="3">
        <v>-12.556850000000001</v>
      </c>
      <c r="W12" s="3">
        <v>-7.7110099999999999</v>
      </c>
      <c r="X12" s="3">
        <v>-7.1436700000000002</v>
      </c>
      <c r="Y12" s="3">
        <v>-3.41357</v>
      </c>
      <c r="Z12" s="3">
        <v>-6.7896599999999996</v>
      </c>
      <c r="AA12" s="3">
        <v>-2.3919100000000002</v>
      </c>
      <c r="AB12" s="3">
        <v>-15.985900000000001</v>
      </c>
      <c r="AC12" s="3">
        <v>-6.5535899999999998</v>
      </c>
      <c r="AD12" s="3">
        <v>-6.8538699999999997</v>
      </c>
      <c r="AE12" s="3">
        <v>-7.3796400000000002</v>
      </c>
    </row>
    <row r="13" spans="1:31" x14ac:dyDescent="0.25">
      <c r="A13" s="3">
        <v>2010</v>
      </c>
      <c r="B13" s="3">
        <v>-6.99566</v>
      </c>
      <c r="C13" s="3">
        <v>-6.4502199999999998</v>
      </c>
      <c r="D13" s="3">
        <v>-8.4117800000000003</v>
      </c>
      <c r="E13" s="3">
        <v>0.54967999999999995</v>
      </c>
      <c r="F13" s="3">
        <v>4.5082500000000003</v>
      </c>
      <c r="G13" s="3">
        <v>0.64173000000000002</v>
      </c>
      <c r="H13" s="3">
        <v>-1.87347</v>
      </c>
      <c r="I13" s="3">
        <v>1.69055</v>
      </c>
      <c r="J13" s="3">
        <v>0.68942999999999999</v>
      </c>
      <c r="K13" s="3">
        <v>-1.4965599999999999</v>
      </c>
      <c r="L13" s="3">
        <v>-2.6420599999999999</v>
      </c>
      <c r="M13" s="3">
        <v>-2.0612300000000001</v>
      </c>
      <c r="N13" s="3">
        <v>-4.5934999999999997</v>
      </c>
      <c r="O13" s="3">
        <v>-2.6789299999999998</v>
      </c>
      <c r="P13" s="3">
        <v>-6.1164199999999997</v>
      </c>
      <c r="Q13" s="3">
        <v>-5.6725599999999998</v>
      </c>
      <c r="R13" s="3">
        <v>-7.4399100000000002</v>
      </c>
      <c r="S13" s="3">
        <v>-5.17753</v>
      </c>
      <c r="T13" s="3">
        <v>-0.20821999999999999</v>
      </c>
      <c r="U13" s="3">
        <v>-7.7471899999999998</v>
      </c>
      <c r="V13" s="3">
        <v>-13.310420000000001</v>
      </c>
      <c r="W13" s="3">
        <v>-9.1253299999999999</v>
      </c>
      <c r="X13" s="3">
        <v>-6.9143400000000002</v>
      </c>
      <c r="Y13" s="3">
        <v>-3.2980999999999998</v>
      </c>
      <c r="Z13" s="3">
        <v>-7.5217200000000002</v>
      </c>
      <c r="AA13" s="3">
        <v>-2.63239</v>
      </c>
      <c r="AB13" s="3">
        <v>-17.62331</v>
      </c>
      <c r="AC13" s="3">
        <v>-7.2028800000000004</v>
      </c>
      <c r="AD13" s="3">
        <v>-7.4485099999999997</v>
      </c>
      <c r="AE13" s="3">
        <v>-8.32226</v>
      </c>
    </row>
    <row r="14" spans="1:31" x14ac:dyDescent="0.25">
      <c r="A14" s="3">
        <v>2011</v>
      </c>
      <c r="B14" s="3">
        <v>-7.6864400000000002</v>
      </c>
      <c r="C14" s="3">
        <v>-7.0563200000000004</v>
      </c>
      <c r="D14" s="3">
        <v>-9.6697399999999991</v>
      </c>
      <c r="E14" s="3">
        <v>0.21074999999999999</v>
      </c>
      <c r="F14" s="3">
        <v>4.6296400000000002</v>
      </c>
      <c r="G14" s="3">
        <v>0.69415000000000004</v>
      </c>
      <c r="H14" s="3">
        <v>-2.04101</v>
      </c>
      <c r="I14" s="3">
        <v>1.8077300000000001</v>
      </c>
      <c r="J14" s="3">
        <v>0.75629999999999997</v>
      </c>
      <c r="K14" s="3">
        <v>-1.63341</v>
      </c>
      <c r="L14" s="3">
        <v>-2.8900100000000002</v>
      </c>
      <c r="M14" s="3">
        <v>-2.1605300000000001</v>
      </c>
      <c r="N14" s="3">
        <v>-4.9501400000000002</v>
      </c>
      <c r="O14" s="3">
        <v>-2.9521199999999999</v>
      </c>
      <c r="P14" s="3">
        <v>-6.5431600000000003</v>
      </c>
      <c r="Q14" s="3">
        <v>-6.2005299999999997</v>
      </c>
      <c r="R14" s="3">
        <v>-7.8505399999999996</v>
      </c>
      <c r="S14" s="3">
        <v>-5.6573599999999997</v>
      </c>
      <c r="T14" s="3">
        <v>-0.15891</v>
      </c>
      <c r="U14" s="3">
        <v>-7.5145299999999997</v>
      </c>
      <c r="V14" s="3">
        <v>-14.12128</v>
      </c>
      <c r="W14" s="3">
        <v>-9.8390599999999999</v>
      </c>
      <c r="X14" s="3">
        <v>-7.3220299999999998</v>
      </c>
      <c r="Y14" s="3">
        <v>-3.5745</v>
      </c>
      <c r="Z14" s="3">
        <v>-8.1449800000000003</v>
      </c>
      <c r="AA14" s="3">
        <v>-2.7144200000000001</v>
      </c>
      <c r="AB14" s="3">
        <v>-19.03706</v>
      </c>
      <c r="AC14" s="3">
        <v>-7.8001899999999997</v>
      </c>
      <c r="AD14" s="3">
        <v>-8.0173500000000004</v>
      </c>
      <c r="AE14" s="3">
        <v>-8.8780699999999992</v>
      </c>
    </row>
    <row r="15" spans="1:31" x14ac:dyDescent="0.25">
      <c r="A15" s="3">
        <v>2012</v>
      </c>
      <c r="B15" s="3">
        <v>-8.2942199999999993</v>
      </c>
      <c r="C15" s="3">
        <v>-7.6602300000000003</v>
      </c>
      <c r="D15" s="3">
        <v>-10.67484</v>
      </c>
      <c r="E15" s="3">
        <v>0.58452000000000004</v>
      </c>
      <c r="F15" s="3">
        <v>5.1689800000000004</v>
      </c>
      <c r="G15" s="3">
        <v>0.73846999999999996</v>
      </c>
      <c r="H15" s="3">
        <v>-2.1752600000000002</v>
      </c>
      <c r="I15" s="3">
        <v>2.0005999999999999</v>
      </c>
      <c r="J15" s="3">
        <v>0.86116999999999999</v>
      </c>
      <c r="K15" s="3">
        <v>-1.8314900000000001</v>
      </c>
      <c r="L15" s="3">
        <v>-2.9957099999999999</v>
      </c>
      <c r="M15" s="3">
        <v>-2.4547599999999998</v>
      </c>
      <c r="N15" s="3">
        <v>-5.5156900000000002</v>
      </c>
      <c r="O15" s="3">
        <v>-3.19177</v>
      </c>
      <c r="P15" s="3">
        <v>-6.9809299999999999</v>
      </c>
      <c r="Q15" s="3">
        <v>-6.7522799999999998</v>
      </c>
      <c r="R15" s="3">
        <v>-8.7497000000000007</v>
      </c>
      <c r="S15" s="3">
        <v>-6.1453699999999998</v>
      </c>
      <c r="T15" s="3">
        <v>-0.25030000000000002</v>
      </c>
      <c r="U15" s="3">
        <v>-7.2846299999999999</v>
      </c>
      <c r="V15" s="3">
        <v>-14.76271</v>
      </c>
      <c r="W15" s="3">
        <v>-11.305770000000001</v>
      </c>
      <c r="X15" s="3">
        <v>-7.7595200000000002</v>
      </c>
      <c r="Y15" s="3">
        <v>-3.8305400000000001</v>
      </c>
      <c r="Z15" s="3">
        <v>-8.8571200000000001</v>
      </c>
      <c r="AA15" s="3">
        <v>-2.7292900000000002</v>
      </c>
      <c r="AB15" s="3">
        <v>-20.358450000000001</v>
      </c>
      <c r="AC15" s="3">
        <v>-8.3609100000000005</v>
      </c>
      <c r="AD15" s="3">
        <v>-8.5789600000000004</v>
      </c>
      <c r="AE15" s="3">
        <v>-9.36435</v>
      </c>
    </row>
    <row r="16" spans="1:31" x14ac:dyDescent="0.25">
      <c r="A16" s="3">
        <v>2013</v>
      </c>
      <c r="B16" s="3">
        <v>-8.8064099999999996</v>
      </c>
      <c r="C16" s="3">
        <v>-8.1331299999999995</v>
      </c>
      <c r="D16" s="3">
        <v>-11.25253</v>
      </c>
      <c r="E16" s="3">
        <v>0.1434</v>
      </c>
      <c r="F16" s="3">
        <v>5.2866200000000001</v>
      </c>
      <c r="G16" s="3">
        <v>0.75578000000000001</v>
      </c>
      <c r="H16" s="3">
        <v>-2.33575</v>
      </c>
      <c r="I16" s="3">
        <v>2.2083599999999999</v>
      </c>
      <c r="J16" s="3">
        <v>0.90790000000000004</v>
      </c>
      <c r="K16" s="3">
        <v>-1.9943500000000001</v>
      </c>
      <c r="L16" s="3">
        <v>-3.1624699999999999</v>
      </c>
      <c r="M16" s="3">
        <v>-2.9668399999999999</v>
      </c>
      <c r="N16" s="3">
        <v>-5.9260900000000003</v>
      </c>
      <c r="O16" s="3">
        <v>-3.5443500000000001</v>
      </c>
      <c r="P16" s="3">
        <v>-7.5492699999999999</v>
      </c>
      <c r="Q16" s="3">
        <v>-7.3032300000000001</v>
      </c>
      <c r="R16" s="3">
        <v>-9.5257000000000005</v>
      </c>
      <c r="S16" s="3">
        <v>-6.6602800000000002</v>
      </c>
      <c r="T16" s="3">
        <v>-0.50671999999999995</v>
      </c>
      <c r="U16" s="3">
        <v>-8.0132700000000003</v>
      </c>
      <c r="V16" s="3">
        <v>-15.804220000000001</v>
      </c>
      <c r="W16" s="3">
        <v>-12.118449999999999</v>
      </c>
      <c r="X16" s="3">
        <v>-8.0137900000000002</v>
      </c>
      <c r="Y16" s="3">
        <v>-4.0021500000000003</v>
      </c>
      <c r="Z16" s="3">
        <v>-9.54284</v>
      </c>
      <c r="AA16" s="3">
        <v>-2.9016099999999998</v>
      </c>
      <c r="AB16" s="3">
        <v>-21.73245</v>
      </c>
      <c r="AC16" s="3">
        <v>-8.9445700000000006</v>
      </c>
      <c r="AD16" s="3">
        <v>-9.1425599999999996</v>
      </c>
      <c r="AE16" s="3">
        <v>-10.110910000000001</v>
      </c>
    </row>
    <row r="17" spans="1:31" x14ac:dyDescent="0.25">
      <c r="A17" s="3">
        <v>2014</v>
      </c>
      <c r="B17" s="3">
        <v>-9.1342400000000001</v>
      </c>
      <c r="C17" s="3">
        <v>-8.5629100000000005</v>
      </c>
      <c r="D17" s="3">
        <v>-12.206849999999999</v>
      </c>
      <c r="E17" s="3">
        <v>0.20083000000000001</v>
      </c>
      <c r="F17" s="3">
        <v>5.6482200000000002</v>
      </c>
      <c r="G17" s="3">
        <v>0.81706999999999996</v>
      </c>
      <c r="H17" s="3">
        <v>-2.3837299999999999</v>
      </c>
      <c r="I17" s="3">
        <v>2.5291100000000002</v>
      </c>
      <c r="J17" s="3">
        <v>1.1087100000000001</v>
      </c>
      <c r="K17" s="3">
        <v>-2.1448499999999999</v>
      </c>
      <c r="L17" s="3">
        <v>-3.27007</v>
      </c>
      <c r="M17" s="3">
        <v>-3.26918</v>
      </c>
      <c r="N17" s="3">
        <v>-6.3827699999999998</v>
      </c>
      <c r="O17" s="3">
        <v>-3.5962800000000001</v>
      </c>
      <c r="P17" s="3">
        <v>-7.9592900000000002</v>
      </c>
      <c r="Q17" s="3">
        <v>-7.5167599999999997</v>
      </c>
      <c r="R17" s="3">
        <v>-10.056369999999999</v>
      </c>
      <c r="S17" s="3">
        <v>-6.8679699999999997</v>
      </c>
      <c r="T17" s="3">
        <v>-0.52527000000000001</v>
      </c>
      <c r="U17" s="3">
        <v>-8.5433599999999998</v>
      </c>
      <c r="V17" s="3">
        <v>-16.851559999999999</v>
      </c>
      <c r="W17" s="3">
        <v>-13.10149</v>
      </c>
      <c r="X17" s="3">
        <v>-8.2308199999999996</v>
      </c>
      <c r="Y17" s="3">
        <v>-4.1100700000000003</v>
      </c>
      <c r="Z17" s="3">
        <v>-10.172280000000001</v>
      </c>
      <c r="AA17" s="3">
        <v>-3.0659100000000001</v>
      </c>
      <c r="AB17" s="3">
        <v>-23.11009</v>
      </c>
      <c r="AC17" s="3">
        <v>-9.4728899999999996</v>
      </c>
      <c r="AD17" s="3">
        <v>-9.6163900000000009</v>
      </c>
      <c r="AE17" s="3">
        <v>-10.71491</v>
      </c>
    </row>
    <row r="18" spans="1:31" x14ac:dyDescent="0.25">
      <c r="A18" s="3">
        <v>2015</v>
      </c>
      <c r="B18" s="3">
        <v>-9.6327499999999997</v>
      </c>
      <c r="C18" s="3">
        <v>-9.0362200000000001</v>
      </c>
      <c r="D18" s="3">
        <v>-12.90197</v>
      </c>
      <c r="E18" s="179">
        <v>5.5278499999999997E-4</v>
      </c>
      <c r="F18" s="3">
        <v>5.9406499999999998</v>
      </c>
      <c r="G18" s="3">
        <v>0.88178999999999996</v>
      </c>
      <c r="H18" s="3">
        <v>-2.5074100000000001</v>
      </c>
      <c r="I18" s="3">
        <v>2.98081</v>
      </c>
      <c r="J18" s="3">
        <v>1.17564</v>
      </c>
      <c r="K18" s="3">
        <v>-2.2630699999999999</v>
      </c>
      <c r="L18" s="3">
        <v>-3.2850299999999999</v>
      </c>
      <c r="M18" s="3">
        <v>-3.63124</v>
      </c>
      <c r="N18" s="3">
        <v>-6.5990200000000003</v>
      </c>
      <c r="O18" s="3">
        <v>-3.53626</v>
      </c>
      <c r="P18" s="3">
        <v>-8.3165899999999997</v>
      </c>
      <c r="Q18" s="3">
        <v>-7.63408</v>
      </c>
      <c r="R18" s="3">
        <v>-10.7875</v>
      </c>
      <c r="S18" s="3">
        <v>-6.9686399999999997</v>
      </c>
      <c r="T18" s="3">
        <v>-0.56684000000000001</v>
      </c>
      <c r="U18" s="3">
        <v>-8.65977</v>
      </c>
      <c r="V18" s="3">
        <v>-17.877559999999999</v>
      </c>
      <c r="W18" s="3">
        <v>-14.242570000000001</v>
      </c>
      <c r="X18" s="3">
        <v>-8.1321600000000007</v>
      </c>
      <c r="Y18" s="3">
        <v>-4.0494000000000003</v>
      </c>
      <c r="Z18" s="3">
        <v>-10.631629999999999</v>
      </c>
      <c r="AA18" s="3">
        <v>-3.2457199999999999</v>
      </c>
      <c r="AB18" s="3">
        <v>-24.187169999999998</v>
      </c>
      <c r="AC18" s="3">
        <v>-9.8882499999999993</v>
      </c>
      <c r="AD18" s="3">
        <v>-9.9481199999999994</v>
      </c>
      <c r="AE18" s="3">
        <v>-11.1051</v>
      </c>
    </row>
    <row r="19" spans="1:31" x14ac:dyDescent="0.25">
      <c r="A19" s="3">
        <v>2016</v>
      </c>
      <c r="B19" s="3">
        <v>-10.51437</v>
      </c>
      <c r="C19" s="3">
        <v>-9.6809999999999992</v>
      </c>
      <c r="D19" s="3">
        <v>-13.87697</v>
      </c>
      <c r="E19" s="3">
        <v>-0.33363999999999999</v>
      </c>
      <c r="F19" s="3">
        <v>6.27658</v>
      </c>
      <c r="G19" s="3">
        <v>0.89156999999999997</v>
      </c>
      <c r="H19" s="3">
        <v>-2.7152099999999999</v>
      </c>
      <c r="I19" s="3">
        <v>3.0363199999999999</v>
      </c>
      <c r="J19" s="3">
        <v>1.1760299999999999</v>
      </c>
      <c r="K19" s="3">
        <v>-2.46916</v>
      </c>
      <c r="L19" s="3">
        <v>-4.0156000000000001</v>
      </c>
      <c r="M19" s="3">
        <v>-3.9616600000000002</v>
      </c>
      <c r="N19" s="3">
        <v>-7.4111700000000003</v>
      </c>
      <c r="O19" s="3">
        <v>-4.1939299999999999</v>
      </c>
      <c r="P19" s="3">
        <v>-8.8331599999999995</v>
      </c>
      <c r="Q19" s="3">
        <v>-8.4822500000000005</v>
      </c>
      <c r="R19" s="3">
        <v>-11.35866</v>
      </c>
      <c r="S19" s="3">
        <v>-7.6302199999999996</v>
      </c>
      <c r="T19" s="3">
        <v>-0.71874000000000005</v>
      </c>
      <c r="U19" s="3">
        <v>-9.2215299999999996</v>
      </c>
      <c r="V19" s="3">
        <v>-18.896100000000001</v>
      </c>
      <c r="W19" s="3">
        <v>-15.12369</v>
      </c>
      <c r="X19" s="3">
        <v>-9.1738999999999997</v>
      </c>
      <c r="Y19" s="3">
        <v>-4.6431899999999997</v>
      </c>
      <c r="Z19" s="3">
        <v>-11.540369999999999</v>
      </c>
      <c r="AA19" s="3">
        <v>-3.5383300000000002</v>
      </c>
      <c r="AB19" s="3">
        <v>-25.787430000000001</v>
      </c>
      <c r="AC19" s="3">
        <v>-10.624129999999999</v>
      </c>
      <c r="AD19" s="3">
        <v>-10.60383</v>
      </c>
      <c r="AE19" s="3">
        <v>-11.52098</v>
      </c>
    </row>
    <row r="20" spans="1:31" x14ac:dyDescent="0.25">
      <c r="A20" s="3">
        <v>2017</v>
      </c>
      <c r="B20" s="3">
        <v>-11.162380000000001</v>
      </c>
      <c r="C20" s="3">
        <v>-10.254390000000001</v>
      </c>
      <c r="D20" s="3">
        <v>-15.06897</v>
      </c>
      <c r="E20" s="179">
        <v>-4.3718199999999999E-4</v>
      </c>
      <c r="F20" s="3">
        <v>6.8027899999999999</v>
      </c>
      <c r="G20" s="3">
        <v>0.92898000000000003</v>
      </c>
      <c r="H20" s="3">
        <v>-2.7864900000000001</v>
      </c>
      <c r="I20" s="3">
        <v>3.3477600000000001</v>
      </c>
      <c r="J20" s="3">
        <v>1.34697</v>
      </c>
      <c r="K20" s="3">
        <v>-2.5867599999999999</v>
      </c>
      <c r="L20" s="3">
        <v>-4.2503399999999996</v>
      </c>
      <c r="M20" s="3">
        <v>-4.1966200000000002</v>
      </c>
      <c r="N20" s="3">
        <v>-8.0032899999999998</v>
      </c>
      <c r="O20" s="3">
        <v>-4.4772400000000001</v>
      </c>
      <c r="P20" s="3">
        <v>-9.3466400000000007</v>
      </c>
      <c r="Q20" s="3">
        <v>-9.0306899999999999</v>
      </c>
      <c r="R20" s="3">
        <v>-12.03745</v>
      </c>
      <c r="S20" s="3">
        <v>-8.0642399999999999</v>
      </c>
      <c r="T20" s="3">
        <v>-0.78417999999999999</v>
      </c>
      <c r="U20" s="3">
        <v>-9.9344300000000008</v>
      </c>
      <c r="V20" s="3">
        <v>-19.946960000000001</v>
      </c>
      <c r="W20" s="3">
        <v>-16.220549999999999</v>
      </c>
      <c r="X20" s="3">
        <v>-9.7494700000000005</v>
      </c>
      <c r="Y20" s="3">
        <v>-4.9523299999999999</v>
      </c>
      <c r="Z20" s="3">
        <v>-12.27807</v>
      </c>
      <c r="AA20" s="3">
        <v>-3.7789600000000001</v>
      </c>
      <c r="AB20" s="3">
        <v>-27.466190000000001</v>
      </c>
      <c r="AC20" s="3">
        <v>-11.298780000000001</v>
      </c>
      <c r="AD20" s="3">
        <v>-11.27868</v>
      </c>
      <c r="AE20" s="3">
        <v>-11.926069999999999</v>
      </c>
    </row>
    <row r="21" spans="1:31" x14ac:dyDescent="0.25">
      <c r="A21" s="3">
        <v>2018</v>
      </c>
      <c r="B21" s="3">
        <v>-11.81953</v>
      </c>
      <c r="C21" s="3">
        <v>-10.777380000000001</v>
      </c>
      <c r="D21" s="3">
        <v>-16.354970000000002</v>
      </c>
      <c r="E21" s="3">
        <v>-0.31368000000000001</v>
      </c>
      <c r="F21" s="3">
        <v>6.9787100000000004</v>
      </c>
      <c r="G21" s="3">
        <v>0.94005000000000005</v>
      </c>
      <c r="H21" s="3">
        <v>-2.96109</v>
      </c>
      <c r="I21" s="3">
        <v>3.5742400000000001</v>
      </c>
      <c r="J21" s="3">
        <v>1.34301</v>
      </c>
      <c r="K21" s="3">
        <v>-2.7758099999999999</v>
      </c>
      <c r="L21" s="3">
        <v>-4.6509200000000002</v>
      </c>
      <c r="M21" s="3">
        <v>-4.7935999999999996</v>
      </c>
      <c r="N21" s="3">
        <v>-8.8272300000000001</v>
      </c>
      <c r="O21" s="3">
        <v>-5.0691699999999997</v>
      </c>
      <c r="P21" s="3">
        <v>-10.08174</v>
      </c>
      <c r="Q21" s="3">
        <v>-9.90977</v>
      </c>
      <c r="R21" s="3">
        <v>-12.866199999999999</v>
      </c>
      <c r="S21" s="3">
        <v>-8.7491199999999996</v>
      </c>
      <c r="T21" s="3">
        <v>-1.0532900000000001</v>
      </c>
      <c r="U21" s="3">
        <v>-11.90221</v>
      </c>
      <c r="V21" s="3">
        <v>-21.559729999999998</v>
      </c>
      <c r="W21" s="3">
        <v>-17.4497</v>
      </c>
      <c r="X21" s="3">
        <v>-10.33047</v>
      </c>
      <c r="Y21" s="3">
        <v>-5.2640900000000004</v>
      </c>
      <c r="Z21" s="3">
        <v>-13.14119</v>
      </c>
      <c r="AA21" s="3">
        <v>-4.16465</v>
      </c>
      <c r="AB21" s="3">
        <v>-29.13381</v>
      </c>
      <c r="AC21" s="3">
        <v>-12.051220000000001</v>
      </c>
      <c r="AD21" s="3">
        <v>-11.93126</v>
      </c>
      <c r="AE21" s="3">
        <v>-12.13204</v>
      </c>
    </row>
    <row r="22" spans="1:31" x14ac:dyDescent="0.25">
      <c r="A22" s="3">
        <v>2019</v>
      </c>
      <c r="B22" s="3">
        <v>-12.41629</v>
      </c>
      <c r="C22" s="3">
        <v>-11.355090000000001</v>
      </c>
      <c r="D22" s="3">
        <v>-16.66497</v>
      </c>
      <c r="E22" s="3">
        <v>-0.52378999999999998</v>
      </c>
      <c r="F22" s="3">
        <v>7.3492600000000001</v>
      </c>
      <c r="G22" s="3">
        <v>0.98687999999999998</v>
      </c>
      <c r="H22" s="3">
        <v>-3.0956299999999999</v>
      </c>
      <c r="I22" s="3">
        <v>3.9606300000000001</v>
      </c>
      <c r="J22" s="3">
        <v>1.38205</v>
      </c>
      <c r="K22" s="3">
        <v>-2.8698999999999999</v>
      </c>
      <c r="L22" s="3">
        <v>-4.66106</v>
      </c>
      <c r="M22" s="3">
        <v>-5.12296</v>
      </c>
      <c r="N22" s="3">
        <v>-9.3092100000000002</v>
      </c>
      <c r="O22" s="3">
        <v>-5.2142999999999997</v>
      </c>
      <c r="P22" s="3">
        <v>-10.66638</v>
      </c>
      <c r="Q22" s="3">
        <v>-10.35463</v>
      </c>
      <c r="R22" s="3">
        <v>-13.425940000000001</v>
      </c>
      <c r="S22" s="3">
        <v>-9.2023499999999991</v>
      </c>
      <c r="T22" s="3">
        <v>-1.03685</v>
      </c>
      <c r="U22" s="3">
        <v>-12.854660000000001</v>
      </c>
      <c r="V22" s="3">
        <v>-22.77599</v>
      </c>
      <c r="W22" s="3">
        <v>-18.630769999999998</v>
      </c>
      <c r="X22" s="3">
        <v>-10.38536</v>
      </c>
      <c r="Y22" s="3">
        <v>-5.33474</v>
      </c>
      <c r="Z22" s="3">
        <v>-13.757289999999999</v>
      </c>
      <c r="AA22" s="3">
        <v>-4.35372</v>
      </c>
      <c r="AB22" s="3">
        <v>-30.44191</v>
      </c>
      <c r="AC22" s="3">
        <v>-12.566879999999999</v>
      </c>
      <c r="AD22" s="3">
        <v>-12.46565</v>
      </c>
      <c r="AE22" s="3">
        <v>-12.37678</v>
      </c>
    </row>
    <row r="23" spans="1:31" x14ac:dyDescent="0.25">
      <c r="A23" s="3">
        <v>2020</v>
      </c>
      <c r="B23" s="3">
        <v>-12.84639</v>
      </c>
      <c r="C23" s="3">
        <v>-12.070399999999999</v>
      </c>
      <c r="D23" s="3">
        <v>-17.32497</v>
      </c>
      <c r="E23" s="3">
        <v>-0.72385999999999995</v>
      </c>
      <c r="F23" s="3">
        <v>7.6553199999999997</v>
      </c>
      <c r="G23" s="3">
        <v>1.0053000000000001</v>
      </c>
      <c r="H23" s="3">
        <v>-3.2242299999999999</v>
      </c>
      <c r="I23" s="3">
        <v>4.0755699999999999</v>
      </c>
      <c r="J23" s="3">
        <v>1.4615400000000001</v>
      </c>
      <c r="K23" s="3">
        <v>-3.0789599999999999</v>
      </c>
      <c r="L23" s="3">
        <v>-4.7136100000000001</v>
      </c>
      <c r="M23" s="3">
        <v>-5.7332099999999997</v>
      </c>
      <c r="N23" s="3">
        <v>-9.9639699999999998</v>
      </c>
      <c r="O23" s="3">
        <v>-5.3307799999999999</v>
      </c>
      <c r="P23" s="3">
        <v>-11.24423</v>
      </c>
      <c r="Q23" s="3">
        <v>-10.79223</v>
      </c>
      <c r="R23" s="3">
        <v>-14.45729</v>
      </c>
      <c r="S23" s="3">
        <v>-9.4926100000000009</v>
      </c>
      <c r="T23" s="3">
        <v>-1.34487</v>
      </c>
      <c r="U23" s="3">
        <v>-13.70257</v>
      </c>
      <c r="V23" s="3">
        <v>-24.290140000000001</v>
      </c>
      <c r="W23" s="3">
        <v>-19.990929999999999</v>
      </c>
      <c r="X23" s="3">
        <v>-11.614549999999999</v>
      </c>
      <c r="Y23" s="3">
        <v>-5.8779000000000003</v>
      </c>
      <c r="Z23" s="3">
        <v>-14.72307</v>
      </c>
      <c r="AA23" s="3">
        <v>-4.5549900000000001</v>
      </c>
      <c r="AB23" s="3">
        <v>-32.009480000000003</v>
      </c>
      <c r="AC23" s="3">
        <v>-13.39819</v>
      </c>
      <c r="AD23" s="3">
        <v>-13.04177</v>
      </c>
      <c r="AE23" s="3">
        <v>-13.10145</v>
      </c>
    </row>
    <row r="24" spans="1:31" ht="15.75" thickBot="1" x14ac:dyDescent="0.3">
      <c r="A24" s="34">
        <v>2021</v>
      </c>
      <c r="B24" s="34">
        <v>-13.53575</v>
      </c>
      <c r="C24" s="34">
        <v>-12.923730000000001</v>
      </c>
      <c r="D24" s="34">
        <v>-17.698969999999999</v>
      </c>
      <c r="E24" s="34">
        <v>-0.87841000000000002</v>
      </c>
      <c r="F24" s="34">
        <v>7.97295</v>
      </c>
      <c r="G24" s="34">
        <v>1.04297</v>
      </c>
      <c r="H24" s="34">
        <v>-3.5080800000000001</v>
      </c>
      <c r="I24" s="34">
        <v>4.3223900000000004</v>
      </c>
      <c r="J24" s="34">
        <v>1.1930700000000001</v>
      </c>
      <c r="K24" s="34">
        <v>-3.2828200000000001</v>
      </c>
      <c r="L24" s="34">
        <v>-5.0831400000000002</v>
      </c>
      <c r="M24" s="34">
        <v>-6.1907699999999997</v>
      </c>
      <c r="N24" s="34">
        <v>-10.41963</v>
      </c>
      <c r="O24" s="34">
        <v>-5.6712600000000002</v>
      </c>
      <c r="P24" s="34">
        <v>-11.86816</v>
      </c>
      <c r="Q24" s="34">
        <v>-11.427849999999999</v>
      </c>
      <c r="R24" s="34">
        <v>-15.65049</v>
      </c>
      <c r="S24" s="34">
        <v>-9.9590999999999994</v>
      </c>
      <c r="T24" s="34">
        <v>-1.5887100000000001</v>
      </c>
      <c r="U24" s="34">
        <v>-14.798500000000001</v>
      </c>
      <c r="V24" s="34">
        <v>-26.20581</v>
      </c>
      <c r="W24" s="34">
        <v>-21.125689999999999</v>
      </c>
      <c r="X24" s="34">
        <v>-12.67496</v>
      </c>
      <c r="Y24" s="34">
        <v>-6.42746</v>
      </c>
      <c r="Z24" s="34">
        <v>-15.76469</v>
      </c>
      <c r="AA24" s="34">
        <v>-4.8084800000000003</v>
      </c>
      <c r="AB24" s="34">
        <v>-33.823480000000004</v>
      </c>
      <c r="AC24" s="34">
        <v>-14.371359999999999</v>
      </c>
      <c r="AD24" s="34">
        <v>-13.72579</v>
      </c>
      <c r="AE24" s="34">
        <v>-13.98119</v>
      </c>
    </row>
  </sheetData>
  <mergeCells count="1">
    <mergeCell ref="A1:AE1"/>
  </mergeCells>
  <phoneticPr fontId="1"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12</vt:i4>
      </vt:variant>
      <vt:variant>
        <vt:lpstr>命名范围</vt:lpstr>
      </vt:variant>
      <vt:variant>
        <vt:i4>5</vt:i4>
      </vt:variant>
    </vt:vector>
  </HeadingPairs>
  <TitlesOfParts>
    <vt:vector size="17" baseType="lpstr">
      <vt:lpstr>Table S1</vt:lpstr>
      <vt:lpstr>Table S2</vt:lpstr>
      <vt:lpstr>Table S3</vt:lpstr>
      <vt:lpstr>Table S4</vt:lpstr>
      <vt:lpstr>Table S5</vt:lpstr>
      <vt:lpstr>Table S6</vt:lpstr>
      <vt:lpstr>Table S7</vt:lpstr>
      <vt:lpstr>Table S8</vt:lpstr>
      <vt:lpstr>Table S9</vt:lpstr>
      <vt:lpstr>Table S10</vt:lpstr>
      <vt:lpstr>Table S11</vt:lpstr>
      <vt:lpstr>Table S12</vt:lpstr>
      <vt:lpstr>'Table S8'!_Hlk120373768</vt:lpstr>
      <vt:lpstr>'Table S6'!_Hlk120388672</vt:lpstr>
      <vt:lpstr>'Table S6'!_Hlk120388681</vt:lpstr>
      <vt:lpstr>'Table S6'!_Hlk120388806</vt:lpstr>
      <vt:lpstr>'Table S6'!_Hlk120440746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2015-06-05T18:19:34Z</dcterms:created>
  <dcterms:modified xsi:type="dcterms:W3CDTF">2023-06-26T08:26:55Z</dcterms:modified>
</cp:coreProperties>
</file>