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8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9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10.xml" ContentType="application/vnd.openxmlformats-officedocument.drawing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1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12.xml" ContentType="application/vnd.openxmlformats-officedocument.drawing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13.xml" ContentType="application/vnd.openxmlformats-officedocument.drawing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14.xml" ContentType="application/vnd.openxmlformats-officedocument.drawing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5.xml" ContentType="application/vnd.openxmlformats-officedocument.drawing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16.xml" ContentType="application/vnd.openxmlformats-officedocument.drawing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17.xml" ContentType="application/vnd.openxmlformats-officedocument.drawing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18.xml" ContentType="application/vnd.openxmlformats-officedocument.drawing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drawings/drawing19.xml" ContentType="application/vnd.openxmlformats-officedocument.drawing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20.xml" ContentType="application/vnd.openxmlformats-officedocument.drawing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21.xml" ContentType="application/vnd.openxmlformats-officedocument.drawing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drawings/drawing22.xml" ContentType="application/vnd.openxmlformats-officedocument.drawing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23.xml" ContentType="application/vnd.openxmlformats-officedocument.drawing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drawings/drawing26.xml" ContentType="application/vnd.openxmlformats-officedocument.drawing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drawings/drawing27.xml" ContentType="application/vnd.openxmlformats-officedocument.drawing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drawings/drawing28.xml" ContentType="application/vnd.openxmlformats-officedocument.drawing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drawings/drawing29.xml" ContentType="application/vnd.openxmlformats-officedocument.drawing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uceshi/Desktop/my project/suzuki couping project/biphasicpaper/nature cat/"/>
    </mc:Choice>
  </mc:AlternateContent>
  <xr:revisionPtr revIDLastSave="0" documentId="8_{BAD38AF2-CC8B-4048-A77B-84467B4CD551}" xr6:coauthVersionLast="47" xr6:coauthVersionMax="47" xr10:uidLastSave="{00000000-0000-0000-0000-000000000000}"/>
  <bookViews>
    <workbookView xWindow="0" yWindow="460" windowWidth="28800" windowHeight="17540" firstSheet="20" activeTab="25" xr2:uid="{785D415B-EEBF-074B-9219-A7E7F220BCC6}"/>
  </bookViews>
  <sheets>
    <sheet name="calibration curve" sheetId="2" r:id="rId1"/>
    <sheet name="reproducibility" sheetId="1" r:id="rId2"/>
    <sheet name="Different excess in Benzylbromi" sheetId="13" r:id="rId3"/>
    <sheet name="Different excess in BPin" sheetId="22" r:id="rId4"/>
    <sheet name="Different excess in Catalyst" sheetId="16" r:id="rId5"/>
    <sheet name="Different excess in K2CO3" sheetId="14" r:id="rId6"/>
    <sheet name="Different excess in KBr" sheetId="28" r:id="rId7"/>
    <sheet name="same excess reactions" sheetId="33" r:id="rId8"/>
    <sheet name="Halide Inhibition" sheetId="18" r:id="rId9"/>
    <sheet name="BnBr vs BnCl" sheetId="26" r:id="rId10"/>
    <sheet name="competition reaction " sheetId="27" r:id="rId11"/>
    <sheet name="TBAB-Cl-I" sheetId="36" r:id="rId12"/>
    <sheet name="different boronic esterss" sheetId="38" r:id="rId13"/>
    <sheet name="Dif excess-Water (total  10ml)" sheetId="5" r:id="rId14"/>
    <sheet name="Dif excess water(7ml MeTHF)" sheetId="23" r:id="rId15"/>
    <sheet name="Carbazole inhibition." sheetId="19" r:id="rId16"/>
    <sheet name="background rxn" sheetId="34" r:id="rId17"/>
    <sheet name="hydrolysis of BPin" sheetId="35" r:id="rId18"/>
    <sheet name="hyrolysis with TBA salts" sheetId="39" r:id="rId19"/>
    <sheet name="Different excess in BnBr(TBAB)" sheetId="43" r:id="rId20"/>
    <sheet name="Different excess in Bpin (TBAB)" sheetId="44" r:id="rId21"/>
    <sheet name="different excess in cat (TBAB)" sheetId="45" r:id="rId22"/>
    <sheet name="different excess in base (TBAB)" sheetId="46" r:id="rId23"/>
    <sheet name="TBAB acceleration impact" sheetId="41" r:id="rId24"/>
    <sheet name="Sp2-Sp2 coupling system" sheetId="42" r:id="rId25"/>
    <sheet name="TBATf vs TBAB vs KBr vs KTf" sheetId="47" r:id="rId26"/>
  </sheets>
  <externalReferences>
    <externalReference r:id="rId27"/>
    <externalReference r:id="rId2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7" i="47" l="1"/>
  <c r="W87" i="47"/>
  <c r="U87" i="47"/>
  <c r="T87" i="47"/>
  <c r="S87" i="47"/>
  <c r="P87" i="47"/>
  <c r="O87" i="47"/>
  <c r="N87" i="47"/>
  <c r="M87" i="47"/>
  <c r="L87" i="47"/>
  <c r="K87" i="47"/>
  <c r="J87" i="47"/>
  <c r="I87" i="47"/>
  <c r="H87" i="47"/>
  <c r="G87" i="47"/>
  <c r="F87" i="47"/>
  <c r="E87" i="47"/>
  <c r="D87" i="47"/>
  <c r="C87" i="47"/>
  <c r="X86" i="47"/>
  <c r="W86" i="47"/>
  <c r="U86" i="47"/>
  <c r="T86" i="47"/>
  <c r="S86" i="47"/>
  <c r="P86" i="47"/>
  <c r="O86" i="47"/>
  <c r="N86" i="47"/>
  <c r="M86" i="47"/>
  <c r="L86" i="47"/>
  <c r="K86" i="47"/>
  <c r="J86" i="47"/>
  <c r="I86" i="47"/>
  <c r="H86" i="47"/>
  <c r="G86" i="47"/>
  <c r="F86" i="47"/>
  <c r="E86" i="47"/>
  <c r="D86" i="47"/>
  <c r="C86" i="47"/>
  <c r="X85" i="47"/>
  <c r="W85" i="47"/>
  <c r="U85" i="47"/>
  <c r="T85" i="47"/>
  <c r="S85" i="47"/>
  <c r="P85" i="47"/>
  <c r="O85" i="47"/>
  <c r="N85" i="47"/>
  <c r="M85" i="47"/>
  <c r="L85" i="47"/>
  <c r="K85" i="47"/>
  <c r="J85" i="47"/>
  <c r="I85" i="47"/>
  <c r="H85" i="47"/>
  <c r="G85" i="47"/>
  <c r="F85" i="47"/>
  <c r="E85" i="47"/>
  <c r="D85" i="47"/>
  <c r="C85" i="47"/>
  <c r="X84" i="47"/>
  <c r="W84" i="47"/>
  <c r="U84" i="47"/>
  <c r="T84" i="47"/>
  <c r="S84" i="47"/>
  <c r="P84" i="47"/>
  <c r="O84" i="47"/>
  <c r="N84" i="47"/>
  <c r="M84" i="47"/>
  <c r="L84" i="47"/>
  <c r="K84" i="47"/>
  <c r="J84" i="47"/>
  <c r="I84" i="47"/>
  <c r="H84" i="47"/>
  <c r="G84" i="47"/>
  <c r="F84" i="47"/>
  <c r="E84" i="47"/>
  <c r="D84" i="47"/>
  <c r="C84" i="47"/>
  <c r="X83" i="47"/>
  <c r="W83" i="47"/>
  <c r="U83" i="47"/>
  <c r="T83" i="47"/>
  <c r="S83" i="47"/>
  <c r="P83" i="47"/>
  <c r="O83" i="47"/>
  <c r="N83" i="47"/>
  <c r="M83" i="47"/>
  <c r="L83" i="47"/>
  <c r="K83" i="47"/>
  <c r="J83" i="47"/>
  <c r="I83" i="47"/>
  <c r="H83" i="47"/>
  <c r="G83" i="47"/>
  <c r="F83" i="47"/>
  <c r="E83" i="47"/>
  <c r="D83" i="47"/>
  <c r="C83" i="47"/>
  <c r="X82" i="47"/>
  <c r="W82" i="47"/>
  <c r="U82" i="47"/>
  <c r="T82" i="47"/>
  <c r="S82" i="47"/>
  <c r="P82" i="47"/>
  <c r="O82" i="47"/>
  <c r="N82" i="47"/>
  <c r="M82" i="47"/>
  <c r="L82" i="47"/>
  <c r="K82" i="47"/>
  <c r="J82" i="47"/>
  <c r="I82" i="47"/>
  <c r="H82" i="47"/>
  <c r="G82" i="47"/>
  <c r="F82" i="47"/>
  <c r="E82" i="47"/>
  <c r="D82" i="47"/>
  <c r="C82" i="47"/>
  <c r="X81" i="47"/>
  <c r="W81" i="47"/>
  <c r="U81" i="47"/>
  <c r="T81" i="47"/>
  <c r="S81" i="47"/>
  <c r="P81" i="47"/>
  <c r="O81" i="47"/>
  <c r="N81" i="47"/>
  <c r="M81" i="47"/>
  <c r="L81" i="47"/>
  <c r="K81" i="47"/>
  <c r="J81" i="47"/>
  <c r="I81" i="47"/>
  <c r="H81" i="47"/>
  <c r="G81" i="47"/>
  <c r="F81" i="47"/>
  <c r="E81" i="47"/>
  <c r="D81" i="47"/>
  <c r="C81" i="47"/>
  <c r="X80" i="47"/>
  <c r="W80" i="47"/>
  <c r="U80" i="47"/>
  <c r="T80" i="47"/>
  <c r="S80" i="47"/>
  <c r="P80" i="47"/>
  <c r="O80" i="47"/>
  <c r="N80" i="47"/>
  <c r="M80" i="47"/>
  <c r="L80" i="47"/>
  <c r="K80" i="47"/>
  <c r="J80" i="47"/>
  <c r="I80" i="47"/>
  <c r="H80" i="47"/>
  <c r="G80" i="47"/>
  <c r="F80" i="47"/>
  <c r="E80" i="47"/>
  <c r="D80" i="47"/>
  <c r="C80" i="47"/>
  <c r="X79" i="47"/>
  <c r="W79" i="47"/>
  <c r="U79" i="47"/>
  <c r="T79" i="47"/>
  <c r="S79" i="47"/>
  <c r="P79" i="47"/>
  <c r="O79" i="47"/>
  <c r="N79" i="47"/>
  <c r="M79" i="47"/>
  <c r="L79" i="47"/>
  <c r="K79" i="47"/>
  <c r="J79" i="47"/>
  <c r="I79" i="47"/>
  <c r="H79" i="47"/>
  <c r="G79" i="47"/>
  <c r="F79" i="47"/>
  <c r="E79" i="47"/>
  <c r="D79" i="47"/>
  <c r="C79" i="47"/>
  <c r="X78" i="47"/>
  <c r="W78" i="47"/>
  <c r="U78" i="47"/>
  <c r="T78" i="47"/>
  <c r="S78" i="47"/>
  <c r="P78" i="47"/>
  <c r="O78" i="47"/>
  <c r="N78" i="47"/>
  <c r="M78" i="47"/>
  <c r="L78" i="47"/>
  <c r="K78" i="47"/>
  <c r="J78" i="47"/>
  <c r="I78" i="47"/>
  <c r="H78" i="47"/>
  <c r="G78" i="47"/>
  <c r="F78" i="47"/>
  <c r="E78" i="47"/>
  <c r="D78" i="47"/>
  <c r="C78" i="47"/>
  <c r="X77" i="47"/>
  <c r="W77" i="47"/>
  <c r="U77" i="47"/>
  <c r="T77" i="47"/>
  <c r="S77" i="47"/>
  <c r="P77" i="47"/>
  <c r="O77" i="47"/>
  <c r="N77" i="47"/>
  <c r="M77" i="47"/>
  <c r="L77" i="47"/>
  <c r="K77" i="47"/>
  <c r="J77" i="47"/>
  <c r="I77" i="47"/>
  <c r="H77" i="47"/>
  <c r="G77" i="47"/>
  <c r="F77" i="47"/>
  <c r="E77" i="47"/>
  <c r="D77" i="47"/>
  <c r="C77" i="47"/>
  <c r="X76" i="47"/>
  <c r="W76" i="47"/>
  <c r="U76" i="47"/>
  <c r="T76" i="47"/>
  <c r="S76" i="47"/>
  <c r="P76" i="47"/>
  <c r="O76" i="47"/>
  <c r="N76" i="47"/>
  <c r="M76" i="47"/>
  <c r="L76" i="47"/>
  <c r="K76" i="47"/>
  <c r="J76" i="47"/>
  <c r="I76" i="47"/>
  <c r="H76" i="47"/>
  <c r="G76" i="47"/>
  <c r="F76" i="47"/>
  <c r="E76" i="47"/>
  <c r="D76" i="47"/>
  <c r="C76" i="47"/>
  <c r="X75" i="47"/>
  <c r="W75" i="47"/>
  <c r="U75" i="47"/>
  <c r="T75" i="47"/>
  <c r="S75" i="47"/>
  <c r="P75" i="47"/>
  <c r="O75" i="47"/>
  <c r="N75" i="47"/>
  <c r="M75" i="47"/>
  <c r="L75" i="47"/>
  <c r="K75" i="47"/>
  <c r="J75" i="47"/>
  <c r="I75" i="47"/>
  <c r="H75" i="47"/>
  <c r="G75" i="47"/>
  <c r="F75" i="47"/>
  <c r="E75" i="47"/>
  <c r="D75" i="47"/>
  <c r="C75" i="47"/>
  <c r="X74" i="47"/>
  <c r="W74" i="47"/>
  <c r="U74" i="47"/>
  <c r="T74" i="47"/>
  <c r="S74" i="47"/>
  <c r="P74" i="47"/>
  <c r="O74" i="47"/>
  <c r="N74" i="47"/>
  <c r="M74" i="47"/>
  <c r="L74" i="47"/>
  <c r="K74" i="47"/>
  <c r="J74" i="47"/>
  <c r="I74" i="47"/>
  <c r="H74" i="47"/>
  <c r="G74" i="47"/>
  <c r="F74" i="47"/>
  <c r="E74" i="47"/>
  <c r="D74" i="47"/>
  <c r="C74" i="47"/>
  <c r="X73" i="47"/>
  <c r="W73" i="47"/>
  <c r="U73" i="47"/>
  <c r="T73" i="47"/>
  <c r="S73" i="47"/>
  <c r="P73" i="47"/>
  <c r="O73" i="47"/>
  <c r="N73" i="47"/>
  <c r="M73" i="47"/>
  <c r="L73" i="47"/>
  <c r="K73" i="47"/>
  <c r="J73" i="47"/>
  <c r="I73" i="47"/>
  <c r="H73" i="47"/>
  <c r="G73" i="47"/>
  <c r="F73" i="47"/>
  <c r="E73" i="47"/>
  <c r="D73" i="47"/>
  <c r="C73" i="47"/>
  <c r="X72" i="47"/>
  <c r="W72" i="47"/>
  <c r="U72" i="47"/>
  <c r="T72" i="47"/>
  <c r="S72" i="47"/>
  <c r="P72" i="47"/>
  <c r="O72" i="47"/>
  <c r="N72" i="47"/>
  <c r="M72" i="47"/>
  <c r="L72" i="47"/>
  <c r="K72" i="47"/>
  <c r="J72" i="47"/>
  <c r="I72" i="47"/>
  <c r="H72" i="47"/>
  <c r="G72" i="47"/>
  <c r="F72" i="47"/>
  <c r="E72" i="47"/>
  <c r="D72" i="47"/>
  <c r="C72" i="47"/>
  <c r="X71" i="47"/>
  <c r="W71" i="47"/>
  <c r="U71" i="47"/>
  <c r="T71" i="47"/>
  <c r="S71" i="47"/>
  <c r="P71" i="47"/>
  <c r="O71" i="47"/>
  <c r="N71" i="47"/>
  <c r="M71" i="47"/>
  <c r="L71" i="47"/>
  <c r="K71" i="47"/>
  <c r="J71" i="47"/>
  <c r="I71" i="47"/>
  <c r="H71" i="47"/>
  <c r="G71" i="47"/>
  <c r="F71" i="47"/>
  <c r="E71" i="47"/>
  <c r="D71" i="47"/>
  <c r="C71" i="47"/>
  <c r="X70" i="47"/>
  <c r="W70" i="47"/>
  <c r="U70" i="47"/>
  <c r="T70" i="47"/>
  <c r="S70" i="47"/>
  <c r="P70" i="47"/>
  <c r="O70" i="47"/>
  <c r="N70" i="47"/>
  <c r="M70" i="47"/>
  <c r="L70" i="47"/>
  <c r="K70" i="47"/>
  <c r="J70" i="47"/>
  <c r="I70" i="47"/>
  <c r="H70" i="47"/>
  <c r="G70" i="47"/>
  <c r="F70" i="47"/>
  <c r="E70" i="47"/>
  <c r="D70" i="47"/>
  <c r="C70" i="47"/>
  <c r="X69" i="47"/>
  <c r="W69" i="47"/>
  <c r="U69" i="47"/>
  <c r="T69" i="47"/>
  <c r="S69" i="47"/>
  <c r="P69" i="47"/>
  <c r="O69" i="47"/>
  <c r="N69" i="47"/>
  <c r="M69" i="47"/>
  <c r="L69" i="47"/>
  <c r="K69" i="47"/>
  <c r="J69" i="47"/>
  <c r="I69" i="47"/>
  <c r="H69" i="47"/>
  <c r="G69" i="47"/>
  <c r="F69" i="47"/>
  <c r="E69" i="47"/>
  <c r="D69" i="47"/>
  <c r="C69" i="47"/>
  <c r="X68" i="47"/>
  <c r="W68" i="47"/>
  <c r="U68" i="47"/>
  <c r="T68" i="47"/>
  <c r="S68" i="47"/>
  <c r="P68" i="47"/>
  <c r="O68" i="47"/>
  <c r="N68" i="47"/>
  <c r="M68" i="47"/>
  <c r="L68" i="47"/>
  <c r="K68" i="47"/>
  <c r="J68" i="47"/>
  <c r="I68" i="47"/>
  <c r="H68" i="47"/>
  <c r="G68" i="47"/>
  <c r="F68" i="47"/>
  <c r="E68" i="47"/>
  <c r="D68" i="47"/>
  <c r="C68" i="47"/>
  <c r="X67" i="47"/>
  <c r="W67" i="47"/>
  <c r="U67" i="47"/>
  <c r="T67" i="47"/>
  <c r="S67" i="47"/>
  <c r="P67" i="47"/>
  <c r="O67" i="47"/>
  <c r="N67" i="47"/>
  <c r="M67" i="47"/>
  <c r="L67" i="47"/>
  <c r="K67" i="47"/>
  <c r="J67" i="47"/>
  <c r="I67" i="47"/>
  <c r="H67" i="47"/>
  <c r="G67" i="47"/>
  <c r="F67" i="47"/>
  <c r="E67" i="47"/>
  <c r="D67" i="47"/>
  <c r="C67" i="47"/>
  <c r="N168" i="46" l="1"/>
  <c r="L168" i="46"/>
  <c r="J168" i="46"/>
  <c r="I168" i="46"/>
  <c r="N167" i="46"/>
  <c r="L167" i="46"/>
  <c r="J167" i="46"/>
  <c r="I167" i="46"/>
  <c r="N166" i="46"/>
  <c r="L166" i="46"/>
  <c r="J166" i="46"/>
  <c r="I166" i="46"/>
  <c r="N165" i="46"/>
  <c r="L165" i="46"/>
  <c r="J165" i="46"/>
  <c r="I165" i="46"/>
  <c r="N164" i="46"/>
  <c r="L164" i="46"/>
  <c r="J164" i="46"/>
  <c r="I164" i="46"/>
  <c r="N163" i="46"/>
  <c r="L163" i="46"/>
  <c r="J163" i="46"/>
  <c r="I163" i="46"/>
  <c r="N162" i="46"/>
  <c r="L162" i="46"/>
  <c r="J162" i="46"/>
  <c r="I162" i="46"/>
  <c r="N161" i="46"/>
  <c r="L161" i="46"/>
  <c r="J161" i="46"/>
  <c r="I161" i="46"/>
  <c r="AA160" i="46"/>
  <c r="X160" i="46"/>
  <c r="Y160" i="46" s="1"/>
  <c r="V160" i="46"/>
  <c r="U160" i="46"/>
  <c r="N160" i="46"/>
  <c r="L160" i="46"/>
  <c r="J160" i="46"/>
  <c r="I160" i="46"/>
  <c r="AA159" i="46"/>
  <c r="X159" i="46"/>
  <c r="Y159" i="46" s="1"/>
  <c r="V159" i="46"/>
  <c r="U159" i="46"/>
  <c r="N159" i="46"/>
  <c r="L159" i="46"/>
  <c r="J159" i="46"/>
  <c r="I159" i="46"/>
  <c r="AA158" i="46"/>
  <c r="X158" i="46"/>
  <c r="Y158" i="46" s="1"/>
  <c r="V158" i="46"/>
  <c r="U158" i="46"/>
  <c r="N158" i="46"/>
  <c r="L158" i="46"/>
  <c r="J158" i="46"/>
  <c r="I158" i="46"/>
  <c r="AA157" i="46"/>
  <c r="X157" i="46"/>
  <c r="Y157" i="46" s="1"/>
  <c r="V157" i="46"/>
  <c r="U157" i="46"/>
  <c r="N157" i="46"/>
  <c r="L157" i="46"/>
  <c r="J157" i="46"/>
  <c r="I157" i="46"/>
  <c r="AA156" i="46"/>
  <c r="X156" i="46"/>
  <c r="Y156" i="46" s="1"/>
  <c r="V156" i="46"/>
  <c r="U156" i="46"/>
  <c r="N156" i="46"/>
  <c r="L156" i="46"/>
  <c r="J156" i="46"/>
  <c r="I156" i="46"/>
  <c r="AA155" i="46"/>
  <c r="X155" i="46"/>
  <c r="Y155" i="46" s="1"/>
  <c r="V155" i="46"/>
  <c r="U155" i="46"/>
  <c r="N155" i="46"/>
  <c r="L155" i="46"/>
  <c r="J155" i="46"/>
  <c r="I155" i="46"/>
  <c r="AA154" i="46"/>
  <c r="X154" i="46"/>
  <c r="Y154" i="46" s="1"/>
  <c r="V154" i="46"/>
  <c r="U154" i="46"/>
  <c r="N154" i="46"/>
  <c r="L154" i="46"/>
  <c r="J154" i="46"/>
  <c r="I154" i="46"/>
  <c r="AA153" i="46"/>
  <c r="X153" i="46"/>
  <c r="Y153" i="46" s="1"/>
  <c r="V153" i="46"/>
  <c r="U153" i="46"/>
  <c r="N153" i="46"/>
  <c r="L153" i="46"/>
  <c r="J153" i="46"/>
  <c r="I153" i="46"/>
  <c r="AA152" i="46"/>
  <c r="X152" i="46"/>
  <c r="Y152" i="46" s="1"/>
  <c r="V152" i="46"/>
  <c r="U152" i="46"/>
  <c r="N152" i="46"/>
  <c r="L152" i="46"/>
  <c r="J152" i="46"/>
  <c r="I152" i="46"/>
  <c r="AA151" i="46"/>
  <c r="X151" i="46"/>
  <c r="Y151" i="46" s="1"/>
  <c r="V151" i="46"/>
  <c r="U151" i="46"/>
  <c r="N151" i="46"/>
  <c r="L151" i="46"/>
  <c r="J151" i="46"/>
  <c r="I151" i="46"/>
  <c r="AA150" i="46"/>
  <c r="X150" i="46"/>
  <c r="Y150" i="46" s="1"/>
  <c r="V150" i="46"/>
  <c r="U150" i="46"/>
  <c r="N150" i="46"/>
  <c r="L150" i="46"/>
  <c r="J150" i="46"/>
  <c r="I150" i="46"/>
  <c r="AA149" i="46"/>
  <c r="X149" i="46"/>
  <c r="Y149" i="46" s="1"/>
  <c r="V149" i="46"/>
  <c r="U149" i="46"/>
  <c r="N149" i="46"/>
  <c r="L149" i="46"/>
  <c r="J149" i="46"/>
  <c r="I149" i="46"/>
  <c r="AA148" i="46"/>
  <c r="X148" i="46"/>
  <c r="Y148" i="46" s="1"/>
  <c r="V148" i="46"/>
  <c r="U148" i="46"/>
  <c r="N148" i="46"/>
  <c r="L148" i="46"/>
  <c r="J148" i="46"/>
  <c r="I148" i="46"/>
  <c r="AA147" i="46"/>
  <c r="X147" i="46"/>
  <c r="Y147" i="46" s="1"/>
  <c r="V147" i="46"/>
  <c r="U147" i="46"/>
  <c r="N147" i="46"/>
  <c r="L147" i="46"/>
  <c r="J147" i="46"/>
  <c r="I147" i="46"/>
  <c r="AA146" i="46"/>
  <c r="X146" i="46"/>
  <c r="Y146" i="46" s="1"/>
  <c r="V146" i="46"/>
  <c r="U146" i="46"/>
  <c r="O146" i="46"/>
  <c r="O147" i="46" s="1"/>
  <c r="O148" i="46" s="1"/>
  <c r="O149" i="46" s="1"/>
  <c r="O150" i="46" s="1"/>
  <c r="O151" i="46" s="1"/>
  <c r="O152" i="46" s="1"/>
  <c r="O153" i="46" s="1"/>
  <c r="O154" i="46" s="1"/>
  <c r="O155" i="46" s="1"/>
  <c r="O156" i="46" s="1"/>
  <c r="O157" i="46" s="1"/>
  <c r="O158" i="46" s="1"/>
  <c r="O159" i="46" s="1"/>
  <c r="O160" i="46" s="1"/>
  <c r="O161" i="46" s="1"/>
  <c r="O162" i="46" s="1"/>
  <c r="O163" i="46" s="1"/>
  <c r="O164" i="46" s="1"/>
  <c r="O165" i="46" s="1"/>
  <c r="O166" i="46" s="1"/>
  <c r="O167" i="46" s="1"/>
  <c r="O168" i="46" s="1"/>
  <c r="N146" i="46"/>
  <c r="L146" i="46"/>
  <c r="J146" i="46"/>
  <c r="I146" i="46"/>
  <c r="AA145" i="46"/>
  <c r="Z145" i="46"/>
  <c r="Z146" i="46" s="1"/>
  <c r="Z147" i="46" s="1"/>
  <c r="Z148" i="46" s="1"/>
  <c r="Z149" i="46" s="1"/>
  <c r="Z150" i="46" s="1"/>
  <c r="Z151" i="46" s="1"/>
  <c r="Z152" i="46" s="1"/>
  <c r="Z153" i="46" s="1"/>
  <c r="Z154" i="46" s="1"/>
  <c r="Z155" i="46" s="1"/>
  <c r="Z156" i="46" s="1"/>
  <c r="Z157" i="46" s="1"/>
  <c r="Z158" i="46" s="1"/>
  <c r="Z159" i="46" s="1"/>
  <c r="Z160" i="46" s="1"/>
  <c r="X145" i="46"/>
  <c r="Y145" i="46" s="1"/>
  <c r="W145" i="46"/>
  <c r="W146" i="46" s="1"/>
  <c r="W147" i="46" s="1"/>
  <c r="W148" i="46" s="1"/>
  <c r="W149" i="46" s="1"/>
  <c r="W150" i="46" s="1"/>
  <c r="W151" i="46" s="1"/>
  <c r="W152" i="46" s="1"/>
  <c r="W153" i="46" s="1"/>
  <c r="W154" i="46" s="1"/>
  <c r="W155" i="46" s="1"/>
  <c r="W156" i="46" s="1"/>
  <c r="W157" i="46" s="1"/>
  <c r="W158" i="46" s="1"/>
  <c r="W159" i="46" s="1"/>
  <c r="W160" i="46" s="1"/>
  <c r="V145" i="46"/>
  <c r="U145" i="46"/>
  <c r="O145" i="46"/>
  <c r="N145" i="46"/>
  <c r="M145" i="46"/>
  <c r="M146" i="46" s="1"/>
  <c r="M147" i="46" s="1"/>
  <c r="M148" i="46" s="1"/>
  <c r="M149" i="46" s="1"/>
  <c r="M150" i="46" s="1"/>
  <c r="M151" i="46" s="1"/>
  <c r="M152" i="46" s="1"/>
  <c r="M153" i="46" s="1"/>
  <c r="M154" i="46" s="1"/>
  <c r="M155" i="46" s="1"/>
  <c r="M156" i="46" s="1"/>
  <c r="M157" i="46" s="1"/>
  <c r="M158" i="46" s="1"/>
  <c r="M159" i="46" s="1"/>
  <c r="M160" i="46" s="1"/>
  <c r="M161" i="46" s="1"/>
  <c r="M162" i="46" s="1"/>
  <c r="M163" i="46" s="1"/>
  <c r="M164" i="46" s="1"/>
  <c r="M165" i="46" s="1"/>
  <c r="M166" i="46" s="1"/>
  <c r="M167" i="46" s="1"/>
  <c r="M168" i="46" s="1"/>
  <c r="L145" i="46"/>
  <c r="J145" i="46"/>
  <c r="I145" i="46"/>
  <c r="K145" i="46" s="1"/>
  <c r="K146" i="46" s="1"/>
  <c r="K147" i="46" s="1"/>
  <c r="K148" i="46" s="1"/>
  <c r="K149" i="46" s="1"/>
  <c r="K150" i="46" s="1"/>
  <c r="K151" i="46" s="1"/>
  <c r="K152" i="46" s="1"/>
  <c r="K153" i="46" s="1"/>
  <c r="K154" i="46" s="1"/>
  <c r="K155" i="46" s="1"/>
  <c r="K156" i="46" s="1"/>
  <c r="K157" i="46" s="1"/>
  <c r="K158" i="46" s="1"/>
  <c r="K159" i="46" s="1"/>
  <c r="K160" i="46" s="1"/>
  <c r="K161" i="46" s="1"/>
  <c r="K162" i="46" s="1"/>
  <c r="K163" i="46" s="1"/>
  <c r="K164" i="46" s="1"/>
  <c r="K165" i="46" s="1"/>
  <c r="K166" i="46" s="1"/>
  <c r="K167" i="46" s="1"/>
  <c r="K168" i="46" s="1"/>
  <c r="AA144" i="46"/>
  <c r="X144" i="46"/>
  <c r="Y144" i="46" s="1"/>
  <c r="V144" i="46"/>
  <c r="N144" i="46"/>
  <c r="L144" i="46"/>
  <c r="J144" i="46"/>
  <c r="R115" i="46"/>
  <c r="Q115" i="46"/>
  <c r="P115" i="46"/>
  <c r="N115" i="46"/>
  <c r="M115" i="46"/>
  <c r="L115" i="46"/>
  <c r="R114" i="46"/>
  <c r="Q114" i="46"/>
  <c r="P114" i="46"/>
  <c r="N114" i="46"/>
  <c r="M114" i="46"/>
  <c r="L114" i="46"/>
  <c r="R113" i="46"/>
  <c r="Q113" i="46"/>
  <c r="P113" i="46"/>
  <c r="N113" i="46"/>
  <c r="M113" i="46"/>
  <c r="L113" i="46"/>
  <c r="R112" i="46"/>
  <c r="Q112" i="46"/>
  <c r="P112" i="46"/>
  <c r="N112" i="46"/>
  <c r="M112" i="46"/>
  <c r="L112" i="46"/>
  <c r="R111" i="46"/>
  <c r="Q111" i="46"/>
  <c r="P111" i="46"/>
  <c r="N111" i="46"/>
  <c r="M111" i="46"/>
  <c r="L111" i="46"/>
  <c r="R110" i="46"/>
  <c r="Q110" i="46"/>
  <c r="P110" i="46"/>
  <c r="N110" i="46"/>
  <c r="M110" i="46"/>
  <c r="L110" i="46"/>
  <c r="R109" i="46"/>
  <c r="Q109" i="46"/>
  <c r="P109" i="46"/>
  <c r="N109" i="46"/>
  <c r="M109" i="46"/>
  <c r="L109" i="46"/>
  <c r="R108" i="46"/>
  <c r="Q108" i="46"/>
  <c r="P108" i="46"/>
  <c r="N108" i="46"/>
  <c r="M108" i="46"/>
  <c r="L108" i="46"/>
  <c r="R107" i="46"/>
  <c r="Q107" i="46"/>
  <c r="P107" i="46"/>
  <c r="N107" i="46"/>
  <c r="M107" i="46"/>
  <c r="L107" i="46"/>
  <c r="R106" i="46"/>
  <c r="Q106" i="46"/>
  <c r="P106" i="46"/>
  <c r="N106" i="46"/>
  <c r="M106" i="46"/>
  <c r="L106" i="46"/>
  <c r="R105" i="46"/>
  <c r="Q105" i="46"/>
  <c r="P105" i="46"/>
  <c r="N105" i="46"/>
  <c r="M105" i="46"/>
  <c r="L105" i="46"/>
  <c r="R104" i="46"/>
  <c r="Q104" i="46"/>
  <c r="P104" i="46"/>
  <c r="N104" i="46"/>
  <c r="M104" i="46"/>
  <c r="L104" i="46"/>
  <c r="R103" i="46"/>
  <c r="Q103" i="46"/>
  <c r="P103" i="46"/>
  <c r="N103" i="46"/>
  <c r="M103" i="46"/>
  <c r="L103" i="46"/>
  <c r="R102" i="46"/>
  <c r="Q102" i="46"/>
  <c r="P102" i="46"/>
  <c r="N102" i="46"/>
  <c r="M102" i="46"/>
  <c r="L102" i="46"/>
  <c r="R101" i="46"/>
  <c r="Q101" i="46"/>
  <c r="P101" i="46"/>
  <c r="N101" i="46"/>
  <c r="M101" i="46"/>
  <c r="L101" i="46"/>
  <c r="R100" i="46"/>
  <c r="Q100" i="46"/>
  <c r="P100" i="46"/>
  <c r="N100" i="46"/>
  <c r="M100" i="46"/>
  <c r="L100" i="46"/>
  <c r="R99" i="46"/>
  <c r="Q99" i="46"/>
  <c r="P99" i="46"/>
  <c r="N99" i="46"/>
  <c r="M99" i="46"/>
  <c r="L99" i="46"/>
  <c r="AA65" i="46"/>
  <c r="Y65" i="46"/>
  <c r="X65" i="46"/>
  <c r="V65" i="46"/>
  <c r="U65" i="46"/>
  <c r="AA64" i="46"/>
  <c r="X64" i="46"/>
  <c r="Y64" i="46" s="1"/>
  <c r="V64" i="46"/>
  <c r="U64" i="46"/>
  <c r="N64" i="46"/>
  <c r="L64" i="46"/>
  <c r="J64" i="46"/>
  <c r="I64" i="46"/>
  <c r="AA63" i="46"/>
  <c r="X63" i="46"/>
  <c r="Y63" i="46" s="1"/>
  <c r="V63" i="46"/>
  <c r="U63" i="46"/>
  <c r="N63" i="46"/>
  <c r="L63" i="46"/>
  <c r="J63" i="46"/>
  <c r="I63" i="46"/>
  <c r="AA62" i="46"/>
  <c r="X62" i="46"/>
  <c r="Y62" i="46" s="1"/>
  <c r="V62" i="46"/>
  <c r="U62" i="46"/>
  <c r="N62" i="46"/>
  <c r="L62" i="46"/>
  <c r="J62" i="46"/>
  <c r="I62" i="46"/>
  <c r="AA61" i="46"/>
  <c r="X61" i="46"/>
  <c r="Y61" i="46" s="1"/>
  <c r="V61" i="46"/>
  <c r="U61" i="46"/>
  <c r="N61" i="46"/>
  <c r="L61" i="46"/>
  <c r="J61" i="46"/>
  <c r="I61" i="46"/>
  <c r="AA60" i="46"/>
  <c r="X60" i="46"/>
  <c r="Y60" i="46" s="1"/>
  <c r="V60" i="46"/>
  <c r="U60" i="46"/>
  <c r="N60" i="46"/>
  <c r="L60" i="46"/>
  <c r="J60" i="46"/>
  <c r="I60" i="46"/>
  <c r="AA59" i="46"/>
  <c r="X59" i="46"/>
  <c r="Y59" i="46" s="1"/>
  <c r="V59" i="46"/>
  <c r="U59" i="46"/>
  <c r="N59" i="46"/>
  <c r="L59" i="46"/>
  <c r="J59" i="46"/>
  <c r="I59" i="46"/>
  <c r="AA58" i="46"/>
  <c r="X58" i="46"/>
  <c r="Y58" i="46" s="1"/>
  <c r="V58" i="46"/>
  <c r="U58" i="46"/>
  <c r="N58" i="46"/>
  <c r="L58" i="46"/>
  <c r="J58" i="46"/>
  <c r="I58" i="46"/>
  <c r="AA57" i="46"/>
  <c r="X57" i="46"/>
  <c r="Y57" i="46" s="1"/>
  <c r="V57" i="46"/>
  <c r="U57" i="46"/>
  <c r="N57" i="46"/>
  <c r="L57" i="46"/>
  <c r="J57" i="46"/>
  <c r="I57" i="46"/>
  <c r="AA56" i="46"/>
  <c r="X56" i="46"/>
  <c r="Y56" i="46" s="1"/>
  <c r="V56" i="46"/>
  <c r="U56" i="46"/>
  <c r="N56" i="46"/>
  <c r="L56" i="46"/>
  <c r="J56" i="46"/>
  <c r="I56" i="46"/>
  <c r="AA55" i="46"/>
  <c r="X55" i="46"/>
  <c r="Y55" i="46" s="1"/>
  <c r="V55" i="46"/>
  <c r="U55" i="46"/>
  <c r="N55" i="46"/>
  <c r="L55" i="46"/>
  <c r="J55" i="46"/>
  <c r="I55" i="46"/>
  <c r="AA54" i="46"/>
  <c r="X54" i="46"/>
  <c r="Y54" i="46" s="1"/>
  <c r="V54" i="46"/>
  <c r="U54" i="46"/>
  <c r="N54" i="46"/>
  <c r="L54" i="46"/>
  <c r="J54" i="46"/>
  <c r="I54" i="46"/>
  <c r="AA53" i="46"/>
  <c r="X53" i="46"/>
  <c r="Y53" i="46" s="1"/>
  <c r="V53" i="46"/>
  <c r="U53" i="46"/>
  <c r="N53" i="46"/>
  <c r="L53" i="46"/>
  <c r="J53" i="46"/>
  <c r="I53" i="46"/>
  <c r="AA52" i="46"/>
  <c r="X52" i="46"/>
  <c r="Y52" i="46" s="1"/>
  <c r="V52" i="46"/>
  <c r="U52" i="46"/>
  <c r="O52" i="46"/>
  <c r="O53" i="46" s="1"/>
  <c r="O54" i="46" s="1"/>
  <c r="O55" i="46" s="1"/>
  <c r="O56" i="46" s="1"/>
  <c r="O57" i="46" s="1"/>
  <c r="O58" i="46" s="1"/>
  <c r="O59" i="46" s="1"/>
  <c r="O60" i="46" s="1"/>
  <c r="O61" i="46" s="1"/>
  <c r="O62" i="46" s="1"/>
  <c r="O63" i="46" s="1"/>
  <c r="O64" i="46" s="1"/>
  <c r="N52" i="46"/>
  <c r="L52" i="46"/>
  <c r="J52" i="46"/>
  <c r="I52" i="46"/>
  <c r="AA51" i="46"/>
  <c r="Z51" i="46"/>
  <c r="Z52" i="46" s="1"/>
  <c r="Z53" i="46" s="1"/>
  <c r="Z54" i="46" s="1"/>
  <c r="Z55" i="46" s="1"/>
  <c r="Z56" i="46" s="1"/>
  <c r="Z57" i="46" s="1"/>
  <c r="Z58" i="46" s="1"/>
  <c r="Z59" i="46" s="1"/>
  <c r="Z60" i="46" s="1"/>
  <c r="Z61" i="46" s="1"/>
  <c r="Z62" i="46" s="1"/>
  <c r="Z63" i="46" s="1"/>
  <c r="Z64" i="46" s="1"/>
  <c r="Z65" i="46" s="1"/>
  <c r="X51" i="46"/>
  <c r="Y51" i="46" s="1"/>
  <c r="W51" i="46"/>
  <c r="W52" i="46" s="1"/>
  <c r="W53" i="46" s="1"/>
  <c r="W54" i="46" s="1"/>
  <c r="W55" i="46" s="1"/>
  <c r="W56" i="46" s="1"/>
  <c r="W57" i="46" s="1"/>
  <c r="W58" i="46" s="1"/>
  <c r="W59" i="46" s="1"/>
  <c r="W60" i="46" s="1"/>
  <c r="W61" i="46" s="1"/>
  <c r="W62" i="46" s="1"/>
  <c r="W63" i="46" s="1"/>
  <c r="W64" i="46" s="1"/>
  <c r="W65" i="46" s="1"/>
  <c r="V51" i="46"/>
  <c r="U51" i="46"/>
  <c r="O51" i="46"/>
  <c r="N51" i="46"/>
  <c r="M51" i="46"/>
  <c r="M52" i="46" s="1"/>
  <c r="M53" i="46" s="1"/>
  <c r="M54" i="46" s="1"/>
  <c r="M55" i="46" s="1"/>
  <c r="M56" i="46" s="1"/>
  <c r="M57" i="46" s="1"/>
  <c r="M58" i="46" s="1"/>
  <c r="M59" i="46" s="1"/>
  <c r="M60" i="46" s="1"/>
  <c r="M61" i="46" s="1"/>
  <c r="M62" i="46" s="1"/>
  <c r="M63" i="46" s="1"/>
  <c r="M64" i="46" s="1"/>
  <c r="L51" i="46"/>
  <c r="J51" i="46"/>
  <c r="I51" i="46"/>
  <c r="K51" i="46" s="1"/>
  <c r="K52" i="46" s="1"/>
  <c r="K53" i="46" s="1"/>
  <c r="K54" i="46" s="1"/>
  <c r="K55" i="46" s="1"/>
  <c r="K56" i="46" s="1"/>
  <c r="K57" i="46" s="1"/>
  <c r="K58" i="46" s="1"/>
  <c r="K59" i="46" s="1"/>
  <c r="K60" i="46" s="1"/>
  <c r="K61" i="46" s="1"/>
  <c r="K62" i="46" s="1"/>
  <c r="K63" i="46" s="1"/>
  <c r="K64" i="46" s="1"/>
  <c r="AA50" i="46"/>
  <c r="X50" i="46"/>
  <c r="Y50" i="46" s="1"/>
  <c r="V50" i="46"/>
  <c r="N50" i="46"/>
  <c r="L50" i="46"/>
  <c r="J50" i="46"/>
  <c r="R20" i="46"/>
  <c r="Q20" i="46"/>
  <c r="P20" i="46"/>
  <c r="R19" i="46"/>
  <c r="Q19" i="46"/>
  <c r="P19" i="46"/>
  <c r="N19" i="46"/>
  <c r="M19" i="46"/>
  <c r="L19" i="46"/>
  <c r="R18" i="46"/>
  <c r="Q18" i="46"/>
  <c r="P18" i="46"/>
  <c r="N18" i="46"/>
  <c r="M18" i="46"/>
  <c r="L18" i="46"/>
  <c r="R17" i="46"/>
  <c r="Q17" i="46"/>
  <c r="P17" i="46"/>
  <c r="N17" i="46"/>
  <c r="M17" i="46"/>
  <c r="L17" i="46"/>
  <c r="R16" i="46"/>
  <c r="Q16" i="46"/>
  <c r="P16" i="46"/>
  <c r="N16" i="46"/>
  <c r="M16" i="46"/>
  <c r="L16" i="46"/>
  <c r="R15" i="46"/>
  <c r="Q15" i="46"/>
  <c r="P15" i="46"/>
  <c r="N15" i="46"/>
  <c r="M15" i="46"/>
  <c r="L15" i="46"/>
  <c r="R14" i="46"/>
  <c r="Q14" i="46"/>
  <c r="P14" i="46"/>
  <c r="N14" i="46"/>
  <c r="M14" i="46"/>
  <c r="L14" i="46"/>
  <c r="R13" i="46"/>
  <c r="Q13" i="46"/>
  <c r="P13" i="46"/>
  <c r="N13" i="46"/>
  <c r="M13" i="46"/>
  <c r="L13" i="46"/>
  <c r="R12" i="46"/>
  <c r="Q12" i="46"/>
  <c r="P12" i="46"/>
  <c r="N12" i="46"/>
  <c r="M12" i="46"/>
  <c r="L12" i="46"/>
  <c r="R11" i="46"/>
  <c r="Q11" i="46"/>
  <c r="P11" i="46"/>
  <c r="N11" i="46"/>
  <c r="M11" i="46"/>
  <c r="L11" i="46"/>
  <c r="R10" i="46"/>
  <c r="Q10" i="46"/>
  <c r="P10" i="46"/>
  <c r="N10" i="46"/>
  <c r="M10" i="46"/>
  <c r="L10" i="46"/>
  <c r="R9" i="46"/>
  <c r="Q9" i="46"/>
  <c r="P9" i="46"/>
  <c r="N9" i="46"/>
  <c r="M9" i="46"/>
  <c r="L9" i="46"/>
  <c r="R8" i="46"/>
  <c r="Q8" i="46"/>
  <c r="P8" i="46"/>
  <c r="N8" i="46"/>
  <c r="M8" i="46"/>
  <c r="L8" i="46"/>
  <c r="R7" i="46"/>
  <c r="Q7" i="46"/>
  <c r="P7" i="46"/>
  <c r="N7" i="46"/>
  <c r="M7" i="46"/>
  <c r="L7" i="46"/>
  <c r="R6" i="46"/>
  <c r="Q6" i="46"/>
  <c r="P6" i="46"/>
  <c r="N6" i="46"/>
  <c r="M6" i="46"/>
  <c r="L6" i="46"/>
  <c r="R5" i="46"/>
  <c r="Q5" i="46"/>
  <c r="P5" i="46"/>
  <c r="N5" i="46"/>
  <c r="M5" i="46"/>
  <c r="L5" i="46"/>
  <c r="AA147" i="45"/>
  <c r="X147" i="45"/>
  <c r="Y147" i="45" s="1"/>
  <c r="V147" i="45"/>
  <c r="AA146" i="45"/>
  <c r="Y146" i="45"/>
  <c r="X146" i="45"/>
  <c r="V146" i="45"/>
  <c r="AA145" i="45"/>
  <c r="X145" i="45"/>
  <c r="Y145" i="45" s="1"/>
  <c r="V145" i="45"/>
  <c r="AA144" i="45"/>
  <c r="Y144" i="45"/>
  <c r="X144" i="45"/>
  <c r="V144" i="45"/>
  <c r="AA143" i="45"/>
  <c r="X143" i="45"/>
  <c r="Y143" i="45" s="1"/>
  <c r="V143" i="45"/>
  <c r="N143" i="45"/>
  <c r="L143" i="45"/>
  <c r="J143" i="45"/>
  <c r="AA142" i="45"/>
  <c r="X142" i="45"/>
  <c r="Y142" i="45" s="1"/>
  <c r="V142" i="45"/>
  <c r="N142" i="45"/>
  <c r="L142" i="45"/>
  <c r="J142" i="45"/>
  <c r="AA141" i="45"/>
  <c r="X141" i="45"/>
  <c r="Y141" i="45" s="1"/>
  <c r="V141" i="45"/>
  <c r="N141" i="45"/>
  <c r="L141" i="45"/>
  <c r="J141" i="45"/>
  <c r="AA140" i="45"/>
  <c r="X140" i="45"/>
  <c r="Y140" i="45" s="1"/>
  <c r="V140" i="45"/>
  <c r="N140" i="45"/>
  <c r="L140" i="45"/>
  <c r="J140" i="45"/>
  <c r="AA139" i="45"/>
  <c r="X139" i="45"/>
  <c r="Y139" i="45" s="1"/>
  <c r="V139" i="45"/>
  <c r="N139" i="45"/>
  <c r="L139" i="45"/>
  <c r="J139" i="45"/>
  <c r="AA138" i="45"/>
  <c r="X138" i="45"/>
  <c r="Y138" i="45" s="1"/>
  <c r="V138" i="45"/>
  <c r="N138" i="45"/>
  <c r="L138" i="45"/>
  <c r="J138" i="45"/>
  <c r="AA137" i="45"/>
  <c r="X137" i="45"/>
  <c r="Y137" i="45" s="1"/>
  <c r="V137" i="45"/>
  <c r="N137" i="45"/>
  <c r="L137" i="45"/>
  <c r="J137" i="45"/>
  <c r="AA136" i="45"/>
  <c r="X136" i="45"/>
  <c r="Y136" i="45" s="1"/>
  <c r="V136" i="45"/>
  <c r="N136" i="45"/>
  <c r="L136" i="45"/>
  <c r="J136" i="45"/>
  <c r="AA135" i="45"/>
  <c r="X135" i="45"/>
  <c r="Y135" i="45" s="1"/>
  <c r="V135" i="45"/>
  <c r="N135" i="45"/>
  <c r="L135" i="45"/>
  <c r="J135" i="45"/>
  <c r="AA134" i="45"/>
  <c r="X134" i="45"/>
  <c r="Y134" i="45" s="1"/>
  <c r="V134" i="45"/>
  <c r="N134" i="45"/>
  <c r="L134" i="45"/>
  <c r="J134" i="45"/>
  <c r="AA133" i="45"/>
  <c r="X133" i="45"/>
  <c r="Y133" i="45" s="1"/>
  <c r="V133" i="45"/>
  <c r="N133" i="45"/>
  <c r="L133" i="45"/>
  <c r="J133" i="45"/>
  <c r="AA132" i="45"/>
  <c r="X132" i="45"/>
  <c r="Y132" i="45" s="1"/>
  <c r="V132" i="45"/>
  <c r="N132" i="45"/>
  <c r="L132" i="45"/>
  <c r="J132" i="45"/>
  <c r="AA131" i="45"/>
  <c r="X131" i="45"/>
  <c r="Y131" i="45" s="1"/>
  <c r="V131" i="45"/>
  <c r="N131" i="45"/>
  <c r="L131" i="45"/>
  <c r="J131" i="45"/>
  <c r="AA130" i="45"/>
  <c r="X130" i="45"/>
  <c r="Y130" i="45" s="1"/>
  <c r="V130" i="45"/>
  <c r="N130" i="45"/>
  <c r="L130" i="45"/>
  <c r="J130" i="45"/>
  <c r="AA129" i="45"/>
  <c r="X129" i="45"/>
  <c r="Y129" i="45" s="1"/>
  <c r="V129" i="45"/>
  <c r="N129" i="45"/>
  <c r="L129" i="45"/>
  <c r="J129" i="45"/>
  <c r="AA128" i="45"/>
  <c r="X128" i="45"/>
  <c r="Y128" i="45" s="1"/>
  <c r="V128" i="45"/>
  <c r="N128" i="45"/>
  <c r="L128" i="45"/>
  <c r="J128" i="45"/>
  <c r="AA127" i="45"/>
  <c r="X127" i="45"/>
  <c r="Y127" i="45" s="1"/>
  <c r="V127" i="45"/>
  <c r="N127" i="45"/>
  <c r="L127" i="45"/>
  <c r="J127" i="45"/>
  <c r="AA126" i="45"/>
  <c r="X126" i="45"/>
  <c r="Y126" i="45" s="1"/>
  <c r="V126" i="45"/>
  <c r="N126" i="45"/>
  <c r="L126" i="45"/>
  <c r="J126" i="45"/>
  <c r="AA125" i="45"/>
  <c r="X125" i="45"/>
  <c r="Y125" i="45" s="1"/>
  <c r="V125" i="45"/>
  <c r="N125" i="45"/>
  <c r="L125" i="45"/>
  <c r="J125" i="45"/>
  <c r="AA124" i="45"/>
  <c r="X124" i="45"/>
  <c r="Y124" i="45" s="1"/>
  <c r="V124" i="45"/>
  <c r="N124" i="45"/>
  <c r="L124" i="45"/>
  <c r="J124" i="45"/>
  <c r="AA123" i="45"/>
  <c r="X123" i="45"/>
  <c r="Y123" i="45" s="1"/>
  <c r="V123" i="45"/>
  <c r="N123" i="45"/>
  <c r="L123" i="45"/>
  <c r="J123" i="45"/>
  <c r="AA122" i="45"/>
  <c r="X122" i="45"/>
  <c r="Y122" i="45" s="1"/>
  <c r="V122" i="45"/>
  <c r="N122" i="45"/>
  <c r="L122" i="45"/>
  <c r="J122" i="45"/>
  <c r="AA121" i="45"/>
  <c r="X121" i="45"/>
  <c r="Y121" i="45" s="1"/>
  <c r="V121" i="45"/>
  <c r="N121" i="45"/>
  <c r="L121" i="45"/>
  <c r="J121" i="45"/>
  <c r="AA120" i="45"/>
  <c r="Z120" i="45"/>
  <c r="Z121" i="45" s="1"/>
  <c r="Z122" i="45" s="1"/>
  <c r="Z123" i="45" s="1"/>
  <c r="Z124" i="45" s="1"/>
  <c r="Z125" i="45" s="1"/>
  <c r="Z126" i="45" s="1"/>
  <c r="Z127" i="45" s="1"/>
  <c r="Z128" i="45" s="1"/>
  <c r="Z129" i="45" s="1"/>
  <c r="Z130" i="45" s="1"/>
  <c r="Z131" i="45" s="1"/>
  <c r="Z132" i="45" s="1"/>
  <c r="Z133" i="45" s="1"/>
  <c r="Z134" i="45" s="1"/>
  <c r="Z135" i="45" s="1"/>
  <c r="Z136" i="45" s="1"/>
  <c r="Z137" i="45" s="1"/>
  <c r="Z138" i="45" s="1"/>
  <c r="Z139" i="45" s="1"/>
  <c r="Z140" i="45" s="1"/>
  <c r="Z141" i="45" s="1"/>
  <c r="Z142" i="45" s="1"/>
  <c r="Z143" i="45" s="1"/>
  <c r="Z144" i="45" s="1"/>
  <c r="Z145" i="45" s="1"/>
  <c r="Z146" i="45" s="1"/>
  <c r="Z147" i="45" s="1"/>
  <c r="X120" i="45"/>
  <c r="Y120" i="45" s="1"/>
  <c r="W120" i="45"/>
  <c r="W121" i="45" s="1"/>
  <c r="W122" i="45" s="1"/>
  <c r="W123" i="45" s="1"/>
  <c r="W124" i="45" s="1"/>
  <c r="W125" i="45" s="1"/>
  <c r="W126" i="45" s="1"/>
  <c r="W127" i="45" s="1"/>
  <c r="W128" i="45" s="1"/>
  <c r="W129" i="45" s="1"/>
  <c r="W130" i="45" s="1"/>
  <c r="W131" i="45" s="1"/>
  <c r="W132" i="45" s="1"/>
  <c r="W133" i="45" s="1"/>
  <c r="W134" i="45" s="1"/>
  <c r="W135" i="45" s="1"/>
  <c r="W136" i="45" s="1"/>
  <c r="W137" i="45" s="1"/>
  <c r="W138" i="45" s="1"/>
  <c r="W139" i="45" s="1"/>
  <c r="W140" i="45" s="1"/>
  <c r="W141" i="45" s="1"/>
  <c r="W142" i="45" s="1"/>
  <c r="W143" i="45" s="1"/>
  <c r="W144" i="45" s="1"/>
  <c r="W145" i="45" s="1"/>
  <c r="W146" i="45" s="1"/>
  <c r="W147" i="45" s="1"/>
  <c r="V120" i="45"/>
  <c r="O120" i="45"/>
  <c r="O121" i="45" s="1"/>
  <c r="O122" i="45" s="1"/>
  <c r="O123" i="45" s="1"/>
  <c r="O124" i="45" s="1"/>
  <c r="O125" i="45" s="1"/>
  <c r="O126" i="45" s="1"/>
  <c r="O127" i="45" s="1"/>
  <c r="O128" i="45" s="1"/>
  <c r="O129" i="45" s="1"/>
  <c r="O130" i="45" s="1"/>
  <c r="O131" i="45" s="1"/>
  <c r="O132" i="45" s="1"/>
  <c r="O133" i="45" s="1"/>
  <c r="O134" i="45" s="1"/>
  <c r="O135" i="45" s="1"/>
  <c r="O136" i="45" s="1"/>
  <c r="O137" i="45" s="1"/>
  <c r="O138" i="45" s="1"/>
  <c r="O139" i="45" s="1"/>
  <c r="O140" i="45" s="1"/>
  <c r="O141" i="45" s="1"/>
  <c r="O142" i="45" s="1"/>
  <c r="O143" i="45" s="1"/>
  <c r="N120" i="45"/>
  <c r="M120" i="45"/>
  <c r="M121" i="45" s="1"/>
  <c r="M122" i="45" s="1"/>
  <c r="M123" i="45" s="1"/>
  <c r="M124" i="45" s="1"/>
  <c r="M125" i="45" s="1"/>
  <c r="M126" i="45" s="1"/>
  <c r="M127" i="45" s="1"/>
  <c r="M128" i="45" s="1"/>
  <c r="M129" i="45" s="1"/>
  <c r="M130" i="45" s="1"/>
  <c r="M131" i="45" s="1"/>
  <c r="M132" i="45" s="1"/>
  <c r="M133" i="45" s="1"/>
  <c r="M134" i="45" s="1"/>
  <c r="M135" i="45" s="1"/>
  <c r="M136" i="45" s="1"/>
  <c r="M137" i="45" s="1"/>
  <c r="M138" i="45" s="1"/>
  <c r="M139" i="45" s="1"/>
  <c r="M140" i="45" s="1"/>
  <c r="M141" i="45" s="1"/>
  <c r="M142" i="45" s="1"/>
  <c r="M143" i="45" s="1"/>
  <c r="L120" i="45"/>
  <c r="K120" i="45"/>
  <c r="K121" i="45" s="1"/>
  <c r="K122" i="45" s="1"/>
  <c r="K123" i="45" s="1"/>
  <c r="K124" i="45" s="1"/>
  <c r="K125" i="45" s="1"/>
  <c r="K126" i="45" s="1"/>
  <c r="K127" i="45" s="1"/>
  <c r="K128" i="45" s="1"/>
  <c r="K129" i="45" s="1"/>
  <c r="K130" i="45" s="1"/>
  <c r="K131" i="45" s="1"/>
  <c r="K132" i="45" s="1"/>
  <c r="K133" i="45" s="1"/>
  <c r="K134" i="45" s="1"/>
  <c r="K135" i="45" s="1"/>
  <c r="K136" i="45" s="1"/>
  <c r="K137" i="45" s="1"/>
  <c r="K138" i="45" s="1"/>
  <c r="K139" i="45" s="1"/>
  <c r="K140" i="45" s="1"/>
  <c r="K141" i="45" s="1"/>
  <c r="K142" i="45" s="1"/>
  <c r="K143" i="45" s="1"/>
  <c r="J120" i="45"/>
  <c r="AA119" i="45"/>
  <c r="X119" i="45"/>
  <c r="Y119" i="45" s="1"/>
  <c r="V119" i="45"/>
  <c r="N119" i="45"/>
  <c r="L119" i="45"/>
  <c r="J119" i="45"/>
  <c r="R110" i="45"/>
  <c r="Q110" i="45"/>
  <c r="P110" i="45"/>
  <c r="R109" i="45"/>
  <c r="Q109" i="45"/>
  <c r="P109" i="45"/>
  <c r="R108" i="45"/>
  <c r="Q108" i="45"/>
  <c r="P108" i="45"/>
  <c r="R107" i="45"/>
  <c r="Q107" i="45"/>
  <c r="P107" i="45"/>
  <c r="R106" i="45"/>
  <c r="Q106" i="45"/>
  <c r="P106" i="45"/>
  <c r="N106" i="45"/>
  <c r="M106" i="45"/>
  <c r="L106" i="45"/>
  <c r="R105" i="45"/>
  <c r="Q105" i="45"/>
  <c r="P105" i="45"/>
  <c r="N105" i="45"/>
  <c r="M105" i="45"/>
  <c r="L105" i="45"/>
  <c r="R104" i="45"/>
  <c r="Q104" i="45"/>
  <c r="P104" i="45"/>
  <c r="N104" i="45"/>
  <c r="M104" i="45"/>
  <c r="L104" i="45"/>
  <c r="R103" i="45"/>
  <c r="Q103" i="45"/>
  <c r="P103" i="45"/>
  <c r="N103" i="45"/>
  <c r="M103" i="45"/>
  <c r="L103" i="45"/>
  <c r="R102" i="45"/>
  <c r="Q102" i="45"/>
  <c r="P102" i="45"/>
  <c r="N102" i="45"/>
  <c r="M102" i="45"/>
  <c r="L102" i="45"/>
  <c r="R101" i="45"/>
  <c r="Q101" i="45"/>
  <c r="P101" i="45"/>
  <c r="N101" i="45"/>
  <c r="M101" i="45"/>
  <c r="L101" i="45"/>
  <c r="R100" i="45"/>
  <c r="Q100" i="45"/>
  <c r="P100" i="45"/>
  <c r="N100" i="45"/>
  <c r="M100" i="45"/>
  <c r="L100" i="45"/>
  <c r="R99" i="45"/>
  <c r="Q99" i="45"/>
  <c r="P99" i="45"/>
  <c r="N99" i="45"/>
  <c r="M99" i="45"/>
  <c r="L99" i="45"/>
  <c r="R98" i="45"/>
  <c r="Q98" i="45"/>
  <c r="P98" i="45"/>
  <c r="N98" i="45"/>
  <c r="M98" i="45"/>
  <c r="L98" i="45"/>
  <c r="R97" i="45"/>
  <c r="Q97" i="45"/>
  <c r="P97" i="45"/>
  <c r="N97" i="45"/>
  <c r="M97" i="45"/>
  <c r="L97" i="45"/>
  <c r="R96" i="45"/>
  <c r="Q96" i="45"/>
  <c r="P96" i="45"/>
  <c r="N96" i="45"/>
  <c r="M96" i="45"/>
  <c r="L96" i="45"/>
  <c r="R95" i="45"/>
  <c r="Q95" i="45"/>
  <c r="P95" i="45"/>
  <c r="N95" i="45"/>
  <c r="M95" i="45"/>
  <c r="L95" i="45"/>
  <c r="R94" i="45"/>
  <c r="Q94" i="45"/>
  <c r="P94" i="45"/>
  <c r="N94" i="45"/>
  <c r="M94" i="45"/>
  <c r="L94" i="45"/>
  <c r="R93" i="45"/>
  <c r="Q93" i="45"/>
  <c r="P93" i="45"/>
  <c r="N93" i="45"/>
  <c r="M93" i="45"/>
  <c r="L93" i="45"/>
  <c r="R92" i="45"/>
  <c r="Q92" i="45"/>
  <c r="P92" i="45"/>
  <c r="N92" i="45"/>
  <c r="M92" i="45"/>
  <c r="L92" i="45"/>
  <c r="R91" i="45"/>
  <c r="Q91" i="45"/>
  <c r="P91" i="45"/>
  <c r="N91" i="45"/>
  <c r="M91" i="45"/>
  <c r="L91" i="45"/>
  <c r="R90" i="45"/>
  <c r="Q90" i="45"/>
  <c r="P90" i="45"/>
  <c r="N90" i="45"/>
  <c r="M90" i="45"/>
  <c r="L90" i="45"/>
  <c r="R89" i="45"/>
  <c r="Q89" i="45"/>
  <c r="P89" i="45"/>
  <c r="N89" i="45"/>
  <c r="M89" i="45"/>
  <c r="L89" i="45"/>
  <c r="R88" i="45"/>
  <c r="Q88" i="45"/>
  <c r="P88" i="45"/>
  <c r="N88" i="45"/>
  <c r="M88" i="45"/>
  <c r="L88" i="45"/>
  <c r="R87" i="45"/>
  <c r="Q87" i="45"/>
  <c r="P87" i="45"/>
  <c r="N87" i="45"/>
  <c r="M87" i="45"/>
  <c r="L87" i="45"/>
  <c r="R86" i="45"/>
  <c r="Q86" i="45"/>
  <c r="P86" i="45"/>
  <c r="N86" i="45"/>
  <c r="M86" i="45"/>
  <c r="L86" i="45"/>
  <c r="R85" i="45"/>
  <c r="Q85" i="45"/>
  <c r="P85" i="45"/>
  <c r="N85" i="45"/>
  <c r="M85" i="45"/>
  <c r="L85" i="45"/>
  <c r="R84" i="45"/>
  <c r="Q84" i="45"/>
  <c r="P84" i="45"/>
  <c r="N84" i="45"/>
  <c r="M84" i="45"/>
  <c r="L84" i="45"/>
  <c r="R83" i="45"/>
  <c r="Q83" i="45"/>
  <c r="P83" i="45"/>
  <c r="N83" i="45"/>
  <c r="M83" i="45"/>
  <c r="L83" i="45"/>
  <c r="R82" i="45"/>
  <c r="Q82" i="45"/>
  <c r="P82" i="45"/>
  <c r="N82" i="45"/>
  <c r="M82" i="45"/>
  <c r="L82" i="45"/>
  <c r="N60" i="45"/>
  <c r="L60" i="45"/>
  <c r="J60" i="45"/>
  <c r="N59" i="45"/>
  <c r="L59" i="45"/>
  <c r="J59" i="45"/>
  <c r="N58" i="45"/>
  <c r="L58" i="45"/>
  <c r="J58" i="45"/>
  <c r="N57" i="45"/>
  <c r="L57" i="45"/>
  <c r="J57" i="45"/>
  <c r="N56" i="45"/>
  <c r="L56" i="45"/>
  <c r="J56" i="45"/>
  <c r="N55" i="45"/>
  <c r="L55" i="45"/>
  <c r="J55" i="45"/>
  <c r="AA54" i="45"/>
  <c r="X54" i="45"/>
  <c r="Y54" i="45" s="1"/>
  <c r="V54" i="45"/>
  <c r="N54" i="45"/>
  <c r="L54" i="45"/>
  <c r="J54" i="45"/>
  <c r="AA53" i="45"/>
  <c r="X53" i="45"/>
  <c r="Y53" i="45" s="1"/>
  <c r="V53" i="45"/>
  <c r="N53" i="45"/>
  <c r="L53" i="45"/>
  <c r="J53" i="45"/>
  <c r="AA52" i="45"/>
  <c r="X52" i="45"/>
  <c r="Y52" i="45" s="1"/>
  <c r="V52" i="45"/>
  <c r="N52" i="45"/>
  <c r="L52" i="45"/>
  <c r="J52" i="45"/>
  <c r="AA51" i="45"/>
  <c r="X51" i="45"/>
  <c r="Y51" i="45" s="1"/>
  <c r="V51" i="45"/>
  <c r="N51" i="45"/>
  <c r="L51" i="45"/>
  <c r="J51" i="45"/>
  <c r="AA50" i="45"/>
  <c r="X50" i="45"/>
  <c r="Y50" i="45" s="1"/>
  <c r="V50" i="45"/>
  <c r="N50" i="45"/>
  <c r="L50" i="45"/>
  <c r="J50" i="45"/>
  <c r="AA49" i="45"/>
  <c r="X49" i="45"/>
  <c r="Y49" i="45" s="1"/>
  <c r="V49" i="45"/>
  <c r="N49" i="45"/>
  <c r="L49" i="45"/>
  <c r="J49" i="45"/>
  <c r="AA48" i="45"/>
  <c r="X48" i="45"/>
  <c r="Y48" i="45" s="1"/>
  <c r="V48" i="45"/>
  <c r="N48" i="45"/>
  <c r="L48" i="45"/>
  <c r="J48" i="45"/>
  <c r="AA47" i="45"/>
  <c r="X47" i="45"/>
  <c r="Y47" i="45" s="1"/>
  <c r="V47" i="45"/>
  <c r="N47" i="45"/>
  <c r="L47" i="45"/>
  <c r="J47" i="45"/>
  <c r="AA46" i="45"/>
  <c r="X46" i="45"/>
  <c r="Y46" i="45" s="1"/>
  <c r="V46" i="45"/>
  <c r="N46" i="45"/>
  <c r="L46" i="45"/>
  <c r="J46" i="45"/>
  <c r="AA45" i="45"/>
  <c r="X45" i="45"/>
  <c r="Y45" i="45" s="1"/>
  <c r="V45" i="45"/>
  <c r="N45" i="45"/>
  <c r="L45" i="45"/>
  <c r="J45" i="45"/>
  <c r="AA44" i="45"/>
  <c r="X44" i="45"/>
  <c r="Y44" i="45" s="1"/>
  <c r="V44" i="45"/>
  <c r="N44" i="45"/>
  <c r="L44" i="45"/>
  <c r="J44" i="45"/>
  <c r="AA43" i="45"/>
  <c r="X43" i="45"/>
  <c r="Y43" i="45" s="1"/>
  <c r="V43" i="45"/>
  <c r="N43" i="45"/>
  <c r="L43" i="45"/>
  <c r="J43" i="45"/>
  <c r="AA42" i="45"/>
  <c r="X42" i="45"/>
  <c r="Y42" i="45" s="1"/>
  <c r="V42" i="45"/>
  <c r="N42" i="45"/>
  <c r="L42" i="45"/>
  <c r="J42" i="45"/>
  <c r="AA41" i="45"/>
  <c r="X41" i="45"/>
  <c r="Y41" i="45" s="1"/>
  <c r="V41" i="45"/>
  <c r="N41" i="45"/>
  <c r="L41" i="45"/>
  <c r="J41" i="45"/>
  <c r="AA40" i="45"/>
  <c r="X40" i="45"/>
  <c r="Y40" i="45" s="1"/>
  <c r="V40" i="45"/>
  <c r="N40" i="45"/>
  <c r="L40" i="45"/>
  <c r="J40" i="45"/>
  <c r="AA39" i="45"/>
  <c r="X39" i="45"/>
  <c r="Y39" i="45" s="1"/>
  <c r="V39" i="45"/>
  <c r="N39" i="45"/>
  <c r="L39" i="45"/>
  <c r="J39" i="45"/>
  <c r="AA38" i="45"/>
  <c r="X38" i="45"/>
  <c r="Y38" i="45" s="1"/>
  <c r="V38" i="45"/>
  <c r="N38" i="45"/>
  <c r="L38" i="45"/>
  <c r="J38" i="45"/>
  <c r="AA37" i="45"/>
  <c r="Z37" i="45"/>
  <c r="Z38" i="45" s="1"/>
  <c r="Z39" i="45" s="1"/>
  <c r="Z40" i="45" s="1"/>
  <c r="Z41" i="45" s="1"/>
  <c r="Z42" i="45" s="1"/>
  <c r="Z43" i="45" s="1"/>
  <c r="Z44" i="45" s="1"/>
  <c r="Z45" i="45" s="1"/>
  <c r="Z46" i="45" s="1"/>
  <c r="Z47" i="45" s="1"/>
  <c r="Z48" i="45" s="1"/>
  <c r="Z49" i="45" s="1"/>
  <c r="Z50" i="45" s="1"/>
  <c r="Z51" i="45" s="1"/>
  <c r="Z52" i="45" s="1"/>
  <c r="Z53" i="45" s="1"/>
  <c r="Z54" i="45" s="1"/>
  <c r="X37" i="45"/>
  <c r="Y37" i="45" s="1"/>
  <c r="W37" i="45"/>
  <c r="W38" i="45" s="1"/>
  <c r="W39" i="45" s="1"/>
  <c r="W40" i="45" s="1"/>
  <c r="W41" i="45" s="1"/>
  <c r="W42" i="45" s="1"/>
  <c r="W43" i="45" s="1"/>
  <c r="W44" i="45" s="1"/>
  <c r="W45" i="45" s="1"/>
  <c r="W46" i="45" s="1"/>
  <c r="W47" i="45" s="1"/>
  <c r="W48" i="45" s="1"/>
  <c r="W49" i="45" s="1"/>
  <c r="W50" i="45" s="1"/>
  <c r="W51" i="45" s="1"/>
  <c r="W52" i="45" s="1"/>
  <c r="W53" i="45" s="1"/>
  <c r="W54" i="45" s="1"/>
  <c r="V37" i="45"/>
  <c r="O37" i="45"/>
  <c r="O38" i="45" s="1"/>
  <c r="O39" i="45" s="1"/>
  <c r="O40" i="45" s="1"/>
  <c r="O41" i="45" s="1"/>
  <c r="O42" i="45" s="1"/>
  <c r="O43" i="45" s="1"/>
  <c r="O44" i="45" s="1"/>
  <c r="O45" i="45" s="1"/>
  <c r="O46" i="45" s="1"/>
  <c r="O47" i="45" s="1"/>
  <c r="O48" i="45" s="1"/>
  <c r="O49" i="45" s="1"/>
  <c r="O50" i="45" s="1"/>
  <c r="O51" i="45" s="1"/>
  <c r="O52" i="45" s="1"/>
  <c r="O53" i="45" s="1"/>
  <c r="O54" i="45" s="1"/>
  <c r="O55" i="45" s="1"/>
  <c r="O56" i="45" s="1"/>
  <c r="O57" i="45" s="1"/>
  <c r="O58" i="45" s="1"/>
  <c r="O59" i="45" s="1"/>
  <c r="O60" i="45" s="1"/>
  <c r="N37" i="45"/>
  <c r="M37" i="45"/>
  <c r="M38" i="45" s="1"/>
  <c r="M39" i="45" s="1"/>
  <c r="M40" i="45" s="1"/>
  <c r="M41" i="45" s="1"/>
  <c r="M42" i="45" s="1"/>
  <c r="M43" i="45" s="1"/>
  <c r="M44" i="45" s="1"/>
  <c r="M45" i="45" s="1"/>
  <c r="M46" i="45" s="1"/>
  <c r="M47" i="45" s="1"/>
  <c r="M48" i="45" s="1"/>
  <c r="M49" i="45" s="1"/>
  <c r="M50" i="45" s="1"/>
  <c r="M51" i="45" s="1"/>
  <c r="M52" i="45" s="1"/>
  <c r="M53" i="45" s="1"/>
  <c r="M54" i="45" s="1"/>
  <c r="M55" i="45" s="1"/>
  <c r="M56" i="45" s="1"/>
  <c r="M57" i="45" s="1"/>
  <c r="M58" i="45" s="1"/>
  <c r="M59" i="45" s="1"/>
  <c r="M60" i="45" s="1"/>
  <c r="L37" i="45"/>
  <c r="K37" i="45"/>
  <c r="K38" i="45" s="1"/>
  <c r="K39" i="45" s="1"/>
  <c r="K40" i="45" s="1"/>
  <c r="K41" i="45" s="1"/>
  <c r="K42" i="45" s="1"/>
  <c r="K43" i="45" s="1"/>
  <c r="K44" i="45" s="1"/>
  <c r="K45" i="45" s="1"/>
  <c r="K46" i="45" s="1"/>
  <c r="K47" i="45" s="1"/>
  <c r="K48" i="45" s="1"/>
  <c r="K49" i="45" s="1"/>
  <c r="K50" i="45" s="1"/>
  <c r="K51" i="45" s="1"/>
  <c r="K52" i="45" s="1"/>
  <c r="K53" i="45" s="1"/>
  <c r="K54" i="45" s="1"/>
  <c r="K55" i="45" s="1"/>
  <c r="K56" i="45" s="1"/>
  <c r="K57" i="45" s="1"/>
  <c r="K58" i="45" s="1"/>
  <c r="K59" i="45" s="1"/>
  <c r="K60" i="45" s="1"/>
  <c r="J37" i="45"/>
  <c r="AA36" i="45"/>
  <c r="X36" i="45"/>
  <c r="Y36" i="45" s="1"/>
  <c r="V36" i="45"/>
  <c r="N36" i="45"/>
  <c r="L36" i="45"/>
  <c r="J36" i="45"/>
  <c r="R23" i="45"/>
  <c r="Q23" i="45"/>
  <c r="P23" i="45"/>
  <c r="R22" i="45"/>
  <c r="Q22" i="45"/>
  <c r="P22" i="45"/>
  <c r="R21" i="45"/>
  <c r="Q21" i="45"/>
  <c r="P21" i="45"/>
  <c r="R20" i="45"/>
  <c r="Q20" i="45"/>
  <c r="P20" i="45"/>
  <c r="R19" i="45"/>
  <c r="Q19" i="45"/>
  <c r="P19" i="45"/>
  <c r="N19" i="45"/>
  <c r="M19" i="45"/>
  <c r="L19" i="45"/>
  <c r="R18" i="45"/>
  <c r="Q18" i="45"/>
  <c r="P18" i="45"/>
  <c r="N18" i="45"/>
  <c r="M18" i="45"/>
  <c r="L18" i="45"/>
  <c r="R17" i="45"/>
  <c r="Q17" i="45"/>
  <c r="P17" i="45"/>
  <c r="N17" i="45"/>
  <c r="M17" i="45"/>
  <c r="L17" i="45"/>
  <c r="R16" i="45"/>
  <c r="Q16" i="45"/>
  <c r="P16" i="45"/>
  <c r="N16" i="45"/>
  <c r="M16" i="45"/>
  <c r="L16" i="45"/>
  <c r="R15" i="45"/>
  <c r="Q15" i="45"/>
  <c r="P15" i="45"/>
  <c r="N15" i="45"/>
  <c r="M15" i="45"/>
  <c r="L15" i="45"/>
  <c r="R14" i="45"/>
  <c r="Q14" i="45"/>
  <c r="P14" i="45"/>
  <c r="N14" i="45"/>
  <c r="M14" i="45"/>
  <c r="L14" i="45"/>
  <c r="R13" i="45"/>
  <c r="Q13" i="45"/>
  <c r="P13" i="45"/>
  <c r="N13" i="45"/>
  <c r="M13" i="45"/>
  <c r="L13" i="45"/>
  <c r="R12" i="45"/>
  <c r="Q12" i="45"/>
  <c r="P12" i="45"/>
  <c r="N12" i="45"/>
  <c r="M12" i="45"/>
  <c r="L12" i="45"/>
  <c r="R11" i="45"/>
  <c r="Q11" i="45"/>
  <c r="P11" i="45"/>
  <c r="N11" i="45"/>
  <c r="M11" i="45"/>
  <c r="L11" i="45"/>
  <c r="R10" i="45"/>
  <c r="Q10" i="45"/>
  <c r="P10" i="45"/>
  <c r="N10" i="45"/>
  <c r="M10" i="45"/>
  <c r="L10" i="45"/>
  <c r="R9" i="45"/>
  <c r="Q9" i="45"/>
  <c r="P9" i="45"/>
  <c r="N9" i="45"/>
  <c r="M9" i="45"/>
  <c r="L9" i="45"/>
  <c r="R8" i="45"/>
  <c r="Q8" i="45"/>
  <c r="P8" i="45"/>
  <c r="N8" i="45"/>
  <c r="M8" i="45"/>
  <c r="L8" i="45"/>
  <c r="R7" i="45"/>
  <c r="Q7" i="45"/>
  <c r="P7" i="45"/>
  <c r="N7" i="45"/>
  <c r="M7" i="45"/>
  <c r="L7" i="45"/>
  <c r="R6" i="45"/>
  <c r="Q6" i="45"/>
  <c r="P6" i="45"/>
  <c r="N6" i="45"/>
  <c r="M6" i="45"/>
  <c r="L6" i="45"/>
  <c r="R5" i="45"/>
  <c r="Q5" i="45"/>
  <c r="P5" i="45"/>
  <c r="N5" i="45"/>
  <c r="M5" i="45"/>
  <c r="L5" i="45"/>
  <c r="N137" i="44"/>
  <c r="L137" i="44"/>
  <c r="J137" i="44"/>
  <c r="N136" i="44"/>
  <c r="L136" i="44"/>
  <c r="J136" i="44"/>
  <c r="N135" i="44"/>
  <c r="L135" i="44"/>
  <c r="J135" i="44"/>
  <c r="N134" i="44"/>
  <c r="L134" i="44"/>
  <c r="J134" i="44"/>
  <c r="N133" i="44"/>
  <c r="L133" i="44"/>
  <c r="J133" i="44"/>
  <c r="N132" i="44"/>
  <c r="L132" i="44"/>
  <c r="J132" i="44"/>
  <c r="N131" i="44"/>
  <c r="L131" i="44"/>
  <c r="J131" i="44"/>
  <c r="N130" i="44"/>
  <c r="L130" i="44"/>
  <c r="J130" i="44"/>
  <c r="N129" i="44"/>
  <c r="L129" i="44"/>
  <c r="J129" i="44"/>
  <c r="N128" i="44"/>
  <c r="L128" i="44"/>
  <c r="J128" i="44"/>
  <c r="N127" i="44"/>
  <c r="L127" i="44"/>
  <c r="J127" i="44"/>
  <c r="N126" i="44"/>
  <c r="L126" i="44"/>
  <c r="J126" i="44"/>
  <c r="N125" i="44"/>
  <c r="L125" i="44"/>
  <c r="J125" i="44"/>
  <c r="O124" i="44"/>
  <c r="O125" i="44" s="1"/>
  <c r="O126" i="44" s="1"/>
  <c r="O127" i="44" s="1"/>
  <c r="O128" i="44" s="1"/>
  <c r="O129" i="44" s="1"/>
  <c r="O130" i="44" s="1"/>
  <c r="O131" i="44" s="1"/>
  <c r="O132" i="44" s="1"/>
  <c r="O133" i="44" s="1"/>
  <c r="O134" i="44" s="1"/>
  <c r="O135" i="44" s="1"/>
  <c r="O136" i="44" s="1"/>
  <c r="O137" i="44" s="1"/>
  <c r="N124" i="44"/>
  <c r="L124" i="44"/>
  <c r="J124" i="44"/>
  <c r="N123" i="44"/>
  <c r="L123" i="44"/>
  <c r="J123" i="44"/>
  <c r="AA122" i="44"/>
  <c r="X122" i="44"/>
  <c r="Y122" i="44" s="1"/>
  <c r="V122" i="44"/>
  <c r="N122" i="44"/>
  <c r="L122" i="44"/>
  <c r="J122" i="44"/>
  <c r="AA121" i="44"/>
  <c r="X121" i="44"/>
  <c r="Y121" i="44" s="1"/>
  <c r="V121" i="44"/>
  <c r="N121" i="44"/>
  <c r="L121" i="44"/>
  <c r="J121" i="44"/>
  <c r="AA120" i="44"/>
  <c r="X120" i="44"/>
  <c r="Y120" i="44" s="1"/>
  <c r="V120" i="44"/>
  <c r="N120" i="44"/>
  <c r="L120" i="44"/>
  <c r="J120" i="44"/>
  <c r="AA119" i="44"/>
  <c r="X119" i="44"/>
  <c r="Y119" i="44" s="1"/>
  <c r="V119" i="44"/>
  <c r="N119" i="44"/>
  <c r="L119" i="44"/>
  <c r="J119" i="44"/>
  <c r="AA118" i="44"/>
  <c r="X118" i="44"/>
  <c r="Y118" i="44" s="1"/>
  <c r="V118" i="44"/>
  <c r="N118" i="44"/>
  <c r="L118" i="44"/>
  <c r="J118" i="44"/>
  <c r="AA117" i="44"/>
  <c r="X117" i="44"/>
  <c r="Y117" i="44" s="1"/>
  <c r="V117" i="44"/>
  <c r="N117" i="44"/>
  <c r="L117" i="44"/>
  <c r="J117" i="44"/>
  <c r="AA116" i="44"/>
  <c r="X116" i="44"/>
  <c r="Y116" i="44" s="1"/>
  <c r="V116" i="44"/>
  <c r="N116" i="44"/>
  <c r="L116" i="44"/>
  <c r="J116" i="44"/>
  <c r="AA115" i="44"/>
  <c r="Z115" i="44"/>
  <c r="Z116" i="44" s="1"/>
  <c r="Z117" i="44" s="1"/>
  <c r="Z118" i="44" s="1"/>
  <c r="Z119" i="44" s="1"/>
  <c r="Z120" i="44" s="1"/>
  <c r="Z121" i="44" s="1"/>
  <c r="Z122" i="44" s="1"/>
  <c r="X115" i="44"/>
  <c r="Y115" i="44" s="1"/>
  <c r="V115" i="44"/>
  <c r="N115" i="44"/>
  <c r="L115" i="44"/>
  <c r="J115" i="44"/>
  <c r="AA114" i="44"/>
  <c r="Z114" i="44"/>
  <c r="X114" i="44"/>
  <c r="Y114" i="44" s="1"/>
  <c r="W114" i="44"/>
  <c r="W115" i="44" s="1"/>
  <c r="W116" i="44" s="1"/>
  <c r="W117" i="44" s="1"/>
  <c r="W118" i="44" s="1"/>
  <c r="W119" i="44" s="1"/>
  <c r="W120" i="44" s="1"/>
  <c r="W121" i="44" s="1"/>
  <c r="W122" i="44" s="1"/>
  <c r="V114" i="44"/>
  <c r="O114" i="44"/>
  <c r="O115" i="44" s="1"/>
  <c r="O116" i="44" s="1"/>
  <c r="O117" i="44" s="1"/>
  <c r="O118" i="44" s="1"/>
  <c r="O119" i="44" s="1"/>
  <c r="O120" i="44" s="1"/>
  <c r="O121" i="44" s="1"/>
  <c r="O122" i="44" s="1"/>
  <c r="O123" i="44" s="1"/>
  <c r="N114" i="44"/>
  <c r="M114" i="44"/>
  <c r="M115" i="44" s="1"/>
  <c r="M116" i="44" s="1"/>
  <c r="M117" i="44" s="1"/>
  <c r="M118" i="44" s="1"/>
  <c r="M119" i="44" s="1"/>
  <c r="M120" i="44" s="1"/>
  <c r="M121" i="44" s="1"/>
  <c r="M122" i="44" s="1"/>
  <c r="M123" i="44" s="1"/>
  <c r="M124" i="44" s="1"/>
  <c r="M125" i="44" s="1"/>
  <c r="M126" i="44" s="1"/>
  <c r="M127" i="44" s="1"/>
  <c r="M128" i="44" s="1"/>
  <c r="M129" i="44" s="1"/>
  <c r="M130" i="44" s="1"/>
  <c r="M131" i="44" s="1"/>
  <c r="M132" i="44" s="1"/>
  <c r="M133" i="44" s="1"/>
  <c r="M134" i="44" s="1"/>
  <c r="M135" i="44" s="1"/>
  <c r="M136" i="44" s="1"/>
  <c r="M137" i="44" s="1"/>
  <c r="L114" i="44"/>
  <c r="K114" i="44"/>
  <c r="K115" i="44" s="1"/>
  <c r="K116" i="44" s="1"/>
  <c r="K117" i="44" s="1"/>
  <c r="K118" i="44" s="1"/>
  <c r="K119" i="44" s="1"/>
  <c r="K120" i="44" s="1"/>
  <c r="K121" i="44" s="1"/>
  <c r="K122" i="44" s="1"/>
  <c r="K123" i="44" s="1"/>
  <c r="K124" i="44" s="1"/>
  <c r="K125" i="44" s="1"/>
  <c r="K126" i="44" s="1"/>
  <c r="K127" i="44" s="1"/>
  <c r="K128" i="44" s="1"/>
  <c r="K129" i="44" s="1"/>
  <c r="K130" i="44" s="1"/>
  <c r="K131" i="44" s="1"/>
  <c r="K132" i="44" s="1"/>
  <c r="K133" i="44" s="1"/>
  <c r="K134" i="44" s="1"/>
  <c r="K135" i="44" s="1"/>
  <c r="K136" i="44" s="1"/>
  <c r="K137" i="44" s="1"/>
  <c r="J114" i="44"/>
  <c r="AA113" i="44"/>
  <c r="Y113" i="44"/>
  <c r="X113" i="44"/>
  <c r="V113" i="44"/>
  <c r="N113" i="44"/>
  <c r="L113" i="44"/>
  <c r="J113" i="44"/>
  <c r="N106" i="44"/>
  <c r="M106" i="44"/>
  <c r="L106" i="44"/>
  <c r="N105" i="44"/>
  <c r="M105" i="44"/>
  <c r="L105" i="44"/>
  <c r="N104" i="44"/>
  <c r="M104" i="44"/>
  <c r="L104" i="44"/>
  <c r="N103" i="44"/>
  <c r="M103" i="44"/>
  <c r="L103" i="44"/>
  <c r="N102" i="44"/>
  <c r="M102" i="44"/>
  <c r="L102" i="44"/>
  <c r="N101" i="44"/>
  <c r="M101" i="44"/>
  <c r="L101" i="44"/>
  <c r="N100" i="44"/>
  <c r="M100" i="44"/>
  <c r="L100" i="44"/>
  <c r="N99" i="44"/>
  <c r="M99" i="44"/>
  <c r="L99" i="44"/>
  <c r="N98" i="44"/>
  <c r="M98" i="44"/>
  <c r="L98" i="44"/>
  <c r="N97" i="44"/>
  <c r="M97" i="44"/>
  <c r="L97" i="44"/>
  <c r="N96" i="44"/>
  <c r="M96" i="44"/>
  <c r="L96" i="44"/>
  <c r="N95" i="44"/>
  <c r="M95" i="44"/>
  <c r="L95" i="44"/>
  <c r="N94" i="44"/>
  <c r="M94" i="44"/>
  <c r="L94" i="44"/>
  <c r="N93" i="44"/>
  <c r="M93" i="44"/>
  <c r="L93" i="44"/>
  <c r="N92" i="44"/>
  <c r="M92" i="44"/>
  <c r="L92" i="44"/>
  <c r="R91" i="44"/>
  <c r="Q91" i="44"/>
  <c r="P91" i="44"/>
  <c r="N91" i="44"/>
  <c r="M91" i="44"/>
  <c r="L91" i="44"/>
  <c r="R90" i="44"/>
  <c r="Q90" i="44"/>
  <c r="P90" i="44"/>
  <c r="N90" i="44"/>
  <c r="M90" i="44"/>
  <c r="L90" i="44"/>
  <c r="R89" i="44"/>
  <c r="Q89" i="44"/>
  <c r="P89" i="44"/>
  <c r="N89" i="44"/>
  <c r="M89" i="44"/>
  <c r="L89" i="44"/>
  <c r="R88" i="44"/>
  <c r="Q88" i="44"/>
  <c r="P88" i="44"/>
  <c r="N88" i="44"/>
  <c r="M88" i="44"/>
  <c r="L88" i="44"/>
  <c r="R87" i="44"/>
  <c r="Q87" i="44"/>
  <c r="P87" i="44"/>
  <c r="N87" i="44"/>
  <c r="M87" i="44"/>
  <c r="L87" i="44"/>
  <c r="R86" i="44"/>
  <c r="Q86" i="44"/>
  <c r="P86" i="44"/>
  <c r="N86" i="44"/>
  <c r="M86" i="44"/>
  <c r="L86" i="44"/>
  <c r="R85" i="44"/>
  <c r="Q85" i="44"/>
  <c r="P85" i="44"/>
  <c r="N85" i="44"/>
  <c r="M85" i="44"/>
  <c r="L85" i="44"/>
  <c r="R84" i="44"/>
  <c r="Q84" i="44"/>
  <c r="P84" i="44"/>
  <c r="N84" i="44"/>
  <c r="M84" i="44"/>
  <c r="L84" i="44"/>
  <c r="R83" i="44"/>
  <c r="Q83" i="44"/>
  <c r="P83" i="44"/>
  <c r="N83" i="44"/>
  <c r="M83" i="44"/>
  <c r="L83" i="44"/>
  <c r="R82" i="44"/>
  <c r="Q82" i="44"/>
  <c r="P82" i="44"/>
  <c r="N82" i="44"/>
  <c r="M82" i="44"/>
  <c r="L82" i="44"/>
  <c r="N60" i="44"/>
  <c r="L60" i="44"/>
  <c r="J60" i="44"/>
  <c r="N59" i="44"/>
  <c r="L59" i="44"/>
  <c r="J59" i="44"/>
  <c r="N58" i="44"/>
  <c r="L58" i="44"/>
  <c r="J58" i="44"/>
  <c r="N57" i="44"/>
  <c r="L57" i="44"/>
  <c r="J57" i="44"/>
  <c r="N56" i="44"/>
  <c r="L56" i="44"/>
  <c r="J56" i="44"/>
  <c r="N55" i="44"/>
  <c r="L55" i="44"/>
  <c r="J55" i="44"/>
  <c r="N54" i="44"/>
  <c r="L54" i="44"/>
  <c r="J54" i="44"/>
  <c r="N53" i="44"/>
  <c r="L53" i="44"/>
  <c r="J53" i="44"/>
  <c r="N52" i="44"/>
  <c r="L52" i="44"/>
  <c r="J52" i="44"/>
  <c r="N51" i="44"/>
  <c r="L51" i="44"/>
  <c r="J51" i="44"/>
  <c r="N50" i="44"/>
  <c r="L50" i="44"/>
  <c r="J50" i="44"/>
  <c r="N49" i="44"/>
  <c r="L49" i="44"/>
  <c r="J49" i="44"/>
  <c r="N48" i="44"/>
  <c r="L48" i="44"/>
  <c r="J48" i="44"/>
  <c r="N47" i="44"/>
  <c r="L47" i="44"/>
  <c r="J47" i="44"/>
  <c r="N46" i="44"/>
  <c r="L46" i="44"/>
  <c r="J46" i="44"/>
  <c r="N45" i="44"/>
  <c r="L45" i="44"/>
  <c r="J45" i="44"/>
  <c r="N44" i="44"/>
  <c r="L44" i="44"/>
  <c r="J44" i="44"/>
  <c r="AA43" i="44"/>
  <c r="X43" i="44"/>
  <c r="Y43" i="44" s="1"/>
  <c r="V43" i="44"/>
  <c r="N43" i="44"/>
  <c r="L43" i="44"/>
  <c r="J43" i="44"/>
  <c r="AA42" i="44"/>
  <c r="Y42" i="44"/>
  <c r="X42" i="44"/>
  <c r="V42" i="44"/>
  <c r="N42" i="44"/>
  <c r="L42" i="44"/>
  <c r="J42" i="44"/>
  <c r="AA41" i="44"/>
  <c r="X41" i="44"/>
  <c r="Y41" i="44" s="1"/>
  <c r="V41" i="44"/>
  <c r="N41" i="44"/>
  <c r="L41" i="44"/>
  <c r="J41" i="44"/>
  <c r="AA40" i="44"/>
  <c r="Y40" i="44"/>
  <c r="X40" i="44"/>
  <c r="V40" i="44"/>
  <c r="N40" i="44"/>
  <c r="L40" i="44"/>
  <c r="J40" i="44"/>
  <c r="AA39" i="44"/>
  <c r="X39" i="44"/>
  <c r="Y39" i="44" s="1"/>
  <c r="V39" i="44"/>
  <c r="N39" i="44"/>
  <c r="L39" i="44"/>
  <c r="J39" i="44"/>
  <c r="AA38" i="44"/>
  <c r="Z38" i="44"/>
  <c r="Z39" i="44" s="1"/>
  <c r="Z40" i="44" s="1"/>
  <c r="Z41" i="44" s="1"/>
  <c r="Z42" i="44" s="1"/>
  <c r="Z43" i="44" s="1"/>
  <c r="Y38" i="44"/>
  <c r="X38" i="44"/>
  <c r="V38" i="44"/>
  <c r="O38" i="44"/>
  <c r="O39" i="44" s="1"/>
  <c r="O40" i="44" s="1"/>
  <c r="O41" i="44" s="1"/>
  <c r="O42" i="44" s="1"/>
  <c r="O43" i="44" s="1"/>
  <c r="O44" i="44" s="1"/>
  <c r="O45" i="44" s="1"/>
  <c r="O46" i="44" s="1"/>
  <c r="O47" i="44" s="1"/>
  <c r="O48" i="44" s="1"/>
  <c r="O49" i="44" s="1"/>
  <c r="O50" i="44" s="1"/>
  <c r="O51" i="44" s="1"/>
  <c r="O52" i="44" s="1"/>
  <c r="O53" i="44" s="1"/>
  <c r="O54" i="44" s="1"/>
  <c r="O55" i="44" s="1"/>
  <c r="O56" i="44" s="1"/>
  <c r="O57" i="44" s="1"/>
  <c r="O58" i="44" s="1"/>
  <c r="O59" i="44" s="1"/>
  <c r="O60" i="44" s="1"/>
  <c r="N38" i="44"/>
  <c r="L38" i="44"/>
  <c r="J38" i="44"/>
  <c r="AA37" i="44"/>
  <c r="Z37" i="44"/>
  <c r="X37" i="44"/>
  <c r="Y37" i="44" s="1"/>
  <c r="W37" i="44"/>
  <c r="W38" i="44" s="1"/>
  <c r="W39" i="44" s="1"/>
  <c r="W40" i="44" s="1"/>
  <c r="W41" i="44" s="1"/>
  <c r="W42" i="44" s="1"/>
  <c r="W43" i="44" s="1"/>
  <c r="V37" i="44"/>
  <c r="O37" i="44"/>
  <c r="N37" i="44"/>
  <c r="M37" i="44"/>
  <c r="M38" i="44" s="1"/>
  <c r="M39" i="44" s="1"/>
  <c r="M40" i="44" s="1"/>
  <c r="M41" i="44" s="1"/>
  <c r="M42" i="44" s="1"/>
  <c r="M43" i="44" s="1"/>
  <c r="M44" i="44" s="1"/>
  <c r="M45" i="44" s="1"/>
  <c r="M46" i="44" s="1"/>
  <c r="M47" i="44" s="1"/>
  <c r="M48" i="44" s="1"/>
  <c r="M49" i="44" s="1"/>
  <c r="M50" i="44" s="1"/>
  <c r="M51" i="44" s="1"/>
  <c r="M52" i="44" s="1"/>
  <c r="M53" i="44" s="1"/>
  <c r="M54" i="44" s="1"/>
  <c r="M55" i="44" s="1"/>
  <c r="M56" i="44" s="1"/>
  <c r="M57" i="44" s="1"/>
  <c r="M58" i="44" s="1"/>
  <c r="M59" i="44" s="1"/>
  <c r="M60" i="44" s="1"/>
  <c r="L37" i="44"/>
  <c r="K37" i="44"/>
  <c r="K38" i="44" s="1"/>
  <c r="K39" i="44" s="1"/>
  <c r="K40" i="44" s="1"/>
  <c r="K41" i="44" s="1"/>
  <c r="K42" i="44" s="1"/>
  <c r="K43" i="44" s="1"/>
  <c r="K44" i="44" s="1"/>
  <c r="K45" i="44" s="1"/>
  <c r="K46" i="44" s="1"/>
  <c r="K47" i="44" s="1"/>
  <c r="K48" i="44" s="1"/>
  <c r="K49" i="44" s="1"/>
  <c r="K50" i="44" s="1"/>
  <c r="K51" i="44" s="1"/>
  <c r="K52" i="44" s="1"/>
  <c r="K53" i="44" s="1"/>
  <c r="K54" i="44" s="1"/>
  <c r="K55" i="44" s="1"/>
  <c r="K56" i="44" s="1"/>
  <c r="K57" i="44" s="1"/>
  <c r="K58" i="44" s="1"/>
  <c r="K59" i="44" s="1"/>
  <c r="K60" i="44" s="1"/>
  <c r="J37" i="44"/>
  <c r="AA36" i="44"/>
  <c r="X36" i="44"/>
  <c r="Y36" i="44" s="1"/>
  <c r="V36" i="44"/>
  <c r="N36" i="44"/>
  <c r="L36" i="44"/>
  <c r="J36" i="44"/>
  <c r="N19" i="44"/>
  <c r="M19" i="44"/>
  <c r="L19" i="44"/>
  <c r="N18" i="44"/>
  <c r="M18" i="44"/>
  <c r="L18" i="44"/>
  <c r="N17" i="44"/>
  <c r="M17" i="44"/>
  <c r="L17" i="44"/>
  <c r="N16" i="44"/>
  <c r="M16" i="44"/>
  <c r="L16" i="44"/>
  <c r="N15" i="44"/>
  <c r="M15" i="44"/>
  <c r="L15" i="44"/>
  <c r="N14" i="44"/>
  <c r="M14" i="44"/>
  <c r="L14" i="44"/>
  <c r="N13" i="44"/>
  <c r="M13" i="44"/>
  <c r="L13" i="44"/>
  <c r="R12" i="44"/>
  <c r="Q12" i="44"/>
  <c r="P12" i="44"/>
  <c r="N12" i="44"/>
  <c r="M12" i="44"/>
  <c r="L12" i="44"/>
  <c r="R11" i="44"/>
  <c r="Q11" i="44"/>
  <c r="P11" i="44"/>
  <c r="N11" i="44"/>
  <c r="M11" i="44"/>
  <c r="L11" i="44"/>
  <c r="R10" i="44"/>
  <c r="Q10" i="44"/>
  <c r="P10" i="44"/>
  <c r="N10" i="44"/>
  <c r="M10" i="44"/>
  <c r="L10" i="44"/>
  <c r="R9" i="44"/>
  <c r="Q9" i="44"/>
  <c r="P9" i="44"/>
  <c r="N9" i="44"/>
  <c r="M9" i="44"/>
  <c r="L9" i="44"/>
  <c r="R8" i="44"/>
  <c r="Q8" i="44"/>
  <c r="P8" i="44"/>
  <c r="N8" i="44"/>
  <c r="M8" i="44"/>
  <c r="L8" i="44"/>
  <c r="R7" i="44"/>
  <c r="Q7" i="44"/>
  <c r="P7" i="44"/>
  <c r="N7" i="44"/>
  <c r="M7" i="44"/>
  <c r="L7" i="44"/>
  <c r="R6" i="44"/>
  <c r="Q6" i="44"/>
  <c r="P6" i="44"/>
  <c r="N6" i="44"/>
  <c r="M6" i="44"/>
  <c r="L6" i="44"/>
  <c r="R5" i="44"/>
  <c r="Q5" i="44"/>
  <c r="P5" i="44"/>
  <c r="N5" i="44"/>
  <c r="M5" i="44"/>
  <c r="L5" i="44"/>
  <c r="N138" i="43"/>
  <c r="L138" i="43"/>
  <c r="J138" i="43"/>
  <c r="N137" i="43"/>
  <c r="L137" i="43"/>
  <c r="J137" i="43"/>
  <c r="N136" i="43"/>
  <c r="L136" i="43"/>
  <c r="J136" i="43"/>
  <c r="N135" i="43"/>
  <c r="L135" i="43"/>
  <c r="J135" i="43"/>
  <c r="N134" i="43"/>
  <c r="L134" i="43"/>
  <c r="J134" i="43"/>
  <c r="N133" i="43"/>
  <c r="L133" i="43"/>
  <c r="J133" i="43"/>
  <c r="N132" i="43"/>
  <c r="L132" i="43"/>
  <c r="J132" i="43"/>
  <c r="N131" i="43"/>
  <c r="L131" i="43"/>
  <c r="J131" i="43"/>
  <c r="AA130" i="43"/>
  <c r="Y130" i="43"/>
  <c r="X130" i="43"/>
  <c r="V130" i="43"/>
  <c r="N130" i="43"/>
  <c r="L130" i="43"/>
  <c r="J130" i="43"/>
  <c r="AA129" i="43"/>
  <c r="Y129" i="43"/>
  <c r="X129" i="43"/>
  <c r="V129" i="43"/>
  <c r="N129" i="43"/>
  <c r="L129" i="43"/>
  <c r="J129" i="43"/>
  <c r="AA128" i="43"/>
  <c r="Y128" i="43"/>
  <c r="X128" i="43"/>
  <c r="V128" i="43"/>
  <c r="N128" i="43"/>
  <c r="L128" i="43"/>
  <c r="J128" i="43"/>
  <c r="AA127" i="43"/>
  <c r="Y127" i="43"/>
  <c r="X127" i="43"/>
  <c r="V127" i="43"/>
  <c r="N127" i="43"/>
  <c r="L127" i="43"/>
  <c r="J127" i="43"/>
  <c r="AA126" i="43"/>
  <c r="Y126" i="43"/>
  <c r="X126" i="43"/>
  <c r="V126" i="43"/>
  <c r="N126" i="43"/>
  <c r="L126" i="43"/>
  <c r="J126" i="43"/>
  <c r="AA125" i="43"/>
  <c r="Y125" i="43"/>
  <c r="X125" i="43"/>
  <c r="V125" i="43"/>
  <c r="N125" i="43"/>
  <c r="L125" i="43"/>
  <c r="J125" i="43"/>
  <c r="AA124" i="43"/>
  <c r="Y124" i="43"/>
  <c r="X124" i="43"/>
  <c r="V124" i="43"/>
  <c r="N124" i="43"/>
  <c r="L124" i="43"/>
  <c r="J124" i="43"/>
  <c r="AA123" i="43"/>
  <c r="Y123" i="43"/>
  <c r="X123" i="43"/>
  <c r="V123" i="43"/>
  <c r="N123" i="43"/>
  <c r="L123" i="43"/>
  <c r="J123" i="43"/>
  <c r="AA122" i="43"/>
  <c r="Y122" i="43"/>
  <c r="X122" i="43"/>
  <c r="V122" i="43"/>
  <c r="N122" i="43"/>
  <c r="L122" i="43"/>
  <c r="J122" i="43"/>
  <c r="AA121" i="43"/>
  <c r="Y121" i="43"/>
  <c r="X121" i="43"/>
  <c r="V121" i="43"/>
  <c r="N121" i="43"/>
  <c r="L121" i="43"/>
  <c r="J121" i="43"/>
  <c r="AA120" i="43"/>
  <c r="Y120" i="43"/>
  <c r="X120" i="43"/>
  <c r="V120" i="43"/>
  <c r="N120" i="43"/>
  <c r="L120" i="43"/>
  <c r="J120" i="43"/>
  <c r="AA119" i="43"/>
  <c r="Y119" i="43"/>
  <c r="X119" i="43"/>
  <c r="V119" i="43"/>
  <c r="N119" i="43"/>
  <c r="L119" i="43"/>
  <c r="J119" i="43"/>
  <c r="AA118" i="43"/>
  <c r="Y118" i="43"/>
  <c r="X118" i="43"/>
  <c r="V118" i="43"/>
  <c r="N118" i="43"/>
  <c r="L118" i="43"/>
  <c r="J118" i="43"/>
  <c r="AA117" i="43"/>
  <c r="Y117" i="43"/>
  <c r="X117" i="43"/>
  <c r="V117" i="43"/>
  <c r="N117" i="43"/>
  <c r="L117" i="43"/>
  <c r="J117" i="43"/>
  <c r="AA116" i="43"/>
  <c r="Y116" i="43"/>
  <c r="X116" i="43"/>
  <c r="V116" i="43"/>
  <c r="N116" i="43"/>
  <c r="L116" i="43"/>
  <c r="J116" i="43"/>
  <c r="AA115" i="43"/>
  <c r="Z115" i="43"/>
  <c r="Z116" i="43" s="1"/>
  <c r="Z117" i="43" s="1"/>
  <c r="Z118" i="43" s="1"/>
  <c r="Z119" i="43" s="1"/>
  <c r="Z120" i="43" s="1"/>
  <c r="Z121" i="43" s="1"/>
  <c r="Z122" i="43" s="1"/>
  <c r="Z123" i="43" s="1"/>
  <c r="Z124" i="43" s="1"/>
  <c r="Z125" i="43" s="1"/>
  <c r="Z126" i="43" s="1"/>
  <c r="Z127" i="43" s="1"/>
  <c r="Z128" i="43" s="1"/>
  <c r="Z129" i="43" s="1"/>
  <c r="Z130" i="43" s="1"/>
  <c r="Y115" i="43"/>
  <c r="X115" i="43"/>
  <c r="W115" i="43"/>
  <c r="W116" i="43" s="1"/>
  <c r="W117" i="43" s="1"/>
  <c r="W118" i="43" s="1"/>
  <c r="W119" i="43" s="1"/>
  <c r="W120" i="43" s="1"/>
  <c r="W121" i="43" s="1"/>
  <c r="W122" i="43" s="1"/>
  <c r="W123" i="43" s="1"/>
  <c r="W124" i="43" s="1"/>
  <c r="W125" i="43" s="1"/>
  <c r="W126" i="43" s="1"/>
  <c r="W127" i="43" s="1"/>
  <c r="W128" i="43" s="1"/>
  <c r="W129" i="43" s="1"/>
  <c r="W130" i="43" s="1"/>
  <c r="V115" i="43"/>
  <c r="O115" i="43"/>
  <c r="O116" i="43" s="1"/>
  <c r="O117" i="43" s="1"/>
  <c r="O118" i="43" s="1"/>
  <c r="O119" i="43" s="1"/>
  <c r="O120" i="43" s="1"/>
  <c r="O121" i="43" s="1"/>
  <c r="O122" i="43" s="1"/>
  <c r="O123" i="43" s="1"/>
  <c r="O124" i="43" s="1"/>
  <c r="O125" i="43" s="1"/>
  <c r="O126" i="43" s="1"/>
  <c r="O127" i="43" s="1"/>
  <c r="O128" i="43" s="1"/>
  <c r="O129" i="43" s="1"/>
  <c r="O130" i="43" s="1"/>
  <c r="O131" i="43" s="1"/>
  <c r="O132" i="43" s="1"/>
  <c r="O133" i="43" s="1"/>
  <c r="O134" i="43" s="1"/>
  <c r="O135" i="43" s="1"/>
  <c r="O136" i="43" s="1"/>
  <c r="O137" i="43" s="1"/>
  <c r="O138" i="43" s="1"/>
  <c r="N115" i="43"/>
  <c r="M115" i="43"/>
  <c r="M116" i="43" s="1"/>
  <c r="M117" i="43" s="1"/>
  <c r="M118" i="43" s="1"/>
  <c r="M119" i="43" s="1"/>
  <c r="M120" i="43" s="1"/>
  <c r="M121" i="43" s="1"/>
  <c r="M122" i="43" s="1"/>
  <c r="M123" i="43" s="1"/>
  <c r="M124" i="43" s="1"/>
  <c r="M125" i="43" s="1"/>
  <c r="M126" i="43" s="1"/>
  <c r="M127" i="43" s="1"/>
  <c r="M128" i="43" s="1"/>
  <c r="M129" i="43" s="1"/>
  <c r="M130" i="43" s="1"/>
  <c r="M131" i="43" s="1"/>
  <c r="M132" i="43" s="1"/>
  <c r="M133" i="43" s="1"/>
  <c r="M134" i="43" s="1"/>
  <c r="M135" i="43" s="1"/>
  <c r="M136" i="43" s="1"/>
  <c r="M137" i="43" s="1"/>
  <c r="M138" i="43" s="1"/>
  <c r="L115" i="43"/>
  <c r="K115" i="43"/>
  <c r="K116" i="43" s="1"/>
  <c r="K117" i="43" s="1"/>
  <c r="K118" i="43" s="1"/>
  <c r="K119" i="43" s="1"/>
  <c r="K120" i="43" s="1"/>
  <c r="K121" i="43" s="1"/>
  <c r="K122" i="43" s="1"/>
  <c r="K123" i="43" s="1"/>
  <c r="K124" i="43" s="1"/>
  <c r="K125" i="43" s="1"/>
  <c r="K126" i="43" s="1"/>
  <c r="K127" i="43" s="1"/>
  <c r="K128" i="43" s="1"/>
  <c r="K129" i="43" s="1"/>
  <c r="K130" i="43" s="1"/>
  <c r="K131" i="43" s="1"/>
  <c r="K132" i="43" s="1"/>
  <c r="K133" i="43" s="1"/>
  <c r="K134" i="43" s="1"/>
  <c r="K135" i="43" s="1"/>
  <c r="K136" i="43" s="1"/>
  <c r="K137" i="43" s="1"/>
  <c r="K138" i="43" s="1"/>
  <c r="J115" i="43"/>
  <c r="AA114" i="43"/>
  <c r="X114" i="43"/>
  <c r="Y114" i="43" s="1"/>
  <c r="V114" i="43"/>
  <c r="N114" i="43"/>
  <c r="L114" i="43"/>
  <c r="J114" i="43"/>
  <c r="N107" i="43"/>
  <c r="M107" i="43"/>
  <c r="L107" i="43"/>
  <c r="N106" i="43"/>
  <c r="M106" i="43"/>
  <c r="L106" i="43"/>
  <c r="N105" i="43"/>
  <c r="M105" i="43"/>
  <c r="L105" i="43"/>
  <c r="N104" i="43"/>
  <c r="M104" i="43"/>
  <c r="L104" i="43"/>
  <c r="N103" i="43"/>
  <c r="M103" i="43"/>
  <c r="L103" i="43"/>
  <c r="N102" i="43"/>
  <c r="M102" i="43"/>
  <c r="L102" i="43"/>
  <c r="N101" i="43"/>
  <c r="M101" i="43"/>
  <c r="L101" i="43"/>
  <c r="N100" i="43"/>
  <c r="M100" i="43"/>
  <c r="L100" i="43"/>
  <c r="R99" i="43"/>
  <c r="Q99" i="43"/>
  <c r="P99" i="43"/>
  <c r="N99" i="43"/>
  <c r="M99" i="43"/>
  <c r="L99" i="43"/>
  <c r="R98" i="43"/>
  <c r="Q98" i="43"/>
  <c r="P98" i="43"/>
  <c r="N98" i="43"/>
  <c r="M98" i="43"/>
  <c r="L98" i="43"/>
  <c r="R97" i="43"/>
  <c r="Q97" i="43"/>
  <c r="P97" i="43"/>
  <c r="N97" i="43"/>
  <c r="M97" i="43"/>
  <c r="L97" i="43"/>
  <c r="R96" i="43"/>
  <c r="Q96" i="43"/>
  <c r="P96" i="43"/>
  <c r="N96" i="43"/>
  <c r="M96" i="43"/>
  <c r="L96" i="43"/>
  <c r="R95" i="43"/>
  <c r="Q95" i="43"/>
  <c r="P95" i="43"/>
  <c r="N95" i="43"/>
  <c r="M95" i="43"/>
  <c r="L95" i="43"/>
  <c r="R94" i="43"/>
  <c r="Q94" i="43"/>
  <c r="P94" i="43"/>
  <c r="N94" i="43"/>
  <c r="M94" i="43"/>
  <c r="L94" i="43"/>
  <c r="R93" i="43"/>
  <c r="Q93" i="43"/>
  <c r="P93" i="43"/>
  <c r="N93" i="43"/>
  <c r="M93" i="43"/>
  <c r="L93" i="43"/>
  <c r="R92" i="43"/>
  <c r="Q92" i="43"/>
  <c r="P92" i="43"/>
  <c r="N92" i="43"/>
  <c r="M92" i="43"/>
  <c r="L92" i="43"/>
  <c r="R91" i="43"/>
  <c r="Q91" i="43"/>
  <c r="P91" i="43"/>
  <c r="N91" i="43"/>
  <c r="M91" i="43"/>
  <c r="L91" i="43"/>
  <c r="R90" i="43"/>
  <c r="Q90" i="43"/>
  <c r="P90" i="43"/>
  <c r="N90" i="43"/>
  <c r="M90" i="43"/>
  <c r="L90" i="43"/>
  <c r="R89" i="43"/>
  <c r="Q89" i="43"/>
  <c r="P89" i="43"/>
  <c r="N89" i="43"/>
  <c r="M89" i="43"/>
  <c r="L89" i="43"/>
  <c r="R88" i="43"/>
  <c r="Q88" i="43"/>
  <c r="P88" i="43"/>
  <c r="N88" i="43"/>
  <c r="M88" i="43"/>
  <c r="L88" i="43"/>
  <c r="R87" i="43"/>
  <c r="Q87" i="43"/>
  <c r="P87" i="43"/>
  <c r="N87" i="43"/>
  <c r="M87" i="43"/>
  <c r="L87" i="43"/>
  <c r="R86" i="43"/>
  <c r="Q86" i="43"/>
  <c r="P86" i="43"/>
  <c r="N86" i="43"/>
  <c r="M86" i="43"/>
  <c r="L86" i="43"/>
  <c r="R85" i="43"/>
  <c r="Q85" i="43"/>
  <c r="P85" i="43"/>
  <c r="N85" i="43"/>
  <c r="M85" i="43"/>
  <c r="L85" i="43"/>
  <c r="R84" i="43"/>
  <c r="Q84" i="43"/>
  <c r="P84" i="43"/>
  <c r="N84" i="43"/>
  <c r="M84" i="43"/>
  <c r="L84" i="43"/>
  <c r="R83" i="43"/>
  <c r="Q83" i="43"/>
  <c r="P83" i="43"/>
  <c r="N83" i="43"/>
  <c r="M83" i="43"/>
  <c r="L83" i="43"/>
  <c r="AA50" i="43"/>
  <c r="X50" i="43"/>
  <c r="Y50" i="43" s="1"/>
  <c r="V50" i="43"/>
  <c r="N50" i="43"/>
  <c r="L50" i="43"/>
  <c r="J50" i="43"/>
  <c r="AA49" i="43"/>
  <c r="X49" i="43"/>
  <c r="Y49" i="43" s="1"/>
  <c r="V49" i="43"/>
  <c r="N49" i="43"/>
  <c r="L49" i="43"/>
  <c r="J49" i="43"/>
  <c r="AA48" i="43"/>
  <c r="X48" i="43"/>
  <c r="Y48" i="43" s="1"/>
  <c r="V48" i="43"/>
  <c r="N48" i="43"/>
  <c r="L48" i="43"/>
  <c r="J48" i="43"/>
  <c r="AA47" i="43"/>
  <c r="X47" i="43"/>
  <c r="Y47" i="43" s="1"/>
  <c r="V47" i="43"/>
  <c r="N47" i="43"/>
  <c r="L47" i="43"/>
  <c r="J47" i="43"/>
  <c r="AA46" i="43"/>
  <c r="X46" i="43"/>
  <c r="Y46" i="43" s="1"/>
  <c r="V46" i="43"/>
  <c r="N46" i="43"/>
  <c r="L46" i="43"/>
  <c r="J46" i="43"/>
  <c r="AA45" i="43"/>
  <c r="X45" i="43"/>
  <c r="Y45" i="43" s="1"/>
  <c r="V45" i="43"/>
  <c r="N45" i="43"/>
  <c r="L45" i="43"/>
  <c r="J45" i="43"/>
  <c r="AA44" i="43"/>
  <c r="X44" i="43"/>
  <c r="Y44" i="43" s="1"/>
  <c r="V44" i="43"/>
  <c r="N44" i="43"/>
  <c r="L44" i="43"/>
  <c r="J44" i="43"/>
  <c r="AA43" i="43"/>
  <c r="X43" i="43"/>
  <c r="Y43" i="43" s="1"/>
  <c r="V43" i="43"/>
  <c r="N43" i="43"/>
  <c r="L43" i="43"/>
  <c r="J43" i="43"/>
  <c r="AA42" i="43"/>
  <c r="X42" i="43"/>
  <c r="Y42" i="43" s="1"/>
  <c r="V42" i="43"/>
  <c r="N42" i="43"/>
  <c r="L42" i="43"/>
  <c r="J42" i="43"/>
  <c r="AA41" i="43"/>
  <c r="X41" i="43"/>
  <c r="Y41" i="43" s="1"/>
  <c r="V41" i="43"/>
  <c r="N41" i="43"/>
  <c r="L41" i="43"/>
  <c r="J41" i="43"/>
  <c r="AA40" i="43"/>
  <c r="X40" i="43"/>
  <c r="Y40" i="43" s="1"/>
  <c r="V40" i="43"/>
  <c r="N40" i="43"/>
  <c r="L40" i="43"/>
  <c r="J40" i="43"/>
  <c r="AA39" i="43"/>
  <c r="X39" i="43"/>
  <c r="Y39" i="43" s="1"/>
  <c r="V39" i="43"/>
  <c r="N39" i="43"/>
  <c r="L39" i="43"/>
  <c r="J39" i="43"/>
  <c r="AA38" i="43"/>
  <c r="X38" i="43"/>
  <c r="Y38" i="43" s="1"/>
  <c r="V38" i="43"/>
  <c r="N38" i="43"/>
  <c r="L38" i="43"/>
  <c r="J38" i="43"/>
  <c r="AA37" i="43"/>
  <c r="Z37" i="43"/>
  <c r="Z38" i="43" s="1"/>
  <c r="Z39" i="43" s="1"/>
  <c r="Z40" i="43" s="1"/>
  <c r="Z41" i="43" s="1"/>
  <c r="Z42" i="43" s="1"/>
  <c r="Z43" i="43" s="1"/>
  <c r="Z44" i="43" s="1"/>
  <c r="Z45" i="43" s="1"/>
  <c r="Z46" i="43" s="1"/>
  <c r="Z47" i="43" s="1"/>
  <c r="Z48" i="43" s="1"/>
  <c r="Z49" i="43" s="1"/>
  <c r="Z50" i="43" s="1"/>
  <c r="X37" i="43"/>
  <c r="Y37" i="43" s="1"/>
  <c r="W37" i="43"/>
  <c r="W38" i="43" s="1"/>
  <c r="W39" i="43" s="1"/>
  <c r="W40" i="43" s="1"/>
  <c r="W41" i="43" s="1"/>
  <c r="W42" i="43" s="1"/>
  <c r="W43" i="43" s="1"/>
  <c r="W44" i="43" s="1"/>
  <c r="W45" i="43" s="1"/>
  <c r="W46" i="43" s="1"/>
  <c r="W47" i="43" s="1"/>
  <c r="W48" i="43" s="1"/>
  <c r="W49" i="43" s="1"/>
  <c r="W50" i="43" s="1"/>
  <c r="V37" i="43"/>
  <c r="O37" i="43"/>
  <c r="O38" i="43" s="1"/>
  <c r="O39" i="43" s="1"/>
  <c r="O40" i="43" s="1"/>
  <c r="O41" i="43" s="1"/>
  <c r="O42" i="43" s="1"/>
  <c r="O43" i="43" s="1"/>
  <c r="O44" i="43" s="1"/>
  <c r="O45" i="43" s="1"/>
  <c r="O46" i="43" s="1"/>
  <c r="O47" i="43" s="1"/>
  <c r="O48" i="43" s="1"/>
  <c r="O49" i="43" s="1"/>
  <c r="O50" i="43" s="1"/>
  <c r="N37" i="43"/>
  <c r="M37" i="43"/>
  <c r="M38" i="43" s="1"/>
  <c r="M39" i="43" s="1"/>
  <c r="M40" i="43" s="1"/>
  <c r="M41" i="43" s="1"/>
  <c r="M42" i="43" s="1"/>
  <c r="M43" i="43" s="1"/>
  <c r="M44" i="43" s="1"/>
  <c r="M45" i="43" s="1"/>
  <c r="M46" i="43" s="1"/>
  <c r="M47" i="43" s="1"/>
  <c r="M48" i="43" s="1"/>
  <c r="M49" i="43" s="1"/>
  <c r="M50" i="43" s="1"/>
  <c r="L37" i="43"/>
  <c r="K37" i="43"/>
  <c r="K38" i="43" s="1"/>
  <c r="K39" i="43" s="1"/>
  <c r="K40" i="43" s="1"/>
  <c r="K41" i="43" s="1"/>
  <c r="K42" i="43" s="1"/>
  <c r="K43" i="43" s="1"/>
  <c r="K44" i="43" s="1"/>
  <c r="K45" i="43" s="1"/>
  <c r="K46" i="43" s="1"/>
  <c r="K47" i="43" s="1"/>
  <c r="K48" i="43" s="1"/>
  <c r="K49" i="43" s="1"/>
  <c r="K50" i="43" s="1"/>
  <c r="J37" i="43"/>
  <c r="AA36" i="43"/>
  <c r="Y36" i="43"/>
  <c r="X36" i="43"/>
  <c r="V36" i="43"/>
  <c r="N36" i="43"/>
  <c r="L36" i="43"/>
  <c r="J36" i="43"/>
  <c r="R19" i="43"/>
  <c r="Q19" i="43"/>
  <c r="P19" i="43"/>
  <c r="N19" i="43"/>
  <c r="M19" i="43"/>
  <c r="L19" i="43"/>
  <c r="R18" i="43"/>
  <c r="Q18" i="43"/>
  <c r="P18" i="43"/>
  <c r="N18" i="43"/>
  <c r="M18" i="43"/>
  <c r="L18" i="43"/>
  <c r="R17" i="43"/>
  <c r="Q17" i="43"/>
  <c r="P17" i="43"/>
  <c r="N17" i="43"/>
  <c r="M17" i="43"/>
  <c r="L17" i="43"/>
  <c r="R16" i="43"/>
  <c r="Q16" i="43"/>
  <c r="P16" i="43"/>
  <c r="N16" i="43"/>
  <c r="M16" i="43"/>
  <c r="L16" i="43"/>
  <c r="R15" i="43"/>
  <c r="Q15" i="43"/>
  <c r="P15" i="43"/>
  <c r="N15" i="43"/>
  <c r="M15" i="43"/>
  <c r="L15" i="43"/>
  <c r="R14" i="43"/>
  <c r="Q14" i="43"/>
  <c r="P14" i="43"/>
  <c r="N14" i="43"/>
  <c r="M14" i="43"/>
  <c r="L14" i="43"/>
  <c r="R13" i="43"/>
  <c r="Q13" i="43"/>
  <c r="P13" i="43"/>
  <c r="N13" i="43"/>
  <c r="M13" i="43"/>
  <c r="L13" i="43"/>
  <c r="R12" i="43"/>
  <c r="Q12" i="43"/>
  <c r="P12" i="43"/>
  <c r="N12" i="43"/>
  <c r="M12" i="43"/>
  <c r="L12" i="43"/>
  <c r="R11" i="43"/>
  <c r="Q11" i="43"/>
  <c r="P11" i="43"/>
  <c r="N11" i="43"/>
  <c r="M11" i="43"/>
  <c r="L11" i="43"/>
  <c r="R10" i="43"/>
  <c r="Q10" i="43"/>
  <c r="P10" i="43"/>
  <c r="N10" i="43"/>
  <c r="M10" i="43"/>
  <c r="L10" i="43"/>
  <c r="R9" i="43"/>
  <c r="Q9" i="43"/>
  <c r="P9" i="43"/>
  <c r="N9" i="43"/>
  <c r="M9" i="43"/>
  <c r="L9" i="43"/>
  <c r="R8" i="43"/>
  <c r="Q8" i="43"/>
  <c r="P8" i="43"/>
  <c r="N8" i="43"/>
  <c r="M8" i="43"/>
  <c r="L8" i="43"/>
  <c r="R7" i="43"/>
  <c r="Q7" i="43"/>
  <c r="P7" i="43"/>
  <c r="N7" i="43"/>
  <c r="M7" i="43"/>
  <c r="L7" i="43"/>
  <c r="R6" i="43"/>
  <c r="Q6" i="43"/>
  <c r="P6" i="43"/>
  <c r="N6" i="43"/>
  <c r="M6" i="43"/>
  <c r="L6" i="43"/>
  <c r="R5" i="43"/>
  <c r="Q5" i="43"/>
  <c r="P5" i="43"/>
  <c r="N5" i="43"/>
  <c r="M5" i="43"/>
  <c r="L5" i="43"/>
  <c r="W8" i="23" l="1"/>
  <c r="K54" i="14"/>
  <c r="P10" i="41" l="1"/>
  <c r="Q10" i="41"/>
  <c r="R10" i="41"/>
  <c r="P11" i="41"/>
  <c r="Q11" i="41"/>
  <c r="R11" i="41"/>
  <c r="P12" i="41"/>
  <c r="Q12" i="41"/>
  <c r="R12" i="41"/>
  <c r="N30" i="41"/>
  <c r="M30" i="41"/>
  <c r="L30" i="41"/>
  <c r="N29" i="41"/>
  <c r="M29" i="41"/>
  <c r="L29" i="41"/>
  <c r="N28" i="41"/>
  <c r="M28" i="41"/>
  <c r="L28" i="41"/>
  <c r="N27" i="41"/>
  <c r="M27" i="41"/>
  <c r="L27" i="41"/>
  <c r="N26" i="41"/>
  <c r="M26" i="41"/>
  <c r="L26" i="41"/>
  <c r="N25" i="41"/>
  <c r="M25" i="41"/>
  <c r="L25" i="41"/>
  <c r="N24" i="41"/>
  <c r="M24" i="41"/>
  <c r="L24" i="41"/>
  <c r="N23" i="41"/>
  <c r="M23" i="41"/>
  <c r="L23" i="41"/>
  <c r="N22" i="41"/>
  <c r="M22" i="41"/>
  <c r="L22" i="41"/>
  <c r="N21" i="41"/>
  <c r="M21" i="41"/>
  <c r="L21" i="41"/>
  <c r="N20" i="41"/>
  <c r="M20" i="41"/>
  <c r="L20" i="41"/>
  <c r="N19" i="41"/>
  <c r="M19" i="41"/>
  <c r="L19" i="41"/>
  <c r="N18" i="41"/>
  <c r="M18" i="41"/>
  <c r="L18" i="41"/>
  <c r="N17" i="41"/>
  <c r="M17" i="41"/>
  <c r="L17" i="41"/>
  <c r="N16" i="41"/>
  <c r="M16" i="41"/>
  <c r="L16" i="41"/>
  <c r="N15" i="41"/>
  <c r="M15" i="41"/>
  <c r="L15" i="41"/>
  <c r="N14" i="41"/>
  <c r="M14" i="41"/>
  <c r="L14" i="41"/>
  <c r="N13" i="41"/>
  <c r="M13" i="41"/>
  <c r="L13" i="41"/>
  <c r="N12" i="41"/>
  <c r="M12" i="41"/>
  <c r="L12" i="41"/>
  <c r="N11" i="41"/>
  <c r="M11" i="41"/>
  <c r="L11" i="41"/>
  <c r="N10" i="41"/>
  <c r="M10" i="41"/>
  <c r="L10" i="41"/>
  <c r="R9" i="41"/>
  <c r="Q9" i="41"/>
  <c r="P9" i="41"/>
  <c r="N9" i="41"/>
  <c r="M9" i="41"/>
  <c r="L9" i="41"/>
  <c r="R8" i="41"/>
  <c r="Q8" i="41"/>
  <c r="P8" i="41"/>
  <c r="N8" i="41"/>
  <c r="M8" i="41"/>
  <c r="L8" i="41"/>
  <c r="R7" i="41"/>
  <c r="Q7" i="41"/>
  <c r="P7" i="41"/>
  <c r="N7" i="41"/>
  <c r="M7" i="41"/>
  <c r="L7" i="41"/>
  <c r="R6" i="41"/>
  <c r="Q6" i="41"/>
  <c r="P6" i="41"/>
  <c r="N6" i="41"/>
  <c r="M6" i="41"/>
  <c r="L6" i="41"/>
  <c r="I53" i="28"/>
  <c r="W116" i="22"/>
  <c r="W39" i="22"/>
  <c r="W117" i="13"/>
  <c r="W39" i="13"/>
  <c r="K39" i="13"/>
  <c r="Q102" i="14"/>
  <c r="J116" i="22"/>
  <c r="J117" i="22"/>
  <c r="J118" i="22"/>
  <c r="J119" i="22"/>
  <c r="J120" i="22"/>
  <c r="J121" i="22"/>
  <c r="J122" i="22"/>
  <c r="J123" i="22"/>
  <c r="J124" i="22"/>
  <c r="J125" i="22"/>
  <c r="J126" i="22"/>
  <c r="J127" i="22"/>
  <c r="J128" i="22"/>
  <c r="J129" i="22"/>
  <c r="J130" i="22"/>
  <c r="J131" i="22"/>
  <c r="J132" i="22"/>
  <c r="J133" i="22"/>
  <c r="J134" i="22"/>
  <c r="J135" i="22"/>
  <c r="J136" i="22"/>
  <c r="J137" i="22"/>
  <c r="J138" i="22"/>
  <c r="J139" i="22"/>
  <c r="J115" i="22"/>
  <c r="U162" i="14" l="1"/>
  <c r="U161" i="14"/>
  <c r="U160" i="14"/>
  <c r="U159" i="14"/>
  <c r="U158" i="14"/>
  <c r="U157" i="14"/>
  <c r="U156" i="14"/>
  <c r="U155" i="14"/>
  <c r="U154" i="14"/>
  <c r="U153" i="14"/>
  <c r="U152" i="14"/>
  <c r="U151" i="14"/>
  <c r="U150" i="14"/>
  <c r="U149" i="14"/>
  <c r="U148" i="14"/>
  <c r="U147" i="14"/>
  <c r="W147" i="14" s="1"/>
  <c r="W148" i="14" s="1"/>
  <c r="P101" i="14"/>
  <c r="N170" i="14"/>
  <c r="L170" i="14"/>
  <c r="J170" i="14"/>
  <c r="I170" i="14"/>
  <c r="N169" i="14"/>
  <c r="L169" i="14"/>
  <c r="J169" i="14"/>
  <c r="I169" i="14"/>
  <c r="N168" i="14"/>
  <c r="L168" i="14"/>
  <c r="J168" i="14"/>
  <c r="I168" i="14"/>
  <c r="N167" i="14"/>
  <c r="L167" i="14"/>
  <c r="J167" i="14"/>
  <c r="I167" i="14"/>
  <c r="N166" i="14"/>
  <c r="L166" i="14"/>
  <c r="J166" i="14"/>
  <c r="I166" i="14"/>
  <c r="N165" i="14"/>
  <c r="L165" i="14"/>
  <c r="J165" i="14"/>
  <c r="I165" i="14"/>
  <c r="N164" i="14"/>
  <c r="L164" i="14"/>
  <c r="J164" i="14"/>
  <c r="I164" i="14"/>
  <c r="N163" i="14"/>
  <c r="L163" i="14"/>
  <c r="J163" i="14"/>
  <c r="I163" i="14"/>
  <c r="AA162" i="14"/>
  <c r="X162" i="14"/>
  <c r="Y162" i="14" s="1"/>
  <c r="V162" i="14"/>
  <c r="N162" i="14"/>
  <c r="L162" i="14"/>
  <c r="J162" i="14"/>
  <c r="I162" i="14"/>
  <c r="AA161" i="14"/>
  <c r="X161" i="14"/>
  <c r="Y161" i="14" s="1"/>
  <c r="V161" i="14"/>
  <c r="N161" i="14"/>
  <c r="L161" i="14"/>
  <c r="J161" i="14"/>
  <c r="I161" i="14"/>
  <c r="AA160" i="14"/>
  <c r="X160" i="14"/>
  <c r="Y160" i="14" s="1"/>
  <c r="V160" i="14"/>
  <c r="N160" i="14"/>
  <c r="L160" i="14"/>
  <c r="J160" i="14"/>
  <c r="I160" i="14"/>
  <c r="AA159" i="14"/>
  <c r="X159" i="14"/>
  <c r="Y159" i="14" s="1"/>
  <c r="V159" i="14"/>
  <c r="N159" i="14"/>
  <c r="L159" i="14"/>
  <c r="J159" i="14"/>
  <c r="I159" i="14"/>
  <c r="AA158" i="14"/>
  <c r="X158" i="14"/>
  <c r="Y158" i="14" s="1"/>
  <c r="V158" i="14"/>
  <c r="N158" i="14"/>
  <c r="L158" i="14"/>
  <c r="J158" i="14"/>
  <c r="I158" i="14"/>
  <c r="AA157" i="14"/>
  <c r="X157" i="14"/>
  <c r="Y157" i="14" s="1"/>
  <c r="V157" i="14"/>
  <c r="N157" i="14"/>
  <c r="L157" i="14"/>
  <c r="J157" i="14"/>
  <c r="I157" i="14"/>
  <c r="AA156" i="14"/>
  <c r="X156" i="14"/>
  <c r="Y156" i="14" s="1"/>
  <c r="V156" i="14"/>
  <c r="N156" i="14"/>
  <c r="L156" i="14"/>
  <c r="J156" i="14"/>
  <c r="I156" i="14"/>
  <c r="AA155" i="14"/>
  <c r="X155" i="14"/>
  <c r="Y155" i="14" s="1"/>
  <c r="V155" i="14"/>
  <c r="N155" i="14"/>
  <c r="L155" i="14"/>
  <c r="J155" i="14"/>
  <c r="I155" i="14"/>
  <c r="AA154" i="14"/>
  <c r="X154" i="14"/>
  <c r="Y154" i="14" s="1"/>
  <c r="V154" i="14"/>
  <c r="N154" i="14"/>
  <c r="L154" i="14"/>
  <c r="J154" i="14"/>
  <c r="I154" i="14"/>
  <c r="AA153" i="14"/>
  <c r="X153" i="14"/>
  <c r="Y153" i="14" s="1"/>
  <c r="V153" i="14"/>
  <c r="N153" i="14"/>
  <c r="L153" i="14"/>
  <c r="J153" i="14"/>
  <c r="I153" i="14"/>
  <c r="AA152" i="14"/>
  <c r="X152" i="14"/>
  <c r="Y152" i="14" s="1"/>
  <c r="V152" i="14"/>
  <c r="N152" i="14"/>
  <c r="L152" i="14"/>
  <c r="J152" i="14"/>
  <c r="I152" i="14"/>
  <c r="AA151" i="14"/>
  <c r="X151" i="14"/>
  <c r="Y151" i="14" s="1"/>
  <c r="V151" i="14"/>
  <c r="N151" i="14"/>
  <c r="L151" i="14"/>
  <c r="J151" i="14"/>
  <c r="I151" i="14"/>
  <c r="AA150" i="14"/>
  <c r="X150" i="14"/>
  <c r="Y150" i="14" s="1"/>
  <c r="V150" i="14"/>
  <c r="N150" i="14"/>
  <c r="L150" i="14"/>
  <c r="J150" i="14"/>
  <c r="I150" i="14"/>
  <c r="AA149" i="14"/>
  <c r="X149" i="14"/>
  <c r="Y149" i="14" s="1"/>
  <c r="V149" i="14"/>
  <c r="N149" i="14"/>
  <c r="L149" i="14"/>
  <c r="J149" i="14"/>
  <c r="I149" i="14"/>
  <c r="AA148" i="14"/>
  <c r="X148" i="14"/>
  <c r="Y148" i="14" s="1"/>
  <c r="V148" i="14"/>
  <c r="N148" i="14"/>
  <c r="L148" i="14"/>
  <c r="J148" i="14"/>
  <c r="I148" i="14"/>
  <c r="AA147" i="14"/>
  <c r="Z147" i="14"/>
  <c r="Z148" i="14" s="1"/>
  <c r="Z149" i="14" s="1"/>
  <c r="Z150" i="14" s="1"/>
  <c r="Z151" i="14" s="1"/>
  <c r="Z152" i="14" s="1"/>
  <c r="Z153" i="14" s="1"/>
  <c r="Z154" i="14" s="1"/>
  <c r="Z155" i="14" s="1"/>
  <c r="Z156" i="14" s="1"/>
  <c r="Z157" i="14" s="1"/>
  <c r="Z158" i="14" s="1"/>
  <c r="Z159" i="14" s="1"/>
  <c r="Z160" i="14" s="1"/>
  <c r="Z161" i="14" s="1"/>
  <c r="Z162" i="14" s="1"/>
  <c r="X147" i="14"/>
  <c r="Y147" i="14" s="1"/>
  <c r="V147" i="14"/>
  <c r="O147" i="14"/>
  <c r="O148" i="14" s="1"/>
  <c r="O149" i="14" s="1"/>
  <c r="O150" i="14" s="1"/>
  <c r="O151" i="14" s="1"/>
  <c r="O152" i="14" s="1"/>
  <c r="O153" i="14" s="1"/>
  <c r="O154" i="14" s="1"/>
  <c r="O155" i="14" s="1"/>
  <c r="O156" i="14" s="1"/>
  <c r="O157" i="14" s="1"/>
  <c r="O158" i="14" s="1"/>
  <c r="O159" i="14" s="1"/>
  <c r="O160" i="14" s="1"/>
  <c r="O161" i="14" s="1"/>
  <c r="O162" i="14" s="1"/>
  <c r="O163" i="14" s="1"/>
  <c r="O164" i="14" s="1"/>
  <c r="O165" i="14" s="1"/>
  <c r="O166" i="14" s="1"/>
  <c r="O167" i="14" s="1"/>
  <c r="O168" i="14" s="1"/>
  <c r="O169" i="14" s="1"/>
  <c r="O170" i="14" s="1"/>
  <c r="N147" i="14"/>
  <c r="M147" i="14"/>
  <c r="M148" i="14" s="1"/>
  <c r="M149" i="14" s="1"/>
  <c r="M150" i="14" s="1"/>
  <c r="M151" i="14" s="1"/>
  <c r="M152" i="14" s="1"/>
  <c r="M153" i="14" s="1"/>
  <c r="M154" i="14" s="1"/>
  <c r="M155" i="14" s="1"/>
  <c r="M156" i="14" s="1"/>
  <c r="M157" i="14" s="1"/>
  <c r="M158" i="14" s="1"/>
  <c r="M159" i="14" s="1"/>
  <c r="M160" i="14" s="1"/>
  <c r="M161" i="14" s="1"/>
  <c r="M162" i="14" s="1"/>
  <c r="M163" i="14" s="1"/>
  <c r="M164" i="14" s="1"/>
  <c r="M165" i="14" s="1"/>
  <c r="M166" i="14" s="1"/>
  <c r="M167" i="14" s="1"/>
  <c r="M168" i="14" s="1"/>
  <c r="M169" i="14" s="1"/>
  <c r="M170" i="14" s="1"/>
  <c r="L147" i="14"/>
  <c r="J147" i="14"/>
  <c r="I147" i="14"/>
  <c r="K147" i="14" s="1"/>
  <c r="K148" i="14" s="1"/>
  <c r="K149" i="14" s="1"/>
  <c r="K150" i="14" s="1"/>
  <c r="AA146" i="14"/>
  <c r="X146" i="14"/>
  <c r="Y146" i="14" s="1"/>
  <c r="V146" i="14"/>
  <c r="N146" i="14"/>
  <c r="L146" i="14"/>
  <c r="J146" i="14"/>
  <c r="R117" i="14"/>
  <c r="Q117" i="14"/>
  <c r="P117" i="14"/>
  <c r="N117" i="14"/>
  <c r="M117" i="14"/>
  <c r="L117" i="14"/>
  <c r="R116" i="14"/>
  <c r="Q116" i="14"/>
  <c r="P116" i="14"/>
  <c r="N116" i="14"/>
  <c r="M116" i="14"/>
  <c r="L116" i="14"/>
  <c r="R115" i="14"/>
  <c r="Q115" i="14"/>
  <c r="P115" i="14"/>
  <c r="N115" i="14"/>
  <c r="M115" i="14"/>
  <c r="L115" i="14"/>
  <c r="R114" i="14"/>
  <c r="Q114" i="14"/>
  <c r="P114" i="14"/>
  <c r="N114" i="14"/>
  <c r="M114" i="14"/>
  <c r="L114" i="14"/>
  <c r="R113" i="14"/>
  <c r="Q113" i="14"/>
  <c r="P113" i="14"/>
  <c r="N113" i="14"/>
  <c r="M113" i="14"/>
  <c r="L113" i="14"/>
  <c r="R112" i="14"/>
  <c r="Q112" i="14"/>
  <c r="P112" i="14"/>
  <c r="N112" i="14"/>
  <c r="M112" i="14"/>
  <c r="L112" i="14"/>
  <c r="R111" i="14"/>
  <c r="Q111" i="14"/>
  <c r="P111" i="14"/>
  <c r="N111" i="14"/>
  <c r="M111" i="14"/>
  <c r="L111" i="14"/>
  <c r="R110" i="14"/>
  <c r="Q110" i="14"/>
  <c r="P110" i="14"/>
  <c r="N110" i="14"/>
  <c r="M110" i="14"/>
  <c r="L110" i="14"/>
  <c r="R109" i="14"/>
  <c r="Q109" i="14"/>
  <c r="P109" i="14"/>
  <c r="N109" i="14"/>
  <c r="M109" i="14"/>
  <c r="L109" i="14"/>
  <c r="R108" i="14"/>
  <c r="Q108" i="14"/>
  <c r="P108" i="14"/>
  <c r="N108" i="14"/>
  <c r="M108" i="14"/>
  <c r="L108" i="14"/>
  <c r="R107" i="14"/>
  <c r="Q107" i="14"/>
  <c r="P107" i="14"/>
  <c r="N107" i="14"/>
  <c r="M107" i="14"/>
  <c r="L107" i="14"/>
  <c r="R106" i="14"/>
  <c r="Q106" i="14"/>
  <c r="P106" i="14"/>
  <c r="N106" i="14"/>
  <c r="M106" i="14"/>
  <c r="L106" i="14"/>
  <c r="R105" i="14"/>
  <c r="Q105" i="14"/>
  <c r="P105" i="14"/>
  <c r="N105" i="14"/>
  <c r="M105" i="14"/>
  <c r="L105" i="14"/>
  <c r="R104" i="14"/>
  <c r="Q104" i="14"/>
  <c r="P104" i="14"/>
  <c r="N104" i="14"/>
  <c r="M104" i="14"/>
  <c r="L104" i="14"/>
  <c r="R103" i="14"/>
  <c r="Q103" i="14"/>
  <c r="P103" i="14"/>
  <c r="N103" i="14"/>
  <c r="M103" i="14"/>
  <c r="L103" i="14"/>
  <c r="R102" i="14"/>
  <c r="P102" i="14"/>
  <c r="N102" i="14"/>
  <c r="M102" i="14"/>
  <c r="L102" i="14"/>
  <c r="R101" i="14"/>
  <c r="Q101" i="14"/>
  <c r="N101" i="14"/>
  <c r="M101" i="14"/>
  <c r="L101" i="14"/>
  <c r="K151" i="14" l="1"/>
  <c r="K152" i="14" s="1"/>
  <c r="K153" i="14" s="1"/>
  <c r="K154" i="14" s="1"/>
  <c r="K155" i="14" s="1"/>
  <c r="K156" i="14" s="1"/>
  <c r="K157" i="14" s="1"/>
  <c r="K158" i="14" s="1"/>
  <c r="K159" i="14" s="1"/>
  <c r="K160" i="14" s="1"/>
  <c r="K161" i="14" s="1"/>
  <c r="K162" i="14" s="1"/>
  <c r="K163" i="14" s="1"/>
  <c r="K164" i="14" s="1"/>
  <c r="K165" i="14" s="1"/>
  <c r="K166" i="14" s="1"/>
  <c r="K167" i="14" s="1"/>
  <c r="K168" i="14" s="1"/>
  <c r="K169" i="14" s="1"/>
  <c r="K170" i="14" s="1"/>
  <c r="W149" i="14"/>
  <c r="W150" i="14" s="1"/>
  <c r="W151" i="14" s="1"/>
  <c r="W152" i="14" s="1"/>
  <c r="W153" i="14" s="1"/>
  <c r="W154" i="14" s="1"/>
  <c r="W155" i="14" s="1"/>
  <c r="W156" i="14" s="1"/>
  <c r="W157" i="14" s="1"/>
  <c r="W158" i="14" s="1"/>
  <c r="W159" i="14" s="1"/>
  <c r="W160" i="14" s="1"/>
  <c r="W161" i="14" s="1"/>
  <c r="W162" i="14" s="1"/>
  <c r="Q7" i="13"/>
  <c r="M7" i="27" l="1"/>
  <c r="O7" i="27" l="1"/>
  <c r="Y11" i="33" l="1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16" i="13"/>
  <c r="W45" i="36" l="1"/>
  <c r="X45" i="36"/>
  <c r="W46" i="36"/>
  <c r="X46" i="36"/>
  <c r="W47" i="36"/>
  <c r="X47" i="36"/>
  <c r="W48" i="36"/>
  <c r="X48" i="36"/>
  <c r="W49" i="36"/>
  <c r="X49" i="36"/>
  <c r="W50" i="36"/>
  <c r="X50" i="36"/>
  <c r="W51" i="36"/>
  <c r="X51" i="36"/>
  <c r="W52" i="36"/>
  <c r="X52" i="36"/>
  <c r="W53" i="36"/>
  <c r="X53" i="36"/>
  <c r="W54" i="36"/>
  <c r="X54" i="36"/>
  <c r="AI9" i="18"/>
  <c r="AI8" i="18"/>
  <c r="AI10" i="18"/>
  <c r="AI11" i="18"/>
  <c r="AI12" i="18"/>
  <c r="AI13" i="18"/>
  <c r="AI14" i="18"/>
  <c r="AI15" i="18"/>
  <c r="AI16" i="18"/>
  <c r="AI17" i="18"/>
  <c r="AI18" i="18"/>
  <c r="AI19" i="18"/>
  <c r="AI20" i="18"/>
  <c r="AI21" i="18"/>
  <c r="AI22" i="18"/>
  <c r="AI23" i="18"/>
  <c r="AI24" i="18"/>
  <c r="AI25" i="18"/>
  <c r="AI26" i="18"/>
  <c r="AI27" i="18"/>
  <c r="AI28" i="18"/>
  <c r="AI29" i="18"/>
  <c r="AI7" i="18"/>
  <c r="U54" i="14" l="1"/>
  <c r="U55" i="14"/>
  <c r="U56" i="14"/>
  <c r="U57" i="14"/>
  <c r="U58" i="14"/>
  <c r="U59" i="14"/>
  <c r="U60" i="14"/>
  <c r="U61" i="14"/>
  <c r="U62" i="14"/>
  <c r="U63" i="14"/>
  <c r="U64" i="14"/>
  <c r="U65" i="14"/>
  <c r="U66" i="14"/>
  <c r="U67" i="14"/>
  <c r="U68" i="14"/>
  <c r="U53" i="14"/>
  <c r="W53" i="14" s="1"/>
  <c r="W54" i="14" s="1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53" i="14"/>
  <c r="AM7" i="23"/>
  <c r="AN7" i="23"/>
  <c r="AO7" i="23"/>
  <c r="AM8" i="23"/>
  <c r="AN8" i="23"/>
  <c r="AO8" i="23"/>
  <c r="AM9" i="23"/>
  <c r="AN9" i="23"/>
  <c r="AO9" i="23"/>
  <c r="AM10" i="23"/>
  <c r="AN10" i="23"/>
  <c r="AO10" i="23"/>
  <c r="AM11" i="23"/>
  <c r="AN11" i="23"/>
  <c r="AO11" i="23"/>
  <c r="AM12" i="23"/>
  <c r="AN12" i="23"/>
  <c r="AO12" i="23"/>
  <c r="AM13" i="23"/>
  <c r="AN13" i="23"/>
  <c r="AO13" i="23"/>
  <c r="AM14" i="23"/>
  <c r="AN14" i="23"/>
  <c r="AO14" i="23"/>
  <c r="AM15" i="23"/>
  <c r="AN15" i="23"/>
  <c r="AO15" i="23"/>
  <c r="AM16" i="23"/>
  <c r="AN16" i="23"/>
  <c r="AO16" i="23"/>
  <c r="AM17" i="23"/>
  <c r="AN17" i="23"/>
  <c r="AO17" i="23"/>
  <c r="AM18" i="23"/>
  <c r="AN18" i="23"/>
  <c r="AO18" i="23"/>
  <c r="AM19" i="23"/>
  <c r="AN19" i="23"/>
  <c r="AO19" i="23"/>
  <c r="AM20" i="23"/>
  <c r="AN20" i="23"/>
  <c r="AO20" i="23"/>
  <c r="AM21" i="23"/>
  <c r="AN21" i="23"/>
  <c r="AO21" i="23"/>
  <c r="AM22" i="23"/>
  <c r="AN22" i="23"/>
  <c r="AO22" i="23"/>
  <c r="AM23" i="23"/>
  <c r="AN23" i="23"/>
  <c r="AO23" i="23"/>
  <c r="AM24" i="23"/>
  <c r="AN24" i="23"/>
  <c r="AO24" i="23"/>
  <c r="AM25" i="23"/>
  <c r="AN25" i="23"/>
  <c r="AO25" i="23"/>
  <c r="AM26" i="23"/>
  <c r="AN26" i="23"/>
  <c r="AO26" i="23"/>
  <c r="AM27" i="23"/>
  <c r="AN27" i="23"/>
  <c r="AO27" i="23"/>
  <c r="AM28" i="23"/>
  <c r="AN28" i="23"/>
  <c r="AO28" i="23"/>
  <c r="AM29" i="23"/>
  <c r="AN29" i="23"/>
  <c r="AO29" i="23"/>
  <c r="AM30" i="23"/>
  <c r="AN30" i="23"/>
  <c r="AO30" i="23"/>
  <c r="AO6" i="23"/>
  <c r="AN6" i="23"/>
  <c r="AM6" i="23"/>
  <c r="AI7" i="23"/>
  <c r="AJ7" i="23"/>
  <c r="AK7" i="23"/>
  <c r="AI8" i="23"/>
  <c r="AJ8" i="23"/>
  <c r="AK8" i="23"/>
  <c r="AI9" i="23"/>
  <c r="AJ9" i="23"/>
  <c r="AK9" i="23"/>
  <c r="AI10" i="23"/>
  <c r="AJ10" i="23"/>
  <c r="AK10" i="23"/>
  <c r="AI11" i="23"/>
  <c r="AJ11" i="23"/>
  <c r="AK11" i="23"/>
  <c r="AI12" i="23"/>
  <c r="AJ12" i="23"/>
  <c r="AK12" i="23"/>
  <c r="AI13" i="23"/>
  <c r="AJ13" i="23"/>
  <c r="AK13" i="23"/>
  <c r="AI14" i="23"/>
  <c r="AJ14" i="23"/>
  <c r="AK14" i="23"/>
  <c r="AI15" i="23"/>
  <c r="AJ15" i="23"/>
  <c r="AK15" i="23"/>
  <c r="AI16" i="23"/>
  <c r="AJ16" i="23"/>
  <c r="AK16" i="23"/>
  <c r="AI17" i="23"/>
  <c r="AJ17" i="23"/>
  <c r="AK17" i="23"/>
  <c r="AI18" i="23"/>
  <c r="AJ18" i="23"/>
  <c r="AK18" i="23"/>
  <c r="AK6" i="23"/>
  <c r="AJ6" i="23"/>
  <c r="AI6" i="23"/>
  <c r="AE7" i="23"/>
  <c r="AF7" i="23"/>
  <c r="AG7" i="23"/>
  <c r="AE8" i="23"/>
  <c r="AF8" i="23"/>
  <c r="AG8" i="23"/>
  <c r="AE9" i="23"/>
  <c r="AF9" i="23"/>
  <c r="AG9" i="23"/>
  <c r="AE10" i="23"/>
  <c r="AF10" i="23"/>
  <c r="AG10" i="23"/>
  <c r="AE11" i="23"/>
  <c r="AF11" i="23"/>
  <c r="AG11" i="23"/>
  <c r="AE12" i="23"/>
  <c r="AF12" i="23"/>
  <c r="AG12" i="23"/>
  <c r="AE13" i="23"/>
  <c r="AF13" i="23"/>
  <c r="AG13" i="23"/>
  <c r="AE14" i="23"/>
  <c r="AF14" i="23"/>
  <c r="AG14" i="23"/>
  <c r="AE15" i="23"/>
  <c r="AF15" i="23"/>
  <c r="AG15" i="23"/>
  <c r="AE16" i="23"/>
  <c r="AF16" i="23"/>
  <c r="AG16" i="23"/>
  <c r="AE17" i="23"/>
  <c r="AF17" i="23"/>
  <c r="AG17" i="23"/>
  <c r="AE18" i="23"/>
  <c r="AF18" i="23"/>
  <c r="AG18" i="23"/>
  <c r="AE19" i="23"/>
  <c r="AF19" i="23"/>
  <c r="AG19" i="23"/>
  <c r="AE20" i="23"/>
  <c r="AF20" i="23"/>
  <c r="AG20" i="23"/>
  <c r="AE21" i="23"/>
  <c r="AF21" i="23"/>
  <c r="AG21" i="23"/>
  <c r="AE22" i="23"/>
  <c r="AF22" i="23"/>
  <c r="AG22" i="23"/>
  <c r="AE23" i="23"/>
  <c r="AF23" i="23"/>
  <c r="AG23" i="23"/>
  <c r="AE24" i="23"/>
  <c r="AF24" i="23"/>
  <c r="AG24" i="23"/>
  <c r="AE25" i="23"/>
  <c r="AF25" i="23"/>
  <c r="AG25" i="23"/>
  <c r="AE26" i="23"/>
  <c r="AF26" i="23"/>
  <c r="AG26" i="23"/>
  <c r="AE27" i="23"/>
  <c r="AF27" i="23"/>
  <c r="AG27" i="23"/>
  <c r="AE28" i="23"/>
  <c r="AF28" i="23"/>
  <c r="AG28" i="23"/>
  <c r="AE29" i="23"/>
  <c r="AF29" i="23"/>
  <c r="AG29" i="23"/>
  <c r="AE30" i="23"/>
  <c r="AF30" i="23"/>
  <c r="AG30" i="23"/>
  <c r="AG6" i="23"/>
  <c r="AF6" i="23"/>
  <c r="Y6" i="23"/>
  <c r="AE6" i="23"/>
  <c r="U7" i="23"/>
  <c r="V7" i="23"/>
  <c r="W7" i="23"/>
  <c r="U8" i="23"/>
  <c r="V8" i="23"/>
  <c r="U9" i="23"/>
  <c r="V9" i="23"/>
  <c r="W9" i="23"/>
  <c r="U10" i="23"/>
  <c r="V10" i="23"/>
  <c r="W10" i="23"/>
  <c r="U11" i="23"/>
  <c r="V11" i="23"/>
  <c r="W11" i="23"/>
  <c r="U12" i="23"/>
  <c r="V12" i="23"/>
  <c r="W12" i="23"/>
  <c r="U13" i="23"/>
  <c r="V13" i="23"/>
  <c r="W13" i="23"/>
  <c r="U14" i="23"/>
  <c r="V14" i="23"/>
  <c r="W14" i="23"/>
  <c r="U15" i="23"/>
  <c r="V15" i="23"/>
  <c r="W15" i="23"/>
  <c r="U16" i="23"/>
  <c r="V16" i="23"/>
  <c r="W16" i="23"/>
  <c r="U17" i="23"/>
  <c r="V17" i="23"/>
  <c r="W17" i="23"/>
  <c r="U18" i="23"/>
  <c r="V18" i="23"/>
  <c r="W18" i="23"/>
  <c r="W6" i="23"/>
  <c r="V6" i="23"/>
  <c r="U6" i="23"/>
  <c r="Y7" i="23"/>
  <c r="Z7" i="23"/>
  <c r="AA7" i="23"/>
  <c r="Y8" i="23"/>
  <c r="Z8" i="23"/>
  <c r="AA8" i="23"/>
  <c r="Y9" i="23"/>
  <c r="Z9" i="23"/>
  <c r="AA9" i="23"/>
  <c r="Y10" i="23"/>
  <c r="Z10" i="23"/>
  <c r="AA10" i="23"/>
  <c r="Y11" i="23"/>
  <c r="Z11" i="23"/>
  <c r="AA11" i="23"/>
  <c r="Y12" i="23"/>
  <c r="Z12" i="23"/>
  <c r="AA12" i="23"/>
  <c r="Y13" i="23"/>
  <c r="Z13" i="23"/>
  <c r="AA13" i="23"/>
  <c r="Y14" i="23"/>
  <c r="Z14" i="23"/>
  <c r="AA14" i="23"/>
  <c r="Y15" i="23"/>
  <c r="Z15" i="23"/>
  <c r="AA15" i="23"/>
  <c r="Y16" i="23"/>
  <c r="Z16" i="23"/>
  <c r="AA16" i="23"/>
  <c r="Y17" i="23"/>
  <c r="Z17" i="23"/>
  <c r="AA17" i="23"/>
  <c r="Y18" i="23"/>
  <c r="Z18" i="23"/>
  <c r="AA18" i="23"/>
  <c r="Y19" i="23"/>
  <c r="Z19" i="23"/>
  <c r="AA19" i="23"/>
  <c r="Y20" i="23"/>
  <c r="Z20" i="23"/>
  <c r="AA20" i="23"/>
  <c r="Y21" i="23"/>
  <c r="Z21" i="23"/>
  <c r="AA21" i="23"/>
  <c r="Y22" i="23"/>
  <c r="Z22" i="23"/>
  <c r="AA22" i="23"/>
  <c r="Y23" i="23"/>
  <c r="Z23" i="23"/>
  <c r="AA23" i="23"/>
  <c r="Y24" i="23"/>
  <c r="Z24" i="23"/>
  <c r="AA24" i="23"/>
  <c r="Y25" i="23"/>
  <c r="Z25" i="23"/>
  <c r="AA25" i="23"/>
  <c r="Y26" i="23"/>
  <c r="Z26" i="23"/>
  <c r="AA26" i="23"/>
  <c r="Y27" i="23"/>
  <c r="Z27" i="23"/>
  <c r="AA27" i="23"/>
  <c r="Y28" i="23"/>
  <c r="Z28" i="23"/>
  <c r="AA28" i="23"/>
  <c r="Y29" i="23"/>
  <c r="Z29" i="23"/>
  <c r="AA29" i="23"/>
  <c r="Y30" i="23"/>
  <c r="Z30" i="23"/>
  <c r="AA30" i="23"/>
  <c r="AA6" i="23"/>
  <c r="Z6" i="23"/>
  <c r="C46" i="36"/>
  <c r="D46" i="36"/>
  <c r="E46" i="36"/>
  <c r="F46" i="36"/>
  <c r="G46" i="36"/>
  <c r="H46" i="36"/>
  <c r="I46" i="36"/>
  <c r="J46" i="36"/>
  <c r="K46" i="36"/>
  <c r="L46" i="36"/>
  <c r="M46" i="36"/>
  <c r="N46" i="36"/>
  <c r="O46" i="36"/>
  <c r="P46" i="36"/>
  <c r="Q46" i="36"/>
  <c r="R46" i="36"/>
  <c r="S46" i="36"/>
  <c r="T46" i="36"/>
  <c r="U46" i="36"/>
  <c r="V46" i="36"/>
  <c r="C47" i="36"/>
  <c r="D47" i="36"/>
  <c r="E47" i="36"/>
  <c r="F47" i="36"/>
  <c r="G47" i="36"/>
  <c r="H47" i="36"/>
  <c r="I47" i="36"/>
  <c r="J47" i="36"/>
  <c r="K47" i="36"/>
  <c r="L47" i="36"/>
  <c r="M47" i="36"/>
  <c r="N47" i="36"/>
  <c r="O47" i="36"/>
  <c r="P47" i="36"/>
  <c r="Q47" i="36"/>
  <c r="R47" i="36"/>
  <c r="S47" i="36"/>
  <c r="T47" i="36"/>
  <c r="U47" i="36"/>
  <c r="V47" i="36"/>
  <c r="C48" i="36"/>
  <c r="D48" i="36"/>
  <c r="E48" i="36"/>
  <c r="F48" i="36"/>
  <c r="G48" i="36"/>
  <c r="H48" i="36"/>
  <c r="I48" i="36"/>
  <c r="J48" i="36"/>
  <c r="K48" i="36"/>
  <c r="L48" i="36"/>
  <c r="M48" i="36"/>
  <c r="N48" i="36"/>
  <c r="O48" i="36"/>
  <c r="P48" i="36"/>
  <c r="Q48" i="36"/>
  <c r="R48" i="36"/>
  <c r="S48" i="36"/>
  <c r="T48" i="36"/>
  <c r="U48" i="36"/>
  <c r="V48" i="36"/>
  <c r="C49" i="36"/>
  <c r="D49" i="36"/>
  <c r="E49" i="36"/>
  <c r="F49" i="36"/>
  <c r="G49" i="36"/>
  <c r="H49" i="36"/>
  <c r="I49" i="36"/>
  <c r="J49" i="36"/>
  <c r="K49" i="36"/>
  <c r="L49" i="36"/>
  <c r="M49" i="36"/>
  <c r="N49" i="36"/>
  <c r="O49" i="36"/>
  <c r="P49" i="36"/>
  <c r="Q49" i="36"/>
  <c r="R49" i="36"/>
  <c r="S49" i="36"/>
  <c r="T49" i="36"/>
  <c r="U49" i="36"/>
  <c r="V49" i="36"/>
  <c r="C50" i="36"/>
  <c r="D50" i="36"/>
  <c r="E50" i="36"/>
  <c r="F50" i="36"/>
  <c r="G50" i="36"/>
  <c r="H50" i="36"/>
  <c r="I50" i="36"/>
  <c r="J50" i="36"/>
  <c r="K50" i="36"/>
  <c r="L50" i="36"/>
  <c r="M50" i="36"/>
  <c r="N50" i="36"/>
  <c r="O50" i="36"/>
  <c r="P50" i="36"/>
  <c r="Q50" i="36"/>
  <c r="R50" i="36"/>
  <c r="S50" i="36"/>
  <c r="T50" i="36"/>
  <c r="U50" i="36"/>
  <c r="V50" i="36"/>
  <c r="C51" i="36"/>
  <c r="D51" i="36"/>
  <c r="E51" i="36"/>
  <c r="F51" i="36"/>
  <c r="G51" i="36"/>
  <c r="H51" i="36"/>
  <c r="I51" i="36"/>
  <c r="J51" i="36"/>
  <c r="K51" i="36"/>
  <c r="L51" i="36"/>
  <c r="M51" i="36"/>
  <c r="N51" i="36"/>
  <c r="O51" i="36"/>
  <c r="P51" i="36"/>
  <c r="Q51" i="36"/>
  <c r="R51" i="36"/>
  <c r="S51" i="36"/>
  <c r="T51" i="36"/>
  <c r="U51" i="36"/>
  <c r="V51" i="36"/>
  <c r="C52" i="36"/>
  <c r="D52" i="36"/>
  <c r="E52" i="36"/>
  <c r="F52" i="36"/>
  <c r="G52" i="36"/>
  <c r="H52" i="36"/>
  <c r="I52" i="36"/>
  <c r="J52" i="36"/>
  <c r="K52" i="36"/>
  <c r="L52" i="36"/>
  <c r="M52" i="36"/>
  <c r="N52" i="36"/>
  <c r="O52" i="36"/>
  <c r="P52" i="36"/>
  <c r="Q52" i="36"/>
  <c r="R52" i="36"/>
  <c r="S52" i="36"/>
  <c r="T52" i="36"/>
  <c r="U52" i="36"/>
  <c r="V52" i="36"/>
  <c r="C53" i="36"/>
  <c r="D53" i="36"/>
  <c r="E53" i="36"/>
  <c r="F53" i="36"/>
  <c r="G53" i="36"/>
  <c r="H53" i="36"/>
  <c r="I53" i="36"/>
  <c r="J53" i="36"/>
  <c r="K53" i="36"/>
  <c r="L53" i="36"/>
  <c r="M53" i="36"/>
  <c r="N53" i="36"/>
  <c r="O53" i="36"/>
  <c r="P53" i="36"/>
  <c r="Q53" i="36"/>
  <c r="R53" i="36"/>
  <c r="S53" i="36"/>
  <c r="T53" i="36"/>
  <c r="U53" i="36"/>
  <c r="V53" i="36"/>
  <c r="C54" i="36"/>
  <c r="D54" i="36"/>
  <c r="E54" i="36"/>
  <c r="F54" i="36"/>
  <c r="G54" i="36"/>
  <c r="H54" i="36"/>
  <c r="I54" i="36"/>
  <c r="J54" i="36"/>
  <c r="K54" i="36"/>
  <c r="L54" i="36"/>
  <c r="M54" i="36"/>
  <c r="N54" i="36"/>
  <c r="O54" i="36"/>
  <c r="P54" i="36"/>
  <c r="Q54" i="36"/>
  <c r="R54" i="36"/>
  <c r="S54" i="36"/>
  <c r="T54" i="36"/>
  <c r="U54" i="36"/>
  <c r="V54" i="36"/>
  <c r="C55" i="36"/>
  <c r="D55" i="36"/>
  <c r="E55" i="36"/>
  <c r="F55" i="36"/>
  <c r="G55" i="36"/>
  <c r="H55" i="36"/>
  <c r="I55" i="36"/>
  <c r="J55" i="36"/>
  <c r="K55" i="36"/>
  <c r="L55" i="36"/>
  <c r="M55" i="36"/>
  <c r="N55" i="36"/>
  <c r="O55" i="36"/>
  <c r="P55" i="36"/>
  <c r="Q55" i="36"/>
  <c r="R55" i="36"/>
  <c r="S55" i="36"/>
  <c r="T55" i="36"/>
  <c r="U55" i="36"/>
  <c r="V55" i="36"/>
  <c r="W55" i="36"/>
  <c r="X55" i="36"/>
  <c r="C56" i="36"/>
  <c r="D56" i="36"/>
  <c r="E56" i="36"/>
  <c r="F56" i="36"/>
  <c r="G56" i="36"/>
  <c r="H56" i="36"/>
  <c r="I56" i="36"/>
  <c r="J56" i="36"/>
  <c r="K56" i="36"/>
  <c r="L56" i="36"/>
  <c r="M56" i="36"/>
  <c r="N56" i="36"/>
  <c r="O56" i="36"/>
  <c r="P56" i="36"/>
  <c r="Q56" i="36"/>
  <c r="R56" i="36"/>
  <c r="S56" i="36"/>
  <c r="T56" i="36"/>
  <c r="U56" i="36"/>
  <c r="V56" i="36"/>
  <c r="W56" i="36"/>
  <c r="X56" i="36"/>
  <c r="C57" i="36"/>
  <c r="D57" i="36"/>
  <c r="E57" i="36"/>
  <c r="F57" i="36"/>
  <c r="G57" i="36"/>
  <c r="H57" i="36"/>
  <c r="I57" i="36"/>
  <c r="J57" i="36"/>
  <c r="K57" i="36"/>
  <c r="L57" i="36"/>
  <c r="M57" i="36"/>
  <c r="N57" i="36"/>
  <c r="O57" i="36"/>
  <c r="P57" i="36"/>
  <c r="Q57" i="36"/>
  <c r="R57" i="36"/>
  <c r="S57" i="36"/>
  <c r="T57" i="36"/>
  <c r="U57" i="36"/>
  <c r="V57" i="36"/>
  <c r="W57" i="36"/>
  <c r="X57" i="36"/>
  <c r="C58" i="36"/>
  <c r="D58" i="36"/>
  <c r="E58" i="36"/>
  <c r="F58" i="36"/>
  <c r="G58" i="36"/>
  <c r="H58" i="36"/>
  <c r="I58" i="36"/>
  <c r="J58" i="36"/>
  <c r="K58" i="36"/>
  <c r="L58" i="36"/>
  <c r="M58" i="36"/>
  <c r="N58" i="36"/>
  <c r="O58" i="36"/>
  <c r="P58" i="36"/>
  <c r="Q58" i="36"/>
  <c r="R58" i="36"/>
  <c r="S58" i="36"/>
  <c r="T58" i="36"/>
  <c r="U58" i="36"/>
  <c r="V58" i="36"/>
  <c r="W58" i="36"/>
  <c r="X58" i="36"/>
  <c r="C59" i="36"/>
  <c r="D59" i="36"/>
  <c r="E59" i="36"/>
  <c r="F59" i="36"/>
  <c r="G59" i="36"/>
  <c r="H59" i="36"/>
  <c r="I59" i="36"/>
  <c r="J59" i="36"/>
  <c r="K59" i="36"/>
  <c r="L59" i="36"/>
  <c r="M59" i="36"/>
  <c r="N59" i="36"/>
  <c r="O59" i="36"/>
  <c r="P59" i="36"/>
  <c r="Q59" i="36"/>
  <c r="R59" i="36"/>
  <c r="S59" i="36"/>
  <c r="T59" i="36"/>
  <c r="U59" i="36"/>
  <c r="V59" i="36"/>
  <c r="W59" i="36"/>
  <c r="X59" i="36"/>
  <c r="C60" i="36"/>
  <c r="D60" i="36"/>
  <c r="E60" i="36"/>
  <c r="F60" i="36"/>
  <c r="G60" i="36"/>
  <c r="H60" i="36"/>
  <c r="I60" i="36"/>
  <c r="J60" i="36"/>
  <c r="K60" i="36"/>
  <c r="L60" i="36"/>
  <c r="M60" i="36"/>
  <c r="N60" i="36"/>
  <c r="O60" i="36"/>
  <c r="P60" i="36"/>
  <c r="Q60" i="36"/>
  <c r="R60" i="36"/>
  <c r="S60" i="36"/>
  <c r="T60" i="36"/>
  <c r="U60" i="36"/>
  <c r="V60" i="36"/>
  <c r="W60" i="36"/>
  <c r="X60" i="36"/>
  <c r="C61" i="36"/>
  <c r="D61" i="36"/>
  <c r="E61" i="36"/>
  <c r="F61" i="36"/>
  <c r="G61" i="36"/>
  <c r="H61" i="36"/>
  <c r="I61" i="36"/>
  <c r="J61" i="36"/>
  <c r="K61" i="36"/>
  <c r="L61" i="36"/>
  <c r="M61" i="36"/>
  <c r="N61" i="36"/>
  <c r="O61" i="36"/>
  <c r="P61" i="36"/>
  <c r="Q61" i="36"/>
  <c r="R61" i="36"/>
  <c r="S61" i="36"/>
  <c r="T61" i="36"/>
  <c r="U61" i="36"/>
  <c r="V61" i="36"/>
  <c r="W61" i="36"/>
  <c r="X61" i="36"/>
  <c r="C62" i="36"/>
  <c r="D62" i="36"/>
  <c r="E62" i="36"/>
  <c r="F62" i="36"/>
  <c r="G62" i="36"/>
  <c r="H62" i="36"/>
  <c r="I62" i="36"/>
  <c r="J62" i="36"/>
  <c r="K62" i="36"/>
  <c r="L62" i="36"/>
  <c r="M62" i="36"/>
  <c r="N62" i="36"/>
  <c r="O62" i="36"/>
  <c r="P62" i="36"/>
  <c r="Q62" i="36"/>
  <c r="R62" i="36"/>
  <c r="S62" i="36"/>
  <c r="T62" i="36"/>
  <c r="U62" i="36"/>
  <c r="V62" i="36"/>
  <c r="W62" i="36"/>
  <c r="X62" i="36"/>
  <c r="C63" i="36"/>
  <c r="D63" i="36"/>
  <c r="E63" i="36"/>
  <c r="F63" i="36"/>
  <c r="G63" i="36"/>
  <c r="H63" i="36"/>
  <c r="I63" i="36"/>
  <c r="J63" i="36"/>
  <c r="K63" i="36"/>
  <c r="L63" i="36"/>
  <c r="M63" i="36"/>
  <c r="N63" i="36"/>
  <c r="O63" i="36"/>
  <c r="P63" i="36"/>
  <c r="Q63" i="36"/>
  <c r="R63" i="36"/>
  <c r="S63" i="36"/>
  <c r="T63" i="36"/>
  <c r="U63" i="36"/>
  <c r="V63" i="36"/>
  <c r="W63" i="36"/>
  <c r="X63" i="36"/>
  <c r="C64" i="36"/>
  <c r="D64" i="36"/>
  <c r="E64" i="36"/>
  <c r="F64" i="36"/>
  <c r="G64" i="36"/>
  <c r="H64" i="36"/>
  <c r="I64" i="36"/>
  <c r="J64" i="36"/>
  <c r="K64" i="36"/>
  <c r="L64" i="36"/>
  <c r="M64" i="36"/>
  <c r="N64" i="36"/>
  <c r="O64" i="36"/>
  <c r="P64" i="36"/>
  <c r="Q64" i="36"/>
  <c r="R64" i="36"/>
  <c r="S64" i="36"/>
  <c r="T64" i="36"/>
  <c r="U64" i="36"/>
  <c r="V64" i="36"/>
  <c r="W64" i="36"/>
  <c r="X64" i="36"/>
  <c r="C65" i="36"/>
  <c r="D65" i="36"/>
  <c r="E65" i="36"/>
  <c r="F65" i="36"/>
  <c r="G65" i="36"/>
  <c r="H65" i="36"/>
  <c r="I65" i="36"/>
  <c r="J65" i="36"/>
  <c r="K65" i="36"/>
  <c r="L65" i="36"/>
  <c r="M65" i="36"/>
  <c r="N65" i="36"/>
  <c r="O65" i="36"/>
  <c r="P65" i="36"/>
  <c r="Q65" i="36"/>
  <c r="R65" i="36"/>
  <c r="S65" i="36"/>
  <c r="T65" i="36"/>
  <c r="U65" i="36"/>
  <c r="V65" i="36"/>
  <c r="W65" i="36"/>
  <c r="X65" i="36"/>
  <c r="C66" i="36"/>
  <c r="D66" i="36"/>
  <c r="E66" i="36"/>
  <c r="F66" i="36"/>
  <c r="R45" i="36"/>
  <c r="S45" i="36"/>
  <c r="N45" i="36"/>
  <c r="E45" i="36"/>
  <c r="V45" i="36"/>
  <c r="Q45" i="36"/>
  <c r="M45" i="36"/>
  <c r="H45" i="36"/>
  <c r="U45" i="36"/>
  <c r="P45" i="36"/>
  <c r="L45" i="36"/>
  <c r="G45" i="36"/>
  <c r="T45" i="36"/>
  <c r="O45" i="36"/>
  <c r="K45" i="36"/>
  <c r="F45" i="36"/>
  <c r="J45" i="36"/>
  <c r="I45" i="36"/>
  <c r="D45" i="36"/>
  <c r="C45" i="36"/>
  <c r="S7" i="38"/>
  <c r="U7" i="38"/>
  <c r="T7" i="38"/>
  <c r="Q7" i="38"/>
  <c r="Q8" i="38"/>
  <c r="R8" i="38"/>
  <c r="S8" i="38"/>
  <c r="T8" i="38"/>
  <c r="U8" i="38"/>
  <c r="V8" i="38"/>
  <c r="W8" i="38"/>
  <c r="X8" i="38"/>
  <c r="Y8" i="38"/>
  <c r="Z8" i="38"/>
  <c r="AA8" i="38"/>
  <c r="AB8" i="38"/>
  <c r="Q9" i="38"/>
  <c r="R9" i="38"/>
  <c r="S9" i="38"/>
  <c r="T9" i="38"/>
  <c r="U9" i="38"/>
  <c r="V9" i="38"/>
  <c r="W9" i="38"/>
  <c r="X9" i="38"/>
  <c r="Y9" i="38"/>
  <c r="Z9" i="38"/>
  <c r="AA9" i="38"/>
  <c r="AB9" i="38"/>
  <c r="Q10" i="38"/>
  <c r="R10" i="38"/>
  <c r="S10" i="38"/>
  <c r="T10" i="38"/>
  <c r="U10" i="38"/>
  <c r="V10" i="38"/>
  <c r="W10" i="38"/>
  <c r="X10" i="38"/>
  <c r="Y10" i="38"/>
  <c r="Z10" i="38"/>
  <c r="AA10" i="38"/>
  <c r="AB10" i="38"/>
  <c r="Q11" i="38"/>
  <c r="R11" i="38"/>
  <c r="S11" i="38"/>
  <c r="T11" i="38"/>
  <c r="U11" i="38"/>
  <c r="V11" i="38"/>
  <c r="W11" i="38"/>
  <c r="X11" i="38"/>
  <c r="Y11" i="38"/>
  <c r="Z11" i="38"/>
  <c r="AA11" i="38"/>
  <c r="AB11" i="38"/>
  <c r="Q12" i="38"/>
  <c r="R12" i="38"/>
  <c r="S12" i="38"/>
  <c r="T12" i="38"/>
  <c r="U12" i="38"/>
  <c r="V12" i="38"/>
  <c r="W12" i="38"/>
  <c r="X12" i="38"/>
  <c r="Y12" i="38"/>
  <c r="Z12" i="38"/>
  <c r="AA12" i="38"/>
  <c r="AB12" i="38"/>
  <c r="Q13" i="38"/>
  <c r="R13" i="38"/>
  <c r="S13" i="38"/>
  <c r="T13" i="38"/>
  <c r="U13" i="38"/>
  <c r="V13" i="38"/>
  <c r="W13" i="38"/>
  <c r="X13" i="38"/>
  <c r="Y13" i="38"/>
  <c r="Z13" i="38"/>
  <c r="AA13" i="38"/>
  <c r="AB13" i="38"/>
  <c r="Q14" i="38"/>
  <c r="R14" i="38"/>
  <c r="S14" i="38"/>
  <c r="T14" i="38"/>
  <c r="U14" i="38"/>
  <c r="V14" i="38"/>
  <c r="W14" i="38"/>
  <c r="X14" i="38"/>
  <c r="Y14" i="38"/>
  <c r="Z14" i="38"/>
  <c r="AA14" i="38"/>
  <c r="AB14" i="38"/>
  <c r="Q15" i="38"/>
  <c r="R15" i="38"/>
  <c r="S15" i="38"/>
  <c r="T15" i="38"/>
  <c r="U15" i="38"/>
  <c r="V15" i="38"/>
  <c r="Z15" i="38"/>
  <c r="AA15" i="38"/>
  <c r="AB15" i="38"/>
  <c r="Q16" i="38"/>
  <c r="R16" i="38"/>
  <c r="S16" i="38"/>
  <c r="T16" i="38"/>
  <c r="U16" i="38"/>
  <c r="V16" i="38"/>
  <c r="Q17" i="38"/>
  <c r="R17" i="38"/>
  <c r="S17" i="38"/>
  <c r="T17" i="38"/>
  <c r="U17" i="38"/>
  <c r="V17" i="38"/>
  <c r="Q18" i="38"/>
  <c r="R18" i="38"/>
  <c r="S18" i="38"/>
  <c r="T18" i="38"/>
  <c r="U18" i="38"/>
  <c r="V18" i="38"/>
  <c r="Q19" i="38"/>
  <c r="R19" i="38"/>
  <c r="S19" i="38"/>
  <c r="T19" i="38"/>
  <c r="U19" i="38"/>
  <c r="V19" i="38"/>
  <c r="Q20" i="38"/>
  <c r="R20" i="38"/>
  <c r="S20" i="38"/>
  <c r="T20" i="38"/>
  <c r="U20" i="38"/>
  <c r="V20" i="38"/>
  <c r="Q21" i="38"/>
  <c r="R21" i="38"/>
  <c r="S21" i="38"/>
  <c r="T21" i="38"/>
  <c r="U21" i="38"/>
  <c r="V21" i="38"/>
  <c r="Q22" i="38"/>
  <c r="R22" i="38"/>
  <c r="S22" i="38"/>
  <c r="T22" i="38"/>
  <c r="U22" i="38"/>
  <c r="V22" i="38"/>
  <c r="Q23" i="38"/>
  <c r="R23" i="38"/>
  <c r="S23" i="38"/>
  <c r="T23" i="38"/>
  <c r="U23" i="38"/>
  <c r="V23" i="38"/>
  <c r="Q24" i="38"/>
  <c r="R24" i="38"/>
  <c r="S24" i="38"/>
  <c r="Q25" i="38"/>
  <c r="R25" i="38"/>
  <c r="S25" i="38"/>
  <c r="Q26" i="38"/>
  <c r="R26" i="38"/>
  <c r="S26" i="38"/>
  <c r="Q27" i="38"/>
  <c r="R27" i="38"/>
  <c r="S27" i="38"/>
  <c r="Q28" i="38"/>
  <c r="R28" i="38"/>
  <c r="S28" i="38"/>
  <c r="Q29" i="38"/>
  <c r="R29" i="38"/>
  <c r="S29" i="38"/>
  <c r="Q30" i="38"/>
  <c r="R30" i="38"/>
  <c r="S30" i="38"/>
  <c r="Q31" i="38"/>
  <c r="R31" i="38"/>
  <c r="S31" i="38"/>
  <c r="AB7" i="38"/>
  <c r="AA7" i="38"/>
  <c r="Z7" i="38"/>
  <c r="Y7" i="38"/>
  <c r="X7" i="38"/>
  <c r="W7" i="38"/>
  <c r="V7" i="38"/>
  <c r="R7" i="38"/>
  <c r="N7" i="27"/>
  <c r="N6" i="34"/>
  <c r="L6" i="35"/>
  <c r="M7" i="35"/>
  <c r="M8" i="35"/>
  <c r="M9" i="35"/>
  <c r="M10" i="35"/>
  <c r="M11" i="35"/>
  <c r="M12" i="35"/>
  <c r="M13" i="35"/>
  <c r="M14" i="35"/>
  <c r="M15" i="35"/>
  <c r="M16" i="35"/>
  <c r="M17" i="35"/>
  <c r="M18" i="35"/>
  <c r="M19" i="35"/>
  <c r="M20" i="35"/>
  <c r="M21" i="35"/>
  <c r="M22" i="35"/>
  <c r="M6" i="35"/>
  <c r="S46" i="2"/>
  <c r="R46" i="2"/>
  <c r="N46" i="2"/>
  <c r="T46" i="2" s="1"/>
  <c r="S42" i="2"/>
  <c r="R42" i="2"/>
  <c r="N42" i="2"/>
  <c r="T42" i="2" s="1"/>
  <c r="I49" i="2"/>
  <c r="H49" i="2"/>
  <c r="D49" i="2"/>
  <c r="J49" i="2" s="1"/>
  <c r="H46" i="2"/>
  <c r="I46" i="2" s="1"/>
  <c r="D46" i="2"/>
  <c r="J46" i="2" s="1"/>
  <c r="H42" i="2"/>
  <c r="I42" i="2" s="1"/>
  <c r="D42" i="2"/>
  <c r="J42" i="2" s="1"/>
  <c r="AM11" i="2"/>
  <c r="AM4" i="2"/>
  <c r="AL11" i="2"/>
  <c r="AH11" i="2"/>
  <c r="AN11" i="2" s="1"/>
  <c r="AL8" i="2"/>
  <c r="AM8" i="2" s="1"/>
  <c r="AH8" i="2"/>
  <c r="AN8" i="2" s="1"/>
  <c r="AL4" i="2"/>
  <c r="AH4" i="2"/>
  <c r="AN4" i="2" s="1"/>
  <c r="AD8" i="2"/>
  <c r="X11" i="2"/>
  <c r="AD11" i="2" s="1"/>
  <c r="X8" i="2"/>
  <c r="X4" i="2"/>
  <c r="AD4" i="2" s="1"/>
  <c r="AC8" i="2"/>
  <c r="AB11" i="2"/>
  <c r="AC11" i="2" s="1"/>
  <c r="AB8" i="2"/>
  <c r="AB4" i="2"/>
  <c r="AC4" i="2" s="1"/>
  <c r="T7" i="2"/>
  <c r="T4" i="2"/>
  <c r="S10" i="2"/>
  <c r="S7" i="2"/>
  <c r="S4" i="2"/>
  <c r="N10" i="2"/>
  <c r="T10" i="2" s="1"/>
  <c r="N7" i="2"/>
  <c r="N4" i="2"/>
  <c r="Z7" i="33" l="1"/>
  <c r="X14" i="33"/>
  <c r="Y14" i="33"/>
  <c r="X15" i="33"/>
  <c r="Y15" i="33"/>
  <c r="AD7" i="33"/>
  <c r="AD17" i="33"/>
  <c r="AD16" i="33"/>
  <c r="AD15" i="33"/>
  <c r="AD14" i="33"/>
  <c r="AD13" i="33"/>
  <c r="AD12" i="33"/>
  <c r="AD11" i="33"/>
  <c r="AD10" i="33"/>
  <c r="AD9" i="33"/>
  <c r="AD8" i="33"/>
  <c r="AB19" i="33"/>
  <c r="AC19" i="33"/>
  <c r="AB20" i="33"/>
  <c r="AC20" i="33"/>
  <c r="AB21" i="33"/>
  <c r="AC21" i="33"/>
  <c r="AB15" i="33"/>
  <c r="AC15" i="33"/>
  <c r="AB16" i="33"/>
  <c r="AC16" i="33"/>
  <c r="AB17" i="33"/>
  <c r="AC17" i="33"/>
  <c r="AB18" i="33"/>
  <c r="AC18" i="33"/>
  <c r="L20" i="35"/>
  <c r="L21" i="35"/>
  <c r="L22" i="35"/>
  <c r="M20" i="34"/>
  <c r="N20" i="34"/>
  <c r="M21" i="34"/>
  <c r="N21" i="34"/>
  <c r="M22" i="34"/>
  <c r="N22" i="34"/>
  <c r="L19" i="35"/>
  <c r="L18" i="35"/>
  <c r="L17" i="35"/>
  <c r="L16" i="35"/>
  <c r="L15" i="35"/>
  <c r="L14" i="35"/>
  <c r="L13" i="35"/>
  <c r="L12" i="35"/>
  <c r="L11" i="35"/>
  <c r="L10" i="35"/>
  <c r="L9" i="35"/>
  <c r="L8" i="35"/>
  <c r="L7" i="35"/>
  <c r="N19" i="34"/>
  <c r="M19" i="34"/>
  <c r="N18" i="34"/>
  <c r="M18" i="34"/>
  <c r="N17" i="34"/>
  <c r="M17" i="34"/>
  <c r="N16" i="34"/>
  <c r="M16" i="34"/>
  <c r="N15" i="34"/>
  <c r="M15" i="34"/>
  <c r="N14" i="34"/>
  <c r="M14" i="34"/>
  <c r="N13" i="34"/>
  <c r="M13" i="34"/>
  <c r="N12" i="34"/>
  <c r="M12" i="34"/>
  <c r="N11" i="34"/>
  <c r="M11" i="34"/>
  <c r="N10" i="34"/>
  <c r="M10" i="34"/>
  <c r="N9" i="34"/>
  <c r="M9" i="34"/>
  <c r="N8" i="34"/>
  <c r="M8" i="34"/>
  <c r="N7" i="34"/>
  <c r="M7" i="34"/>
  <c r="M6" i="34"/>
  <c r="V31" i="33"/>
  <c r="U31" i="33"/>
  <c r="T31" i="33"/>
  <c r="V30" i="33"/>
  <c r="U30" i="33"/>
  <c r="T30" i="33"/>
  <c r="V29" i="33"/>
  <c r="U29" i="33"/>
  <c r="T29" i="33"/>
  <c r="V28" i="33"/>
  <c r="U28" i="33"/>
  <c r="T28" i="33"/>
  <c r="V27" i="33"/>
  <c r="U27" i="33"/>
  <c r="T27" i="33"/>
  <c r="V26" i="33"/>
  <c r="U26" i="33"/>
  <c r="T26" i="33"/>
  <c r="V25" i="33"/>
  <c r="U25" i="33"/>
  <c r="T25" i="33"/>
  <c r="V24" i="33"/>
  <c r="U24" i="33"/>
  <c r="T24" i="33"/>
  <c r="V23" i="33"/>
  <c r="U23" i="33"/>
  <c r="T23" i="33"/>
  <c r="V22" i="33"/>
  <c r="U22" i="33"/>
  <c r="T22" i="33"/>
  <c r="AH21" i="33"/>
  <c r="AG21" i="33"/>
  <c r="AF21" i="33"/>
  <c r="V21" i="33"/>
  <c r="U21" i="33"/>
  <c r="T21" i="33"/>
  <c r="AH20" i="33"/>
  <c r="AG20" i="33"/>
  <c r="AF20" i="33"/>
  <c r="V20" i="33"/>
  <c r="U20" i="33"/>
  <c r="T20" i="33"/>
  <c r="AH19" i="33"/>
  <c r="AG19" i="33"/>
  <c r="AF19" i="33"/>
  <c r="V19" i="33"/>
  <c r="U19" i="33"/>
  <c r="T19" i="33"/>
  <c r="AH18" i="33"/>
  <c r="AG18" i="33"/>
  <c r="AF18" i="33"/>
  <c r="V18" i="33"/>
  <c r="U18" i="33"/>
  <c r="T18" i="33"/>
  <c r="AH17" i="33"/>
  <c r="AG17" i="33"/>
  <c r="AF17" i="33"/>
  <c r="V17" i="33"/>
  <c r="U17" i="33"/>
  <c r="T17" i="33"/>
  <c r="AH16" i="33"/>
  <c r="AG16" i="33"/>
  <c r="AF16" i="33"/>
  <c r="V16" i="33"/>
  <c r="U16" i="33"/>
  <c r="T16" i="33"/>
  <c r="AH15" i="33"/>
  <c r="AG15" i="33"/>
  <c r="AF15" i="33"/>
  <c r="V15" i="33"/>
  <c r="U15" i="33"/>
  <c r="T15" i="33"/>
  <c r="AH14" i="33"/>
  <c r="AG14" i="33"/>
  <c r="AF14" i="33"/>
  <c r="AC14" i="33"/>
  <c r="AB14" i="33"/>
  <c r="V14" i="33"/>
  <c r="U14" i="33"/>
  <c r="T14" i="33"/>
  <c r="AH13" i="33"/>
  <c r="AG13" i="33"/>
  <c r="AF13" i="33"/>
  <c r="AC13" i="33"/>
  <c r="AB13" i="33"/>
  <c r="Y13" i="33"/>
  <c r="X13" i="33"/>
  <c r="V13" i="33"/>
  <c r="U13" i="33"/>
  <c r="T13" i="33"/>
  <c r="AH12" i="33"/>
  <c r="AG12" i="33"/>
  <c r="AF12" i="33"/>
  <c r="AC12" i="33"/>
  <c r="AB12" i="33"/>
  <c r="Z12" i="33"/>
  <c r="Y12" i="33"/>
  <c r="X12" i="33"/>
  <c r="V12" i="33"/>
  <c r="U12" i="33"/>
  <c r="T12" i="33"/>
  <c r="AH11" i="33"/>
  <c r="AG11" i="33"/>
  <c r="AF11" i="33"/>
  <c r="AC11" i="33"/>
  <c r="AB11" i="33"/>
  <c r="Z11" i="33"/>
  <c r="X11" i="33"/>
  <c r="V11" i="33"/>
  <c r="U11" i="33"/>
  <c r="T11" i="33"/>
  <c r="Z10" i="33"/>
  <c r="V10" i="33"/>
  <c r="U10" i="33"/>
  <c r="T10" i="33"/>
  <c r="Z9" i="33"/>
  <c r="V9" i="33"/>
  <c r="U9" i="33"/>
  <c r="T9" i="33"/>
  <c r="Z8" i="33"/>
  <c r="V8" i="33"/>
  <c r="U8" i="33"/>
  <c r="T8" i="33"/>
  <c r="V7" i="33"/>
  <c r="U7" i="33"/>
  <c r="T7" i="33"/>
  <c r="Q8" i="26"/>
  <c r="Q9" i="26"/>
  <c r="Q10" i="26"/>
  <c r="Q11" i="26"/>
  <c r="Q12" i="26"/>
  <c r="Q13" i="26"/>
  <c r="Q14" i="26"/>
  <c r="Q15" i="26"/>
  <c r="Q7" i="26"/>
  <c r="O8" i="27"/>
  <c r="O9" i="27"/>
  <c r="O10" i="27"/>
  <c r="O11" i="27"/>
  <c r="O12" i="27"/>
  <c r="O13" i="27"/>
  <c r="O14" i="27"/>
  <c r="O15" i="27"/>
  <c r="O16" i="27"/>
  <c r="O17" i="27"/>
  <c r="O18" i="27"/>
  <c r="O19" i="27"/>
  <c r="O20" i="27"/>
  <c r="J6" i="2"/>
  <c r="I19" i="2"/>
  <c r="I13" i="2"/>
  <c r="I6" i="2"/>
  <c r="D19" i="2"/>
  <c r="J19" i="2" s="1"/>
  <c r="D13" i="2"/>
  <c r="J13" i="2" s="1"/>
  <c r="D6" i="2"/>
  <c r="O124" i="23"/>
  <c r="N124" i="23"/>
  <c r="M124" i="23"/>
  <c r="O123" i="23"/>
  <c r="N123" i="23"/>
  <c r="M123" i="23"/>
  <c r="O122" i="23"/>
  <c r="N122" i="23"/>
  <c r="M122" i="23"/>
  <c r="O121" i="23"/>
  <c r="N121" i="23"/>
  <c r="M121" i="23"/>
  <c r="O120" i="23"/>
  <c r="N120" i="23"/>
  <c r="M120" i="23"/>
  <c r="O119" i="23"/>
  <c r="N119" i="23"/>
  <c r="M119" i="23"/>
  <c r="O118" i="23"/>
  <c r="N118" i="23"/>
  <c r="M118" i="23"/>
  <c r="O117" i="23"/>
  <c r="N117" i="23"/>
  <c r="M117" i="23"/>
  <c r="O116" i="23"/>
  <c r="N116" i="23"/>
  <c r="M116" i="23"/>
  <c r="O115" i="23"/>
  <c r="N115" i="23"/>
  <c r="M115" i="23"/>
  <c r="O114" i="23"/>
  <c r="N114" i="23"/>
  <c r="M114" i="23"/>
  <c r="O113" i="23"/>
  <c r="N113" i="23"/>
  <c r="M113" i="23"/>
  <c r="O112" i="23"/>
  <c r="N112" i="23"/>
  <c r="M112" i="23"/>
  <c r="S111" i="23"/>
  <c r="R111" i="23"/>
  <c r="Q111" i="23"/>
  <c r="O111" i="23"/>
  <c r="N111" i="23"/>
  <c r="M111" i="23"/>
  <c r="S110" i="23"/>
  <c r="R110" i="23"/>
  <c r="Q110" i="23"/>
  <c r="O110" i="23"/>
  <c r="N110" i="23"/>
  <c r="M110" i="23"/>
  <c r="S109" i="23"/>
  <c r="R109" i="23"/>
  <c r="Q109" i="23"/>
  <c r="O109" i="23"/>
  <c r="N109" i="23"/>
  <c r="M109" i="23"/>
  <c r="S108" i="23"/>
  <c r="R108" i="23"/>
  <c r="Q108" i="23"/>
  <c r="O108" i="23"/>
  <c r="N108" i="23"/>
  <c r="M108" i="23"/>
  <c r="S107" i="23"/>
  <c r="R107" i="23"/>
  <c r="Q107" i="23"/>
  <c r="O107" i="23"/>
  <c r="N107" i="23"/>
  <c r="M107" i="23"/>
  <c r="S106" i="23"/>
  <c r="R106" i="23"/>
  <c r="Q106" i="23"/>
  <c r="O106" i="23"/>
  <c r="N106" i="23"/>
  <c r="M106" i="23"/>
  <c r="S105" i="23"/>
  <c r="R105" i="23"/>
  <c r="Q105" i="23"/>
  <c r="O105" i="23"/>
  <c r="N105" i="23"/>
  <c r="M105" i="23"/>
  <c r="S104" i="23"/>
  <c r="R104" i="23"/>
  <c r="Q104" i="23"/>
  <c r="O104" i="23"/>
  <c r="N104" i="23"/>
  <c r="M104" i="23"/>
  <c r="S103" i="23"/>
  <c r="R103" i="23"/>
  <c r="Q103" i="23"/>
  <c r="O103" i="23"/>
  <c r="N103" i="23"/>
  <c r="M103" i="23"/>
  <c r="S102" i="23"/>
  <c r="R102" i="23"/>
  <c r="Q102" i="23"/>
  <c r="O102" i="23"/>
  <c r="N102" i="23"/>
  <c r="M102" i="23"/>
  <c r="S101" i="23"/>
  <c r="R101" i="23"/>
  <c r="Q101" i="23"/>
  <c r="O101" i="23"/>
  <c r="N101" i="23"/>
  <c r="M101" i="23"/>
  <c r="S100" i="23"/>
  <c r="R100" i="23"/>
  <c r="Q100" i="23"/>
  <c r="O100" i="23"/>
  <c r="N100" i="23"/>
  <c r="M100" i="23"/>
  <c r="S99" i="23"/>
  <c r="R99" i="23"/>
  <c r="Q99" i="23"/>
  <c r="O99" i="23"/>
  <c r="N99" i="23"/>
  <c r="M99" i="23"/>
  <c r="Q69" i="23"/>
  <c r="R69" i="23"/>
  <c r="S69" i="23"/>
  <c r="S68" i="23"/>
  <c r="Q58" i="23"/>
  <c r="R58" i="23"/>
  <c r="S58" i="23"/>
  <c r="Q59" i="23"/>
  <c r="R59" i="23"/>
  <c r="S59" i="23"/>
  <c r="Q60" i="23"/>
  <c r="R60" i="23"/>
  <c r="S60" i="23"/>
  <c r="Q61" i="23"/>
  <c r="R61" i="23"/>
  <c r="S61" i="23"/>
  <c r="Q62" i="23"/>
  <c r="R62" i="23"/>
  <c r="S62" i="23"/>
  <c r="Q63" i="23"/>
  <c r="R63" i="23"/>
  <c r="S63" i="23"/>
  <c r="Q64" i="23"/>
  <c r="R64" i="23"/>
  <c r="S64" i="23"/>
  <c r="Q65" i="23"/>
  <c r="R65" i="23"/>
  <c r="S65" i="23"/>
  <c r="Q66" i="23"/>
  <c r="R66" i="23"/>
  <c r="S66" i="23"/>
  <c r="Q67" i="23"/>
  <c r="R67" i="23"/>
  <c r="S67" i="23"/>
  <c r="Q68" i="23"/>
  <c r="R68" i="23"/>
  <c r="M58" i="23"/>
  <c r="N58" i="23"/>
  <c r="O58" i="23"/>
  <c r="M59" i="23"/>
  <c r="N59" i="23"/>
  <c r="O59" i="23"/>
  <c r="M60" i="23"/>
  <c r="N60" i="23"/>
  <c r="O60" i="23"/>
  <c r="M61" i="23"/>
  <c r="N61" i="23"/>
  <c r="O61" i="23"/>
  <c r="M62" i="23"/>
  <c r="N62" i="23"/>
  <c r="O62" i="23"/>
  <c r="M63" i="23"/>
  <c r="N63" i="23"/>
  <c r="O63" i="23"/>
  <c r="M64" i="23"/>
  <c r="N64" i="23"/>
  <c r="O64" i="23"/>
  <c r="M65" i="23"/>
  <c r="N65" i="23"/>
  <c r="O65" i="23"/>
  <c r="M66" i="23"/>
  <c r="N66" i="23"/>
  <c r="O66" i="23"/>
  <c r="M67" i="23"/>
  <c r="N67" i="23"/>
  <c r="O67" i="23"/>
  <c r="M68" i="23"/>
  <c r="N68" i="23"/>
  <c r="O68" i="23"/>
  <c r="M69" i="23"/>
  <c r="N69" i="23"/>
  <c r="O69" i="23"/>
  <c r="M70" i="23"/>
  <c r="N70" i="23"/>
  <c r="O70" i="23"/>
  <c r="M71" i="23"/>
  <c r="N71" i="23"/>
  <c r="O71" i="23"/>
  <c r="M72" i="23"/>
  <c r="N72" i="23"/>
  <c r="O72" i="23"/>
  <c r="M73" i="23"/>
  <c r="N73" i="23"/>
  <c r="O73" i="23"/>
  <c r="M74" i="23"/>
  <c r="N74" i="23"/>
  <c r="O74" i="23"/>
  <c r="M75" i="23"/>
  <c r="N75" i="23"/>
  <c r="O75" i="23"/>
  <c r="M76" i="23"/>
  <c r="N76" i="23"/>
  <c r="O76" i="23"/>
  <c r="M77" i="23"/>
  <c r="N77" i="23"/>
  <c r="O77" i="23"/>
  <c r="M78" i="23"/>
  <c r="N78" i="23"/>
  <c r="O78" i="23"/>
  <c r="M79" i="23"/>
  <c r="N79" i="23"/>
  <c r="O79" i="23"/>
  <c r="M80" i="23"/>
  <c r="N80" i="23"/>
  <c r="O80" i="23"/>
  <c r="M81" i="23"/>
  <c r="N81" i="23"/>
  <c r="O81" i="23"/>
  <c r="M82" i="23"/>
  <c r="N82" i="23"/>
  <c r="O82" i="23"/>
  <c r="S57" i="23"/>
  <c r="O57" i="23"/>
  <c r="S6" i="23"/>
  <c r="R57" i="23"/>
  <c r="N57" i="23"/>
  <c r="R6" i="23"/>
  <c r="Q57" i="23"/>
  <c r="M57" i="23"/>
  <c r="Q6" i="23"/>
  <c r="P21" i="14"/>
  <c r="Q21" i="14"/>
  <c r="R21" i="14"/>
  <c r="P22" i="14"/>
  <c r="Q22" i="14"/>
  <c r="R22" i="14"/>
  <c r="P23" i="14"/>
  <c r="Q23" i="14"/>
  <c r="R23" i="14"/>
  <c r="K53" i="14"/>
  <c r="AA171" i="28"/>
  <c r="X171" i="28"/>
  <c r="Y171" i="28" s="1"/>
  <c r="V171" i="28"/>
  <c r="U171" i="28"/>
  <c r="AA170" i="28"/>
  <c r="Y170" i="28"/>
  <c r="X170" i="28"/>
  <c r="V170" i="28"/>
  <c r="U170" i="28"/>
  <c r="AA169" i="28"/>
  <c r="X169" i="28"/>
  <c r="Y169" i="28" s="1"/>
  <c r="V169" i="28"/>
  <c r="U169" i="28"/>
  <c r="AA168" i="28"/>
  <c r="X168" i="28"/>
  <c r="Y168" i="28" s="1"/>
  <c r="V168" i="28"/>
  <c r="U168" i="28"/>
  <c r="N168" i="28"/>
  <c r="L168" i="28"/>
  <c r="J168" i="28"/>
  <c r="I168" i="28"/>
  <c r="AA167" i="28"/>
  <c r="X167" i="28"/>
  <c r="Y167" i="28" s="1"/>
  <c r="V167" i="28"/>
  <c r="U167" i="28"/>
  <c r="N167" i="28"/>
  <c r="L167" i="28"/>
  <c r="J167" i="28"/>
  <c r="I167" i="28"/>
  <c r="AA166" i="28"/>
  <c r="Y166" i="28"/>
  <c r="X166" i="28"/>
  <c r="V166" i="28"/>
  <c r="U166" i="28"/>
  <c r="N166" i="28"/>
  <c r="L166" i="28"/>
  <c r="J166" i="28"/>
  <c r="I166" i="28"/>
  <c r="AA165" i="28"/>
  <c r="X165" i="28"/>
  <c r="Y165" i="28" s="1"/>
  <c r="V165" i="28"/>
  <c r="U165" i="28"/>
  <c r="N165" i="28"/>
  <c r="L165" i="28"/>
  <c r="J165" i="28"/>
  <c r="I165" i="28"/>
  <c r="AA164" i="28"/>
  <c r="X164" i="28"/>
  <c r="Y164" i="28" s="1"/>
  <c r="V164" i="28"/>
  <c r="U164" i="28"/>
  <c r="N164" i="28"/>
  <c r="L164" i="28"/>
  <c r="J164" i="28"/>
  <c r="I164" i="28"/>
  <c r="AA163" i="28"/>
  <c r="X163" i="28"/>
  <c r="Y163" i="28" s="1"/>
  <c r="V163" i="28"/>
  <c r="U163" i="28"/>
  <c r="N163" i="28"/>
  <c r="L163" i="28"/>
  <c r="J163" i="28"/>
  <c r="I163" i="28"/>
  <c r="AA162" i="28"/>
  <c r="X162" i="28"/>
  <c r="Y162" i="28" s="1"/>
  <c r="V162" i="28"/>
  <c r="U162" i="28"/>
  <c r="N162" i="28"/>
  <c r="L162" i="28"/>
  <c r="J162" i="28"/>
  <c r="I162" i="28"/>
  <c r="AA161" i="28"/>
  <c r="X161" i="28"/>
  <c r="Y161" i="28" s="1"/>
  <c r="V161" i="28"/>
  <c r="U161" i="28"/>
  <c r="N161" i="28"/>
  <c r="L161" i="28"/>
  <c r="J161" i="28"/>
  <c r="I161" i="28"/>
  <c r="AA160" i="28"/>
  <c r="X160" i="28"/>
  <c r="Y160" i="28" s="1"/>
  <c r="V160" i="28"/>
  <c r="U160" i="28"/>
  <c r="N160" i="28"/>
  <c r="L160" i="28"/>
  <c r="J160" i="28"/>
  <c r="I160" i="28"/>
  <c r="AA159" i="28"/>
  <c r="X159" i="28"/>
  <c r="Y159" i="28" s="1"/>
  <c r="V159" i="28"/>
  <c r="U159" i="28"/>
  <c r="N159" i="28"/>
  <c r="L159" i="28"/>
  <c r="J159" i="28"/>
  <c r="I159" i="28"/>
  <c r="AA158" i="28"/>
  <c r="X158" i="28"/>
  <c r="Y158" i="28" s="1"/>
  <c r="V158" i="28"/>
  <c r="U158" i="28"/>
  <c r="N158" i="28"/>
  <c r="L158" i="28"/>
  <c r="J158" i="28"/>
  <c r="I158" i="28"/>
  <c r="AA157" i="28"/>
  <c r="X157" i="28"/>
  <c r="Y157" i="28" s="1"/>
  <c r="V157" i="28"/>
  <c r="U157" i="28"/>
  <c r="N157" i="28"/>
  <c r="L157" i="28"/>
  <c r="J157" i="28"/>
  <c r="I157" i="28"/>
  <c r="AA156" i="28"/>
  <c r="X156" i="28"/>
  <c r="Y156" i="28" s="1"/>
  <c r="V156" i="28"/>
  <c r="U156" i="28"/>
  <c r="N156" i="28"/>
  <c r="L156" i="28"/>
  <c r="J156" i="28"/>
  <c r="I156" i="28"/>
  <c r="AA155" i="28"/>
  <c r="X155" i="28"/>
  <c r="Y155" i="28" s="1"/>
  <c r="V155" i="28"/>
  <c r="U155" i="28"/>
  <c r="N155" i="28"/>
  <c r="L155" i="28"/>
  <c r="J155" i="28"/>
  <c r="I155" i="28"/>
  <c r="AA154" i="28"/>
  <c r="X154" i="28"/>
  <c r="Y154" i="28" s="1"/>
  <c r="V154" i="28"/>
  <c r="U154" i="28"/>
  <c r="N154" i="28"/>
  <c r="L154" i="28"/>
  <c r="J154" i="28"/>
  <c r="I154" i="28"/>
  <c r="AA153" i="28"/>
  <c r="X153" i="28"/>
  <c r="Y153" i="28" s="1"/>
  <c r="V153" i="28"/>
  <c r="U153" i="28"/>
  <c r="N153" i="28"/>
  <c r="L153" i="28"/>
  <c r="J153" i="28"/>
  <c r="I153" i="28"/>
  <c r="AA152" i="28"/>
  <c r="X152" i="28"/>
  <c r="Y152" i="28" s="1"/>
  <c r="V152" i="28"/>
  <c r="U152" i="28"/>
  <c r="N152" i="28"/>
  <c r="L152" i="28"/>
  <c r="J152" i="28"/>
  <c r="I152" i="28"/>
  <c r="AA151" i="28"/>
  <c r="X151" i="28"/>
  <c r="Y151" i="28" s="1"/>
  <c r="V151" i="28"/>
  <c r="U151" i="28"/>
  <c r="N151" i="28"/>
  <c r="L151" i="28"/>
  <c r="J151" i="28"/>
  <c r="I151" i="28"/>
  <c r="AA150" i="28"/>
  <c r="X150" i="28"/>
  <c r="Y150" i="28" s="1"/>
  <c r="V150" i="28"/>
  <c r="U150" i="28"/>
  <c r="N150" i="28"/>
  <c r="L150" i="28"/>
  <c r="J150" i="28"/>
  <c r="I150" i="28"/>
  <c r="AA149" i="28"/>
  <c r="X149" i="28"/>
  <c r="Y149" i="28" s="1"/>
  <c r="V149" i="28"/>
  <c r="U149" i="28"/>
  <c r="N149" i="28"/>
  <c r="L149" i="28"/>
  <c r="J149" i="28"/>
  <c r="I149" i="28"/>
  <c r="AA148" i="28"/>
  <c r="X148" i="28"/>
  <c r="Y148" i="28" s="1"/>
  <c r="V148" i="28"/>
  <c r="U148" i="28"/>
  <c r="N148" i="28"/>
  <c r="L148" i="28"/>
  <c r="J148" i="28"/>
  <c r="I148" i="28"/>
  <c r="AA147" i="28"/>
  <c r="X147" i="28"/>
  <c r="Y147" i="28" s="1"/>
  <c r="V147" i="28"/>
  <c r="U147" i="28"/>
  <c r="N147" i="28"/>
  <c r="L147" i="28"/>
  <c r="J147" i="28"/>
  <c r="I147" i="28"/>
  <c r="AA146" i="28"/>
  <c r="X146" i="28"/>
  <c r="Y146" i="28" s="1"/>
  <c r="V146" i="28"/>
  <c r="U146" i="28"/>
  <c r="N146" i="28"/>
  <c r="L146" i="28"/>
  <c r="J146" i="28"/>
  <c r="I146" i="28"/>
  <c r="AA145" i="28"/>
  <c r="Z145" i="28"/>
  <c r="Z146" i="28" s="1"/>
  <c r="Z147" i="28" s="1"/>
  <c r="Z148" i="28" s="1"/>
  <c r="Z149" i="28" s="1"/>
  <c r="Z150" i="28" s="1"/>
  <c r="Z151" i="28" s="1"/>
  <c r="Z152" i="28" s="1"/>
  <c r="Z153" i="28" s="1"/>
  <c r="Z154" i="28" s="1"/>
  <c r="Z155" i="28" s="1"/>
  <c r="Z156" i="28" s="1"/>
  <c r="Z157" i="28" s="1"/>
  <c r="Z158" i="28" s="1"/>
  <c r="Z159" i="28" s="1"/>
  <c r="Z160" i="28" s="1"/>
  <c r="Z161" i="28" s="1"/>
  <c r="Z162" i="28" s="1"/>
  <c r="Z163" i="28" s="1"/>
  <c r="Z164" i="28" s="1"/>
  <c r="Z165" i="28" s="1"/>
  <c r="Z166" i="28" s="1"/>
  <c r="Z167" i="28" s="1"/>
  <c r="Z168" i="28" s="1"/>
  <c r="Z169" i="28" s="1"/>
  <c r="Z170" i="28" s="1"/>
  <c r="Z171" i="28" s="1"/>
  <c r="X145" i="28"/>
  <c r="Y145" i="28" s="1"/>
  <c r="V145" i="28"/>
  <c r="U145" i="28"/>
  <c r="W145" i="28" s="1"/>
  <c r="W146" i="28" s="1"/>
  <c r="W147" i="28" s="1"/>
  <c r="O145" i="28"/>
  <c r="O146" i="28" s="1"/>
  <c r="O147" i="28" s="1"/>
  <c r="O148" i="28" s="1"/>
  <c r="O149" i="28" s="1"/>
  <c r="O150" i="28" s="1"/>
  <c r="O151" i="28" s="1"/>
  <c r="O152" i="28" s="1"/>
  <c r="O153" i="28" s="1"/>
  <c r="O154" i="28" s="1"/>
  <c r="O155" i="28" s="1"/>
  <c r="O156" i="28" s="1"/>
  <c r="O157" i="28" s="1"/>
  <c r="O158" i="28" s="1"/>
  <c r="O159" i="28" s="1"/>
  <c r="O160" i="28" s="1"/>
  <c r="O161" i="28" s="1"/>
  <c r="O162" i="28" s="1"/>
  <c r="O163" i="28" s="1"/>
  <c r="O164" i="28" s="1"/>
  <c r="O165" i="28" s="1"/>
  <c r="O166" i="28" s="1"/>
  <c r="O167" i="28" s="1"/>
  <c r="O168" i="28" s="1"/>
  <c r="N145" i="28"/>
  <c r="M145" i="28"/>
  <c r="M146" i="28" s="1"/>
  <c r="M147" i="28" s="1"/>
  <c r="M148" i="28" s="1"/>
  <c r="M149" i="28" s="1"/>
  <c r="M150" i="28" s="1"/>
  <c r="M151" i="28" s="1"/>
  <c r="M152" i="28" s="1"/>
  <c r="M153" i="28" s="1"/>
  <c r="M154" i="28" s="1"/>
  <c r="M155" i="28" s="1"/>
  <c r="M156" i="28" s="1"/>
  <c r="M157" i="28" s="1"/>
  <c r="M158" i="28" s="1"/>
  <c r="M159" i="28" s="1"/>
  <c r="M160" i="28" s="1"/>
  <c r="M161" i="28" s="1"/>
  <c r="M162" i="28" s="1"/>
  <c r="M163" i="28" s="1"/>
  <c r="M164" i="28" s="1"/>
  <c r="M165" i="28" s="1"/>
  <c r="M166" i="28" s="1"/>
  <c r="M167" i="28" s="1"/>
  <c r="M168" i="28" s="1"/>
  <c r="L145" i="28"/>
  <c r="J145" i="28"/>
  <c r="I145" i="28"/>
  <c r="K145" i="28" s="1"/>
  <c r="K146" i="28" s="1"/>
  <c r="AA144" i="28"/>
  <c r="X144" i="28"/>
  <c r="Y144" i="28" s="1"/>
  <c r="V144" i="28"/>
  <c r="N144" i="28"/>
  <c r="L144" i="28"/>
  <c r="J144" i="28"/>
  <c r="R126" i="28"/>
  <c r="Q126" i="28"/>
  <c r="P126" i="28"/>
  <c r="R125" i="28"/>
  <c r="Q125" i="28"/>
  <c r="P125" i="28"/>
  <c r="R124" i="28"/>
  <c r="Q124" i="28"/>
  <c r="P124" i="28"/>
  <c r="R123" i="28"/>
  <c r="Q123" i="28"/>
  <c r="P123" i="28"/>
  <c r="N123" i="28"/>
  <c r="M123" i="28"/>
  <c r="L123" i="28"/>
  <c r="R122" i="28"/>
  <c r="Q122" i="28"/>
  <c r="P122" i="28"/>
  <c r="N122" i="28"/>
  <c r="M122" i="28"/>
  <c r="L122" i="28"/>
  <c r="R121" i="28"/>
  <c r="Q121" i="28"/>
  <c r="P121" i="28"/>
  <c r="N121" i="28"/>
  <c r="M121" i="28"/>
  <c r="L121" i="28"/>
  <c r="R120" i="28"/>
  <c r="Q120" i="28"/>
  <c r="P120" i="28"/>
  <c r="N120" i="28"/>
  <c r="M120" i="28"/>
  <c r="L120" i="28"/>
  <c r="R119" i="28"/>
  <c r="Q119" i="28"/>
  <c r="P119" i="28"/>
  <c r="N119" i="28"/>
  <c r="M119" i="28"/>
  <c r="L119" i="28"/>
  <c r="R118" i="28"/>
  <c r="Q118" i="28"/>
  <c r="P118" i="28"/>
  <c r="N118" i="28"/>
  <c r="M118" i="28"/>
  <c r="L118" i="28"/>
  <c r="R117" i="28"/>
  <c r="Q117" i="28"/>
  <c r="P117" i="28"/>
  <c r="N117" i="28"/>
  <c r="M117" i="28"/>
  <c r="L117" i="28"/>
  <c r="R116" i="28"/>
  <c r="Q116" i="28"/>
  <c r="P116" i="28"/>
  <c r="N116" i="28"/>
  <c r="M116" i="28"/>
  <c r="L116" i="28"/>
  <c r="R115" i="28"/>
  <c r="Q115" i="28"/>
  <c r="P115" i="28"/>
  <c r="N115" i="28"/>
  <c r="M115" i="28"/>
  <c r="L115" i="28"/>
  <c r="R114" i="28"/>
  <c r="Q114" i="28"/>
  <c r="P114" i="28"/>
  <c r="N114" i="28"/>
  <c r="M114" i="28"/>
  <c r="L114" i="28"/>
  <c r="R113" i="28"/>
  <c r="Q113" i="28"/>
  <c r="P113" i="28"/>
  <c r="N113" i="28"/>
  <c r="M113" i="28"/>
  <c r="L113" i="28"/>
  <c r="R112" i="28"/>
  <c r="Q112" i="28"/>
  <c r="P112" i="28"/>
  <c r="N112" i="28"/>
  <c r="M112" i="28"/>
  <c r="L112" i="28"/>
  <c r="R111" i="28"/>
  <c r="Q111" i="28"/>
  <c r="P111" i="28"/>
  <c r="N111" i="28"/>
  <c r="M111" i="28"/>
  <c r="L111" i="28"/>
  <c r="R110" i="28"/>
  <c r="Q110" i="28"/>
  <c r="P110" i="28"/>
  <c r="N110" i="28"/>
  <c r="M110" i="28"/>
  <c r="L110" i="28"/>
  <c r="R109" i="28"/>
  <c r="Q109" i="28"/>
  <c r="P109" i="28"/>
  <c r="N109" i="28"/>
  <c r="M109" i="28"/>
  <c r="L109" i="28"/>
  <c r="R108" i="28"/>
  <c r="Q108" i="28"/>
  <c r="P108" i="28"/>
  <c r="N108" i="28"/>
  <c r="M108" i="28"/>
  <c r="L108" i="28"/>
  <c r="R107" i="28"/>
  <c r="Q107" i="28"/>
  <c r="P107" i="28"/>
  <c r="N107" i="28"/>
  <c r="M107" i="28"/>
  <c r="L107" i="28"/>
  <c r="R106" i="28"/>
  <c r="Q106" i="28"/>
  <c r="P106" i="28"/>
  <c r="N106" i="28"/>
  <c r="M106" i="28"/>
  <c r="L106" i="28"/>
  <c r="R105" i="28"/>
  <c r="Q105" i="28"/>
  <c r="P105" i="28"/>
  <c r="N105" i="28"/>
  <c r="M105" i="28"/>
  <c r="L105" i="28"/>
  <c r="R104" i="28"/>
  <c r="Q104" i="28"/>
  <c r="P104" i="28"/>
  <c r="N104" i="28"/>
  <c r="M104" i="28"/>
  <c r="L104" i="28"/>
  <c r="R103" i="28"/>
  <c r="Q103" i="28"/>
  <c r="P103" i="28"/>
  <c r="N103" i="28"/>
  <c r="M103" i="28"/>
  <c r="L103" i="28"/>
  <c r="R102" i="28"/>
  <c r="Q102" i="28"/>
  <c r="P102" i="28"/>
  <c r="N102" i="28"/>
  <c r="M102" i="28"/>
  <c r="L102" i="28"/>
  <c r="R101" i="28"/>
  <c r="Q101" i="28"/>
  <c r="P101" i="28"/>
  <c r="N101" i="28"/>
  <c r="M101" i="28"/>
  <c r="L101" i="28"/>
  <c r="R100" i="28"/>
  <c r="Q100" i="28"/>
  <c r="P100" i="28"/>
  <c r="N100" i="28"/>
  <c r="M100" i="28"/>
  <c r="L100" i="28"/>
  <c r="R99" i="28"/>
  <c r="Q99" i="28"/>
  <c r="P99" i="28"/>
  <c r="N99" i="28"/>
  <c r="M99" i="28"/>
  <c r="L99" i="28"/>
  <c r="AA91" i="28"/>
  <c r="X91" i="28"/>
  <c r="Y91" i="28" s="1"/>
  <c r="V91" i="28"/>
  <c r="U91" i="28"/>
  <c r="AA90" i="28"/>
  <c r="Y90" i="28"/>
  <c r="X90" i="28"/>
  <c r="V90" i="28"/>
  <c r="U90" i="28"/>
  <c r="AA89" i="28"/>
  <c r="X89" i="28"/>
  <c r="Y89" i="28" s="1"/>
  <c r="V89" i="28"/>
  <c r="U89" i="28"/>
  <c r="AA88" i="28"/>
  <c r="X88" i="28"/>
  <c r="Y88" i="28" s="1"/>
  <c r="V88" i="28"/>
  <c r="U88" i="28"/>
  <c r="AA87" i="28"/>
  <c r="X87" i="28"/>
  <c r="Y87" i="28" s="1"/>
  <c r="V87" i="28"/>
  <c r="U87" i="28"/>
  <c r="AA86" i="28"/>
  <c r="X86" i="28"/>
  <c r="Y86" i="28" s="1"/>
  <c r="V86" i="28"/>
  <c r="U86" i="28"/>
  <c r="AA85" i="28"/>
  <c r="X85" i="28"/>
  <c r="Y85" i="28" s="1"/>
  <c r="V85" i="28"/>
  <c r="U85" i="28"/>
  <c r="AA84" i="28"/>
  <c r="X84" i="28"/>
  <c r="Y84" i="28" s="1"/>
  <c r="V84" i="28"/>
  <c r="U84" i="28"/>
  <c r="AA83" i="28"/>
  <c r="Y83" i="28"/>
  <c r="X83" i="28"/>
  <c r="V83" i="28"/>
  <c r="U83" i="28"/>
  <c r="AA82" i="28"/>
  <c r="Y82" i="28"/>
  <c r="X82" i="28"/>
  <c r="V82" i="28"/>
  <c r="U82" i="28"/>
  <c r="AA81" i="28"/>
  <c r="X81" i="28"/>
  <c r="Y81" i="28" s="1"/>
  <c r="V81" i="28"/>
  <c r="U81" i="28"/>
  <c r="AA80" i="28"/>
  <c r="X80" i="28"/>
  <c r="Y80" i="28" s="1"/>
  <c r="V80" i="28"/>
  <c r="U80" i="28"/>
  <c r="AA79" i="28"/>
  <c r="X79" i="28"/>
  <c r="Y79" i="28" s="1"/>
  <c r="V79" i="28"/>
  <c r="U79" i="28"/>
  <c r="AA78" i="28"/>
  <c r="X78" i="28"/>
  <c r="Y78" i="28" s="1"/>
  <c r="V78" i="28"/>
  <c r="U78" i="28"/>
  <c r="AA77" i="28"/>
  <c r="X77" i="28"/>
  <c r="Y77" i="28" s="1"/>
  <c r="V77" i="28"/>
  <c r="U77" i="28"/>
  <c r="AA76" i="28"/>
  <c r="X76" i="28"/>
  <c r="Y76" i="28" s="1"/>
  <c r="V76" i="28"/>
  <c r="U76" i="28"/>
  <c r="N76" i="28"/>
  <c r="L76" i="28"/>
  <c r="J76" i="28"/>
  <c r="I76" i="28"/>
  <c r="AA75" i="28"/>
  <c r="X75" i="28"/>
  <c r="Y75" i="28" s="1"/>
  <c r="V75" i="28"/>
  <c r="U75" i="28"/>
  <c r="N75" i="28"/>
  <c r="L75" i="28"/>
  <c r="J75" i="28"/>
  <c r="I75" i="28"/>
  <c r="AA74" i="28"/>
  <c r="X74" i="28"/>
  <c r="Y74" i="28" s="1"/>
  <c r="V74" i="28"/>
  <c r="U74" i="28"/>
  <c r="N74" i="28"/>
  <c r="L74" i="28"/>
  <c r="J74" i="28"/>
  <c r="I74" i="28"/>
  <c r="AA73" i="28"/>
  <c r="X73" i="28"/>
  <c r="Y73" i="28" s="1"/>
  <c r="V73" i="28"/>
  <c r="U73" i="28"/>
  <c r="N73" i="28"/>
  <c r="L73" i="28"/>
  <c r="J73" i="28"/>
  <c r="I73" i="28"/>
  <c r="AA72" i="28"/>
  <c r="Y72" i="28"/>
  <c r="X72" i="28"/>
  <c r="V72" i="28"/>
  <c r="U72" i="28"/>
  <c r="N72" i="28"/>
  <c r="L72" i="28"/>
  <c r="J72" i="28"/>
  <c r="I72" i="28"/>
  <c r="AA71" i="28"/>
  <c r="X71" i="28"/>
  <c r="Y71" i="28" s="1"/>
  <c r="V71" i="28"/>
  <c r="U71" i="28"/>
  <c r="N71" i="28"/>
  <c r="L71" i="28"/>
  <c r="J71" i="28"/>
  <c r="I71" i="28"/>
  <c r="AA70" i="28"/>
  <c r="Y70" i="28"/>
  <c r="X70" i="28"/>
  <c r="V70" i="28"/>
  <c r="U70" i="28"/>
  <c r="N70" i="28"/>
  <c r="L70" i="28"/>
  <c r="J70" i="28"/>
  <c r="I70" i="28"/>
  <c r="AA69" i="28"/>
  <c r="X69" i="28"/>
  <c r="Y69" i="28" s="1"/>
  <c r="V69" i="28"/>
  <c r="U69" i="28"/>
  <c r="N69" i="28"/>
  <c r="L69" i="28"/>
  <c r="J69" i="28"/>
  <c r="I69" i="28"/>
  <c r="AA68" i="28"/>
  <c r="X68" i="28"/>
  <c r="Y68" i="28" s="1"/>
  <c r="V68" i="28"/>
  <c r="U68" i="28"/>
  <c r="N68" i="28"/>
  <c r="L68" i="28"/>
  <c r="J68" i="28"/>
  <c r="I68" i="28"/>
  <c r="AA67" i="28"/>
  <c r="X67" i="28"/>
  <c r="Y67" i="28" s="1"/>
  <c r="V67" i="28"/>
  <c r="U67" i="28"/>
  <c r="N67" i="28"/>
  <c r="L67" i="28"/>
  <c r="J67" i="28"/>
  <c r="I67" i="28"/>
  <c r="AA66" i="28"/>
  <c r="X66" i="28"/>
  <c r="Y66" i="28" s="1"/>
  <c r="V66" i="28"/>
  <c r="U66" i="28"/>
  <c r="N66" i="28"/>
  <c r="L66" i="28"/>
  <c r="J66" i="28"/>
  <c r="I66" i="28"/>
  <c r="AA65" i="28"/>
  <c r="X65" i="28"/>
  <c r="Y65" i="28" s="1"/>
  <c r="V65" i="28"/>
  <c r="U65" i="28"/>
  <c r="N65" i="28"/>
  <c r="L65" i="28"/>
  <c r="J65" i="28"/>
  <c r="I65" i="28"/>
  <c r="AA64" i="28"/>
  <c r="X64" i="28"/>
  <c r="Y64" i="28" s="1"/>
  <c r="V64" i="28"/>
  <c r="U64" i="28"/>
  <c r="N64" i="28"/>
  <c r="L64" i="28"/>
  <c r="J64" i="28"/>
  <c r="I64" i="28"/>
  <c r="AA63" i="28"/>
  <c r="X63" i="28"/>
  <c r="Y63" i="28" s="1"/>
  <c r="V63" i="28"/>
  <c r="U63" i="28"/>
  <c r="N63" i="28"/>
  <c r="L63" i="28"/>
  <c r="J63" i="28"/>
  <c r="I63" i="28"/>
  <c r="AA62" i="28"/>
  <c r="X62" i="28"/>
  <c r="Y62" i="28" s="1"/>
  <c r="V62" i="28"/>
  <c r="U62" i="28"/>
  <c r="N62" i="28"/>
  <c r="L62" i="28"/>
  <c r="J62" i="28"/>
  <c r="I62" i="28"/>
  <c r="AA61" i="28"/>
  <c r="X61" i="28"/>
  <c r="Y61" i="28" s="1"/>
  <c r="V61" i="28"/>
  <c r="U61" i="28"/>
  <c r="N61" i="28"/>
  <c r="L61" i="28"/>
  <c r="J61" i="28"/>
  <c r="I61" i="28"/>
  <c r="AA60" i="28"/>
  <c r="X60" i="28"/>
  <c r="Y60" i="28" s="1"/>
  <c r="V60" i="28"/>
  <c r="U60" i="28"/>
  <c r="N60" i="28"/>
  <c r="L60" i="28"/>
  <c r="J60" i="28"/>
  <c r="I60" i="28"/>
  <c r="AA59" i="28"/>
  <c r="X59" i="28"/>
  <c r="Y59" i="28" s="1"/>
  <c r="V59" i="28"/>
  <c r="U59" i="28"/>
  <c r="N59" i="28"/>
  <c r="L59" i="28"/>
  <c r="J59" i="28"/>
  <c r="I59" i="28"/>
  <c r="AA58" i="28"/>
  <c r="Y58" i="28"/>
  <c r="X58" i="28"/>
  <c r="V58" i="28"/>
  <c r="U58" i="28"/>
  <c r="N58" i="28"/>
  <c r="L58" i="28"/>
  <c r="J58" i="28"/>
  <c r="I58" i="28"/>
  <c r="AA57" i="28"/>
  <c r="X57" i="28"/>
  <c r="Y57" i="28" s="1"/>
  <c r="V57" i="28"/>
  <c r="U57" i="28"/>
  <c r="N57" i="28"/>
  <c r="L57" i="28"/>
  <c r="J57" i="28"/>
  <c r="I57" i="28"/>
  <c r="AA56" i="28"/>
  <c r="X56" i="28"/>
  <c r="Y56" i="28" s="1"/>
  <c r="V56" i="28"/>
  <c r="U56" i="28"/>
  <c r="N56" i="28"/>
  <c r="L56" i="28"/>
  <c r="J56" i="28"/>
  <c r="I56" i="28"/>
  <c r="AA55" i="28"/>
  <c r="X55" i="28"/>
  <c r="Y55" i="28" s="1"/>
  <c r="V55" i="28"/>
  <c r="U55" i="28"/>
  <c r="N55" i="28"/>
  <c r="L55" i="28"/>
  <c r="J55" i="28"/>
  <c r="I55" i="28"/>
  <c r="AA54" i="28"/>
  <c r="X54" i="28"/>
  <c r="Y54" i="28" s="1"/>
  <c r="V54" i="28"/>
  <c r="U54" i="28"/>
  <c r="N54" i="28"/>
  <c r="L54" i="28"/>
  <c r="J54" i="28"/>
  <c r="I54" i="28"/>
  <c r="AA53" i="28"/>
  <c r="Z53" i="28"/>
  <c r="Z54" i="28" s="1"/>
  <c r="Z55" i="28" s="1"/>
  <c r="Z56" i="28" s="1"/>
  <c r="Z57" i="28" s="1"/>
  <c r="Z58" i="28" s="1"/>
  <c r="Z59" i="28" s="1"/>
  <c r="Z60" i="28" s="1"/>
  <c r="Z61" i="28" s="1"/>
  <c r="Z62" i="28" s="1"/>
  <c r="Z63" i="28" s="1"/>
  <c r="Z64" i="28" s="1"/>
  <c r="Z65" i="28" s="1"/>
  <c r="Z66" i="28" s="1"/>
  <c r="Z67" i="28" s="1"/>
  <c r="Z68" i="28" s="1"/>
  <c r="Z69" i="28" s="1"/>
  <c r="Z70" i="28" s="1"/>
  <c r="Z71" i="28" s="1"/>
  <c r="Z72" i="28" s="1"/>
  <c r="Z73" i="28" s="1"/>
  <c r="Z74" i="28" s="1"/>
  <c r="Z75" i="28" s="1"/>
  <c r="Z76" i="28" s="1"/>
  <c r="Z77" i="28" s="1"/>
  <c r="Z78" i="28" s="1"/>
  <c r="Z79" i="28" s="1"/>
  <c r="Z80" i="28" s="1"/>
  <c r="Z81" i="28" s="1"/>
  <c r="Z82" i="28" s="1"/>
  <c r="Z83" i="28" s="1"/>
  <c r="Z84" i="28" s="1"/>
  <c r="Z85" i="28" s="1"/>
  <c r="Z86" i="28" s="1"/>
  <c r="Z87" i="28" s="1"/>
  <c r="Z88" i="28" s="1"/>
  <c r="Z89" i="28" s="1"/>
  <c r="Z90" i="28" s="1"/>
  <c r="Z91" i="28" s="1"/>
  <c r="X53" i="28"/>
  <c r="Y53" i="28" s="1"/>
  <c r="V53" i="28"/>
  <c r="U53" i="28"/>
  <c r="W53" i="28" s="1"/>
  <c r="W54" i="28" s="1"/>
  <c r="O53" i="28"/>
  <c r="O54" i="28" s="1"/>
  <c r="O55" i="28" s="1"/>
  <c r="O56" i="28" s="1"/>
  <c r="O57" i="28" s="1"/>
  <c r="O58" i="28" s="1"/>
  <c r="O59" i="28" s="1"/>
  <c r="O60" i="28" s="1"/>
  <c r="O61" i="28" s="1"/>
  <c r="O62" i="28" s="1"/>
  <c r="O63" i="28" s="1"/>
  <c r="O64" i="28" s="1"/>
  <c r="O65" i="28" s="1"/>
  <c r="O66" i="28" s="1"/>
  <c r="O67" i="28" s="1"/>
  <c r="O68" i="28" s="1"/>
  <c r="O69" i="28" s="1"/>
  <c r="O70" i="28" s="1"/>
  <c r="O71" i="28" s="1"/>
  <c r="O72" i="28" s="1"/>
  <c r="O73" i="28" s="1"/>
  <c r="O74" i="28" s="1"/>
  <c r="O75" i="28" s="1"/>
  <c r="O76" i="28" s="1"/>
  <c r="N53" i="28"/>
  <c r="M53" i="28"/>
  <c r="M54" i="28" s="1"/>
  <c r="M55" i="28" s="1"/>
  <c r="M56" i="28" s="1"/>
  <c r="M57" i="28" s="1"/>
  <c r="M58" i="28" s="1"/>
  <c r="M59" i="28" s="1"/>
  <c r="M60" i="28" s="1"/>
  <c r="M61" i="28" s="1"/>
  <c r="M62" i="28" s="1"/>
  <c r="M63" i="28" s="1"/>
  <c r="M64" i="28" s="1"/>
  <c r="M65" i="28" s="1"/>
  <c r="M66" i="28" s="1"/>
  <c r="M67" i="28" s="1"/>
  <c r="M68" i="28" s="1"/>
  <c r="M69" i="28" s="1"/>
  <c r="M70" i="28" s="1"/>
  <c r="M71" i="28" s="1"/>
  <c r="M72" i="28" s="1"/>
  <c r="M73" i="28" s="1"/>
  <c r="M74" i="28" s="1"/>
  <c r="M75" i="28" s="1"/>
  <c r="M76" i="28" s="1"/>
  <c r="L53" i="28"/>
  <c r="K53" i="28"/>
  <c r="J53" i="28"/>
  <c r="AA52" i="28"/>
  <c r="X52" i="28"/>
  <c r="Y52" i="28" s="1"/>
  <c r="V52" i="28"/>
  <c r="N52" i="28"/>
  <c r="L52" i="28"/>
  <c r="J52" i="28"/>
  <c r="R46" i="28"/>
  <c r="Q46" i="28"/>
  <c r="P46" i="28"/>
  <c r="R45" i="28"/>
  <c r="Q45" i="28"/>
  <c r="P45" i="28"/>
  <c r="R44" i="28"/>
  <c r="Q44" i="28"/>
  <c r="P44" i="28"/>
  <c r="R43" i="28"/>
  <c r="Q43" i="28"/>
  <c r="P43" i="28"/>
  <c r="R42" i="28"/>
  <c r="Q42" i="28"/>
  <c r="P42" i="28"/>
  <c r="R41" i="28"/>
  <c r="Q41" i="28"/>
  <c r="P41" i="28"/>
  <c r="R40" i="28"/>
  <c r="Q40" i="28"/>
  <c r="P40" i="28"/>
  <c r="R39" i="28"/>
  <c r="Q39" i="28"/>
  <c r="P39" i="28"/>
  <c r="R38" i="28"/>
  <c r="Q38" i="28"/>
  <c r="P38" i="28"/>
  <c r="R37" i="28"/>
  <c r="Q37" i="28"/>
  <c r="P37" i="28"/>
  <c r="R36" i="28"/>
  <c r="Q36" i="28"/>
  <c r="P36" i="28"/>
  <c r="R35" i="28"/>
  <c r="Q35" i="28"/>
  <c r="P35" i="28"/>
  <c r="R34" i="28"/>
  <c r="Q34" i="28"/>
  <c r="P34" i="28"/>
  <c r="R33" i="28"/>
  <c r="Q33" i="28"/>
  <c r="P33" i="28"/>
  <c r="R32" i="28"/>
  <c r="Q32" i="28"/>
  <c r="P32" i="28"/>
  <c r="R31" i="28"/>
  <c r="Q31" i="28"/>
  <c r="P31" i="28"/>
  <c r="N31" i="28"/>
  <c r="M31" i="28"/>
  <c r="L31" i="28"/>
  <c r="R30" i="28"/>
  <c r="Q30" i="28"/>
  <c r="P30" i="28"/>
  <c r="N30" i="28"/>
  <c r="M30" i="28"/>
  <c r="L30" i="28"/>
  <c r="R29" i="28"/>
  <c r="Q29" i="28"/>
  <c r="P29" i="28"/>
  <c r="N29" i="28"/>
  <c r="M29" i="28"/>
  <c r="L29" i="28"/>
  <c r="R28" i="28"/>
  <c r="Q28" i="28"/>
  <c r="P28" i="28"/>
  <c r="N28" i="28"/>
  <c r="M28" i="28"/>
  <c r="L28" i="28"/>
  <c r="R27" i="28"/>
  <c r="Q27" i="28"/>
  <c r="P27" i="28"/>
  <c r="N27" i="28"/>
  <c r="M27" i="28"/>
  <c r="L27" i="28"/>
  <c r="R26" i="28"/>
  <c r="Q26" i="28"/>
  <c r="P26" i="28"/>
  <c r="N26" i="28"/>
  <c r="M26" i="28"/>
  <c r="L26" i="28"/>
  <c r="R25" i="28"/>
  <c r="Q25" i="28"/>
  <c r="P25" i="28"/>
  <c r="N25" i="28"/>
  <c r="M25" i="28"/>
  <c r="L25" i="28"/>
  <c r="R24" i="28"/>
  <c r="Q24" i="28"/>
  <c r="P24" i="28"/>
  <c r="N24" i="28"/>
  <c r="M24" i="28"/>
  <c r="L24" i="28"/>
  <c r="R23" i="28"/>
  <c r="Q23" i="28"/>
  <c r="P23" i="28"/>
  <c r="N23" i="28"/>
  <c r="M23" i="28"/>
  <c r="L23" i="28"/>
  <c r="R22" i="28"/>
  <c r="Q22" i="28"/>
  <c r="P22" i="28"/>
  <c r="N22" i="28"/>
  <c r="M22" i="28"/>
  <c r="L22" i="28"/>
  <c r="R21" i="28"/>
  <c r="Q21" i="28"/>
  <c r="P21" i="28"/>
  <c r="N21" i="28"/>
  <c r="M21" i="28"/>
  <c r="L21" i="28"/>
  <c r="R20" i="28"/>
  <c r="Q20" i="28"/>
  <c r="P20" i="28"/>
  <c r="N20" i="28"/>
  <c r="M20" i="28"/>
  <c r="L20" i="28"/>
  <c r="R19" i="28"/>
  <c r="Q19" i="28"/>
  <c r="P19" i="28"/>
  <c r="N19" i="28"/>
  <c r="M19" i="28"/>
  <c r="L19" i="28"/>
  <c r="R18" i="28"/>
  <c r="Q18" i="28"/>
  <c r="P18" i="28"/>
  <c r="N18" i="28"/>
  <c r="M18" i="28"/>
  <c r="L18" i="28"/>
  <c r="R17" i="28"/>
  <c r="Q17" i="28"/>
  <c r="P17" i="28"/>
  <c r="N17" i="28"/>
  <c r="M17" i="28"/>
  <c r="L17" i="28"/>
  <c r="R16" i="28"/>
  <c r="Q16" i="28"/>
  <c r="P16" i="28"/>
  <c r="N16" i="28"/>
  <c r="M16" i="28"/>
  <c r="L16" i="28"/>
  <c r="R15" i="28"/>
  <c r="Q15" i="28"/>
  <c r="P15" i="28"/>
  <c r="N15" i="28"/>
  <c r="M15" i="28"/>
  <c r="L15" i="28"/>
  <c r="R14" i="28"/>
  <c r="Q14" i="28"/>
  <c r="P14" i="28"/>
  <c r="N14" i="28"/>
  <c r="M14" i="28"/>
  <c r="L14" i="28"/>
  <c r="R13" i="28"/>
  <c r="Q13" i="28"/>
  <c r="P13" i="28"/>
  <c r="N13" i="28"/>
  <c r="M13" i="28"/>
  <c r="L13" i="28"/>
  <c r="R12" i="28"/>
  <c r="Q12" i="28"/>
  <c r="P12" i="28"/>
  <c r="N12" i="28"/>
  <c r="M12" i="28"/>
  <c r="L12" i="28"/>
  <c r="R11" i="28"/>
  <c r="Q11" i="28"/>
  <c r="P11" i="28"/>
  <c r="N11" i="28"/>
  <c r="M11" i="28"/>
  <c r="L11" i="28"/>
  <c r="R10" i="28"/>
  <c r="Q10" i="28"/>
  <c r="P10" i="28"/>
  <c r="N10" i="28"/>
  <c r="M10" i="28"/>
  <c r="L10" i="28"/>
  <c r="R9" i="28"/>
  <c r="Q9" i="28"/>
  <c r="P9" i="28"/>
  <c r="N9" i="28"/>
  <c r="M9" i="28"/>
  <c r="L9" i="28"/>
  <c r="R8" i="28"/>
  <c r="Q8" i="28"/>
  <c r="P8" i="28"/>
  <c r="N8" i="28"/>
  <c r="M8" i="28"/>
  <c r="L8" i="28"/>
  <c r="R7" i="28"/>
  <c r="Q7" i="28"/>
  <c r="P7" i="28"/>
  <c r="N7" i="28"/>
  <c r="M7" i="28"/>
  <c r="L7" i="28"/>
  <c r="N20" i="27"/>
  <c r="M20" i="27"/>
  <c r="L20" i="27"/>
  <c r="N19" i="27"/>
  <c r="M19" i="27"/>
  <c r="L19" i="27"/>
  <c r="N18" i="27"/>
  <c r="M18" i="27"/>
  <c r="L18" i="27"/>
  <c r="N17" i="27"/>
  <c r="M17" i="27"/>
  <c r="L17" i="27"/>
  <c r="N16" i="27"/>
  <c r="M16" i="27"/>
  <c r="L16" i="27"/>
  <c r="N15" i="27"/>
  <c r="M15" i="27"/>
  <c r="L15" i="27"/>
  <c r="N14" i="27"/>
  <c r="M14" i="27"/>
  <c r="L14" i="27"/>
  <c r="N13" i="27"/>
  <c r="M13" i="27"/>
  <c r="L13" i="27"/>
  <c r="N12" i="27"/>
  <c r="M12" i="27"/>
  <c r="L12" i="27"/>
  <c r="N11" i="27"/>
  <c r="M11" i="27"/>
  <c r="L11" i="27"/>
  <c r="N10" i="27"/>
  <c r="M10" i="27"/>
  <c r="L10" i="27"/>
  <c r="N9" i="27"/>
  <c r="M9" i="27"/>
  <c r="L9" i="27"/>
  <c r="N8" i="27"/>
  <c r="M8" i="27"/>
  <c r="L8" i="27"/>
  <c r="L7" i="27"/>
  <c r="P14" i="26"/>
  <c r="R14" i="26"/>
  <c r="P15" i="26"/>
  <c r="R15" i="26"/>
  <c r="N31" i="26"/>
  <c r="M31" i="26"/>
  <c r="L31" i="26"/>
  <c r="N30" i="26"/>
  <c r="M30" i="26"/>
  <c r="L30" i="26"/>
  <c r="N29" i="26"/>
  <c r="M29" i="26"/>
  <c r="L29" i="26"/>
  <c r="N28" i="26"/>
  <c r="M28" i="26"/>
  <c r="L28" i="26"/>
  <c r="N27" i="26"/>
  <c r="M27" i="26"/>
  <c r="L27" i="26"/>
  <c r="N26" i="26"/>
  <c r="M26" i="26"/>
  <c r="L26" i="26"/>
  <c r="N25" i="26"/>
  <c r="M25" i="26"/>
  <c r="L25" i="26"/>
  <c r="N24" i="26"/>
  <c r="M24" i="26"/>
  <c r="L24" i="26"/>
  <c r="N23" i="26"/>
  <c r="M23" i="26"/>
  <c r="L23" i="26"/>
  <c r="N22" i="26"/>
  <c r="M22" i="26"/>
  <c r="L22" i="26"/>
  <c r="N21" i="26"/>
  <c r="M21" i="26"/>
  <c r="L21" i="26"/>
  <c r="N20" i="26"/>
  <c r="M20" i="26"/>
  <c r="L20" i="26"/>
  <c r="N19" i="26"/>
  <c r="M19" i="26"/>
  <c r="L19" i="26"/>
  <c r="N18" i="26"/>
  <c r="M18" i="26"/>
  <c r="L18" i="26"/>
  <c r="N17" i="26"/>
  <c r="M17" i="26"/>
  <c r="L17" i="26"/>
  <c r="N16" i="26"/>
  <c r="M16" i="26"/>
  <c r="L16" i="26"/>
  <c r="N15" i="26"/>
  <c r="M15" i="26"/>
  <c r="L15" i="26"/>
  <c r="N14" i="26"/>
  <c r="M14" i="26"/>
  <c r="L14" i="26"/>
  <c r="R13" i="26"/>
  <c r="P13" i="26"/>
  <c r="N13" i="26"/>
  <c r="M13" i="26"/>
  <c r="L13" i="26"/>
  <c r="R12" i="26"/>
  <c r="P12" i="26"/>
  <c r="N12" i="26"/>
  <c r="M12" i="26"/>
  <c r="L12" i="26"/>
  <c r="R11" i="26"/>
  <c r="P11" i="26"/>
  <c r="N11" i="26"/>
  <c r="M11" i="26"/>
  <c r="L11" i="26"/>
  <c r="R10" i="26"/>
  <c r="P10" i="26"/>
  <c r="N10" i="26"/>
  <c r="M10" i="26"/>
  <c r="L10" i="26"/>
  <c r="R9" i="26"/>
  <c r="P9" i="26"/>
  <c r="N9" i="26"/>
  <c r="M9" i="26"/>
  <c r="L9" i="26"/>
  <c r="R8" i="26"/>
  <c r="P8" i="26"/>
  <c r="N8" i="26"/>
  <c r="M8" i="26"/>
  <c r="L8" i="26"/>
  <c r="R7" i="26"/>
  <c r="P7" i="26"/>
  <c r="N7" i="26"/>
  <c r="M7" i="26"/>
  <c r="L7" i="26"/>
  <c r="W117" i="22"/>
  <c r="V116" i="22"/>
  <c r="V117" i="22"/>
  <c r="V118" i="22"/>
  <c r="V119" i="22"/>
  <c r="V120" i="22"/>
  <c r="V121" i="22"/>
  <c r="V122" i="22"/>
  <c r="V123" i="22"/>
  <c r="V124" i="22"/>
  <c r="V115" i="22"/>
  <c r="L137" i="22"/>
  <c r="N137" i="22"/>
  <c r="L138" i="22"/>
  <c r="N138" i="22"/>
  <c r="L139" i="22"/>
  <c r="N139" i="22"/>
  <c r="S30" i="23"/>
  <c r="R30" i="23"/>
  <c r="Q30" i="23"/>
  <c r="S29" i="23"/>
  <c r="R29" i="23"/>
  <c r="Q29" i="23"/>
  <c r="S28" i="23"/>
  <c r="R28" i="23"/>
  <c r="Q28" i="23"/>
  <c r="S27" i="23"/>
  <c r="R27" i="23"/>
  <c r="Q27" i="23"/>
  <c r="S26" i="23"/>
  <c r="R26" i="23"/>
  <c r="Q26" i="23"/>
  <c r="S25" i="23"/>
  <c r="R25" i="23"/>
  <c r="Q25" i="23"/>
  <c r="S24" i="23"/>
  <c r="R24" i="23"/>
  <c r="Q24" i="23"/>
  <c r="S23" i="23"/>
  <c r="R23" i="23"/>
  <c r="Q23" i="23"/>
  <c r="S22" i="23"/>
  <c r="R22" i="23"/>
  <c r="Q22" i="23"/>
  <c r="S21" i="23"/>
  <c r="R21" i="23"/>
  <c r="Q21" i="23"/>
  <c r="S20" i="23"/>
  <c r="R20" i="23"/>
  <c r="Q20" i="23"/>
  <c r="S19" i="23"/>
  <c r="R19" i="23"/>
  <c r="Q19" i="23"/>
  <c r="S18" i="23"/>
  <c r="R18" i="23"/>
  <c r="Q18" i="23"/>
  <c r="S17" i="23"/>
  <c r="R17" i="23"/>
  <c r="Q17" i="23"/>
  <c r="S16" i="23"/>
  <c r="R16" i="23"/>
  <c r="Q16" i="23"/>
  <c r="S15" i="23"/>
  <c r="R15" i="23"/>
  <c r="Q15" i="23"/>
  <c r="S14" i="23"/>
  <c r="R14" i="23"/>
  <c r="Q14" i="23"/>
  <c r="S13" i="23"/>
  <c r="R13" i="23"/>
  <c r="Q13" i="23"/>
  <c r="S12" i="23"/>
  <c r="R12" i="23"/>
  <c r="Q12" i="23"/>
  <c r="S11" i="23"/>
  <c r="R11" i="23"/>
  <c r="Q11" i="23"/>
  <c r="S10" i="23"/>
  <c r="R10" i="23"/>
  <c r="Q10" i="23"/>
  <c r="S9" i="23"/>
  <c r="R9" i="23"/>
  <c r="Q9" i="23"/>
  <c r="S8" i="23"/>
  <c r="R8" i="23"/>
  <c r="Q8" i="23"/>
  <c r="S7" i="23"/>
  <c r="R7" i="23"/>
  <c r="Q7" i="23"/>
  <c r="P84" i="22"/>
  <c r="L134" i="22"/>
  <c r="L130" i="22"/>
  <c r="L126" i="22"/>
  <c r="L122" i="22"/>
  <c r="L118" i="22"/>
  <c r="N115" i="22"/>
  <c r="P88" i="22"/>
  <c r="N136" i="22"/>
  <c r="L136" i="22"/>
  <c r="N135" i="22"/>
  <c r="L135" i="22"/>
  <c r="N134" i="22"/>
  <c r="N133" i="22"/>
  <c r="L133" i="22"/>
  <c r="N132" i="22"/>
  <c r="L132" i="22"/>
  <c r="N131" i="22"/>
  <c r="L131" i="22"/>
  <c r="N130" i="22"/>
  <c r="N129" i="22"/>
  <c r="L129" i="22"/>
  <c r="N128" i="22"/>
  <c r="L128" i="22"/>
  <c r="N127" i="22"/>
  <c r="L127" i="22"/>
  <c r="N126" i="22"/>
  <c r="N125" i="22"/>
  <c r="L125" i="22"/>
  <c r="AA124" i="22"/>
  <c r="X124" i="22"/>
  <c r="Y124" i="22" s="1"/>
  <c r="N124" i="22"/>
  <c r="L124" i="22"/>
  <c r="AA123" i="22"/>
  <c r="X123" i="22"/>
  <c r="Y123" i="22" s="1"/>
  <c r="N123" i="22"/>
  <c r="L123" i="22"/>
  <c r="AA122" i="22"/>
  <c r="X122" i="22"/>
  <c r="Y122" i="22" s="1"/>
  <c r="N122" i="22"/>
  <c r="AA121" i="22"/>
  <c r="X121" i="22"/>
  <c r="Y121" i="22" s="1"/>
  <c r="N121" i="22"/>
  <c r="L121" i="22"/>
  <c r="AA120" i="22"/>
  <c r="X120" i="22"/>
  <c r="Y120" i="22" s="1"/>
  <c r="N120" i="22"/>
  <c r="L120" i="22"/>
  <c r="AA119" i="22"/>
  <c r="X119" i="22"/>
  <c r="Y119" i="22" s="1"/>
  <c r="N119" i="22"/>
  <c r="L119" i="22"/>
  <c r="AA118" i="22"/>
  <c r="X118" i="22"/>
  <c r="Y118" i="22" s="1"/>
  <c r="N118" i="22"/>
  <c r="AA117" i="22"/>
  <c r="X117" i="22"/>
  <c r="Y117" i="22" s="1"/>
  <c r="N117" i="22"/>
  <c r="L117" i="22"/>
  <c r="AA116" i="22"/>
  <c r="Z116" i="22"/>
  <c r="X116" i="22"/>
  <c r="Y116" i="22" s="1"/>
  <c r="O116" i="22"/>
  <c r="O117" i="22" s="1"/>
  <c r="O118" i="22" s="1"/>
  <c r="O119" i="22" s="1"/>
  <c r="O120" i="22" s="1"/>
  <c r="O121" i="22" s="1"/>
  <c r="O122" i="22" s="1"/>
  <c r="O123" i="22" s="1"/>
  <c r="O124" i="22" s="1"/>
  <c r="O125" i="22" s="1"/>
  <c r="O126" i="22" s="1"/>
  <c r="O127" i="22" s="1"/>
  <c r="O128" i="22" s="1"/>
  <c r="O129" i="22" s="1"/>
  <c r="O130" i="22" s="1"/>
  <c r="O131" i="22" s="1"/>
  <c r="O132" i="22" s="1"/>
  <c r="O133" i="22" s="1"/>
  <c r="O134" i="22" s="1"/>
  <c r="O135" i="22" s="1"/>
  <c r="O136" i="22" s="1"/>
  <c r="O137" i="22" s="1"/>
  <c r="O138" i="22" s="1"/>
  <c r="O139" i="22" s="1"/>
  <c r="N116" i="22"/>
  <c r="M116" i="22"/>
  <c r="M117" i="22" s="1"/>
  <c r="L116" i="22"/>
  <c r="K116" i="22"/>
  <c r="AA115" i="22"/>
  <c r="X115" i="22"/>
  <c r="Y115" i="22" s="1"/>
  <c r="L115" i="22"/>
  <c r="N108" i="22"/>
  <c r="M108" i="22"/>
  <c r="L108" i="22"/>
  <c r="N107" i="22"/>
  <c r="M107" i="22"/>
  <c r="L107" i="22"/>
  <c r="N106" i="22"/>
  <c r="M106" i="22"/>
  <c r="L106" i="22"/>
  <c r="N105" i="22"/>
  <c r="M105" i="22"/>
  <c r="L105" i="22"/>
  <c r="N104" i="22"/>
  <c r="M104" i="22"/>
  <c r="L104" i="22"/>
  <c r="N103" i="22"/>
  <c r="M103" i="22"/>
  <c r="L103" i="22"/>
  <c r="N102" i="22"/>
  <c r="M102" i="22"/>
  <c r="L102" i="22"/>
  <c r="N101" i="22"/>
  <c r="M101" i="22"/>
  <c r="L101" i="22"/>
  <c r="N100" i="22"/>
  <c r="M100" i="22"/>
  <c r="L100" i="22"/>
  <c r="N99" i="22"/>
  <c r="M99" i="22"/>
  <c r="L99" i="22"/>
  <c r="N98" i="22"/>
  <c r="M98" i="22"/>
  <c r="L98" i="22"/>
  <c r="N97" i="22"/>
  <c r="M97" i="22"/>
  <c r="L97" i="22"/>
  <c r="N96" i="22"/>
  <c r="M96" i="22"/>
  <c r="L96" i="22"/>
  <c r="N95" i="22"/>
  <c r="M95" i="22"/>
  <c r="L95" i="22"/>
  <c r="N94" i="22"/>
  <c r="M94" i="22"/>
  <c r="L94" i="22"/>
  <c r="R93" i="22"/>
  <c r="Q93" i="22"/>
  <c r="P93" i="22"/>
  <c r="N93" i="22"/>
  <c r="M93" i="22"/>
  <c r="L93" i="22"/>
  <c r="R92" i="22"/>
  <c r="Q92" i="22"/>
  <c r="P92" i="22"/>
  <c r="N92" i="22"/>
  <c r="M92" i="22"/>
  <c r="L92" i="22"/>
  <c r="R91" i="22"/>
  <c r="Q91" i="22"/>
  <c r="P91" i="22"/>
  <c r="N91" i="22"/>
  <c r="M91" i="22"/>
  <c r="L91" i="22"/>
  <c r="R90" i="22"/>
  <c r="Q90" i="22"/>
  <c r="P90" i="22"/>
  <c r="N90" i="22"/>
  <c r="M90" i="22"/>
  <c r="L90" i="22"/>
  <c r="R89" i="22"/>
  <c r="Q89" i="22"/>
  <c r="P89" i="22"/>
  <c r="N89" i="22"/>
  <c r="M89" i="22"/>
  <c r="L89" i="22"/>
  <c r="R88" i="22"/>
  <c r="Q88" i="22"/>
  <c r="N88" i="22"/>
  <c r="M88" i="22"/>
  <c r="L88" i="22"/>
  <c r="R87" i="22"/>
  <c r="Q87" i="22"/>
  <c r="P87" i="22"/>
  <c r="N87" i="22"/>
  <c r="M87" i="22"/>
  <c r="L87" i="22"/>
  <c r="R86" i="22"/>
  <c r="Q86" i="22"/>
  <c r="P86" i="22"/>
  <c r="N86" i="22"/>
  <c r="M86" i="22"/>
  <c r="L86" i="22"/>
  <c r="R85" i="22"/>
  <c r="Q85" i="22"/>
  <c r="P85" i="22"/>
  <c r="N85" i="22"/>
  <c r="M85" i="22"/>
  <c r="L85" i="22"/>
  <c r="R84" i="22"/>
  <c r="Q84" i="22"/>
  <c r="N84" i="22"/>
  <c r="M84" i="22"/>
  <c r="L84" i="22"/>
  <c r="N62" i="22"/>
  <c r="L62" i="22"/>
  <c r="J62" i="22"/>
  <c r="N61" i="22"/>
  <c r="L61" i="22"/>
  <c r="J61" i="22"/>
  <c r="N60" i="22"/>
  <c r="L60" i="22"/>
  <c r="J60" i="22"/>
  <c r="N59" i="22"/>
  <c r="L59" i="22"/>
  <c r="J59" i="22"/>
  <c r="N58" i="22"/>
  <c r="L58" i="22"/>
  <c r="J58" i="22"/>
  <c r="N57" i="22"/>
  <c r="L57" i="22"/>
  <c r="J57" i="22"/>
  <c r="N56" i="22"/>
  <c r="L56" i="22"/>
  <c r="J56" i="22"/>
  <c r="N55" i="22"/>
  <c r="L55" i="22"/>
  <c r="J55" i="22"/>
  <c r="N54" i="22"/>
  <c r="L54" i="22"/>
  <c r="J54" i="22"/>
  <c r="N53" i="22"/>
  <c r="L53" i="22"/>
  <c r="J53" i="22"/>
  <c r="N52" i="22"/>
  <c r="L52" i="22"/>
  <c r="J52" i="22"/>
  <c r="N51" i="22"/>
  <c r="L51" i="22"/>
  <c r="J51" i="22"/>
  <c r="N50" i="22"/>
  <c r="L50" i="22"/>
  <c r="J50" i="22"/>
  <c r="N49" i="22"/>
  <c r="L49" i="22"/>
  <c r="J49" i="22"/>
  <c r="N48" i="22"/>
  <c r="L48" i="22"/>
  <c r="J48" i="22"/>
  <c r="N47" i="22"/>
  <c r="L47" i="22"/>
  <c r="J47" i="22"/>
  <c r="AA46" i="22"/>
  <c r="X46" i="22"/>
  <c r="Y46" i="22" s="1"/>
  <c r="V46" i="22"/>
  <c r="N46" i="22"/>
  <c r="L46" i="22"/>
  <c r="J46" i="22"/>
  <c r="AA45" i="22"/>
  <c r="X45" i="22"/>
  <c r="Y45" i="22" s="1"/>
  <c r="V45" i="22"/>
  <c r="N45" i="22"/>
  <c r="L45" i="22"/>
  <c r="J45" i="22"/>
  <c r="AA44" i="22"/>
  <c r="Y44" i="22"/>
  <c r="X44" i="22"/>
  <c r="V44" i="22"/>
  <c r="N44" i="22"/>
  <c r="L44" i="22"/>
  <c r="J44" i="22"/>
  <c r="AA43" i="22"/>
  <c r="X43" i="22"/>
  <c r="Y43" i="22" s="1"/>
  <c r="V43" i="22"/>
  <c r="N43" i="22"/>
  <c r="L43" i="22"/>
  <c r="J43" i="22"/>
  <c r="AA42" i="22"/>
  <c r="X42" i="22"/>
  <c r="Y42" i="22" s="1"/>
  <c r="V42" i="22"/>
  <c r="N42" i="22"/>
  <c r="L42" i="22"/>
  <c r="J42" i="22"/>
  <c r="AA41" i="22"/>
  <c r="X41" i="22"/>
  <c r="Y41" i="22" s="1"/>
  <c r="V41" i="22"/>
  <c r="N41" i="22"/>
  <c r="L41" i="22"/>
  <c r="J41" i="22"/>
  <c r="AA40" i="22"/>
  <c r="X40" i="22"/>
  <c r="Y40" i="22" s="1"/>
  <c r="V40" i="22"/>
  <c r="N40" i="22"/>
  <c r="L40" i="22"/>
  <c r="J40" i="22"/>
  <c r="AA39" i="22"/>
  <c r="Z39" i="22"/>
  <c r="Z40" i="22" s="1"/>
  <c r="Z41" i="22" s="1"/>
  <c r="Z42" i="22" s="1"/>
  <c r="Z43" i="22" s="1"/>
  <c r="Z44" i="22" s="1"/>
  <c r="Z45" i="22" s="1"/>
  <c r="Z46" i="22" s="1"/>
  <c r="X39" i="22"/>
  <c r="Y39" i="22" s="1"/>
  <c r="W40" i="22"/>
  <c r="W41" i="22" s="1"/>
  <c r="W42" i="22" s="1"/>
  <c r="W43" i="22" s="1"/>
  <c r="W44" i="22" s="1"/>
  <c r="W45" i="22" s="1"/>
  <c r="W46" i="22" s="1"/>
  <c r="V39" i="22"/>
  <c r="O39" i="22"/>
  <c r="O40" i="22" s="1"/>
  <c r="O41" i="22" s="1"/>
  <c r="O42" i="22" s="1"/>
  <c r="O43" i="22" s="1"/>
  <c r="O44" i="22" s="1"/>
  <c r="O45" i="22" s="1"/>
  <c r="O46" i="22" s="1"/>
  <c r="O47" i="22" s="1"/>
  <c r="O48" i="22" s="1"/>
  <c r="O49" i="22" s="1"/>
  <c r="O50" i="22" s="1"/>
  <c r="O51" i="22" s="1"/>
  <c r="O52" i="22" s="1"/>
  <c r="O53" i="22" s="1"/>
  <c r="O54" i="22" s="1"/>
  <c r="O55" i="22" s="1"/>
  <c r="O56" i="22" s="1"/>
  <c r="O57" i="22" s="1"/>
  <c r="O58" i="22" s="1"/>
  <c r="O59" i="22" s="1"/>
  <c r="O60" i="22" s="1"/>
  <c r="O61" i="22" s="1"/>
  <c r="O62" i="22" s="1"/>
  <c r="N39" i="22"/>
  <c r="M39" i="22"/>
  <c r="M40" i="22" s="1"/>
  <c r="M41" i="22" s="1"/>
  <c r="M42" i="22" s="1"/>
  <c r="M43" i="22" s="1"/>
  <c r="M44" i="22" s="1"/>
  <c r="M45" i="22" s="1"/>
  <c r="M46" i="22" s="1"/>
  <c r="M47" i="22" s="1"/>
  <c r="M48" i="22" s="1"/>
  <c r="M49" i="22" s="1"/>
  <c r="M50" i="22" s="1"/>
  <c r="M51" i="22" s="1"/>
  <c r="M52" i="22" s="1"/>
  <c r="M53" i="22" s="1"/>
  <c r="M54" i="22" s="1"/>
  <c r="M55" i="22" s="1"/>
  <c r="M56" i="22" s="1"/>
  <c r="M57" i="22" s="1"/>
  <c r="M58" i="22" s="1"/>
  <c r="M59" i="22" s="1"/>
  <c r="M60" i="22" s="1"/>
  <c r="M61" i="22" s="1"/>
  <c r="M62" i="22" s="1"/>
  <c r="L39" i="22"/>
  <c r="K39" i="22"/>
  <c r="J39" i="22"/>
  <c r="AA38" i="22"/>
  <c r="X38" i="22"/>
  <c r="Y38" i="22" s="1"/>
  <c r="V38" i="22"/>
  <c r="N38" i="22"/>
  <c r="L38" i="22"/>
  <c r="J38" i="22"/>
  <c r="N31" i="22"/>
  <c r="M31" i="22"/>
  <c r="L31" i="22"/>
  <c r="N30" i="22"/>
  <c r="M30" i="22"/>
  <c r="L30" i="22"/>
  <c r="N29" i="22"/>
  <c r="M29" i="22"/>
  <c r="L29" i="22"/>
  <c r="N28" i="22"/>
  <c r="M28" i="22"/>
  <c r="L28" i="22"/>
  <c r="N27" i="22"/>
  <c r="M27" i="22"/>
  <c r="L27" i="22"/>
  <c r="N26" i="22"/>
  <c r="M26" i="22"/>
  <c r="L26" i="22"/>
  <c r="N25" i="22"/>
  <c r="M25" i="22"/>
  <c r="L25" i="22"/>
  <c r="N24" i="22"/>
  <c r="M24" i="22"/>
  <c r="L24" i="22"/>
  <c r="N23" i="22"/>
  <c r="M23" i="22"/>
  <c r="L23" i="22"/>
  <c r="N22" i="22"/>
  <c r="M22" i="22"/>
  <c r="L22" i="22"/>
  <c r="N21" i="22"/>
  <c r="M21" i="22"/>
  <c r="L21" i="22"/>
  <c r="N20" i="22"/>
  <c r="M20" i="22"/>
  <c r="L20" i="22"/>
  <c r="N19" i="22"/>
  <c r="M19" i="22"/>
  <c r="L19" i="22"/>
  <c r="N18" i="22"/>
  <c r="M18" i="22"/>
  <c r="L18" i="22"/>
  <c r="N17" i="22"/>
  <c r="M17" i="22"/>
  <c r="L17" i="22"/>
  <c r="N16" i="22"/>
  <c r="M16" i="22"/>
  <c r="L16" i="22"/>
  <c r="R15" i="22"/>
  <c r="Q15" i="22"/>
  <c r="P15" i="22"/>
  <c r="N15" i="22"/>
  <c r="M15" i="22"/>
  <c r="L15" i="22"/>
  <c r="R14" i="22"/>
  <c r="Q14" i="22"/>
  <c r="P14" i="22"/>
  <c r="N14" i="22"/>
  <c r="M14" i="22"/>
  <c r="L14" i="22"/>
  <c r="R13" i="22"/>
  <c r="Q13" i="22"/>
  <c r="P13" i="22"/>
  <c r="N13" i="22"/>
  <c r="M13" i="22"/>
  <c r="L13" i="22"/>
  <c r="R12" i="22"/>
  <c r="Q12" i="22"/>
  <c r="P12" i="22"/>
  <c r="N12" i="22"/>
  <c r="M12" i="22"/>
  <c r="L12" i="22"/>
  <c r="R11" i="22"/>
  <c r="Q11" i="22"/>
  <c r="P11" i="22"/>
  <c r="N11" i="22"/>
  <c r="M11" i="22"/>
  <c r="L11" i="22"/>
  <c r="R10" i="22"/>
  <c r="Q10" i="22"/>
  <c r="P10" i="22"/>
  <c r="N10" i="22"/>
  <c r="M10" i="22"/>
  <c r="L10" i="22"/>
  <c r="R9" i="22"/>
  <c r="Q9" i="22"/>
  <c r="P9" i="22"/>
  <c r="N9" i="22"/>
  <c r="M9" i="22"/>
  <c r="L9" i="22"/>
  <c r="R8" i="22"/>
  <c r="Q8" i="22"/>
  <c r="P8" i="22"/>
  <c r="N8" i="22"/>
  <c r="M8" i="22"/>
  <c r="L8" i="22"/>
  <c r="R7" i="22"/>
  <c r="Q7" i="22"/>
  <c r="P7" i="22"/>
  <c r="N7" i="22"/>
  <c r="M7" i="22"/>
  <c r="L7" i="22"/>
  <c r="N30" i="19"/>
  <c r="M30" i="19"/>
  <c r="L30" i="19"/>
  <c r="N29" i="19"/>
  <c r="M29" i="19"/>
  <c r="L29" i="19"/>
  <c r="N28" i="19"/>
  <c r="M28" i="19"/>
  <c r="L28" i="19"/>
  <c r="N27" i="19"/>
  <c r="M27" i="19"/>
  <c r="L27" i="19"/>
  <c r="N26" i="19"/>
  <c r="M26" i="19"/>
  <c r="L26" i="19"/>
  <c r="N25" i="19"/>
  <c r="M25" i="19"/>
  <c r="L25" i="19"/>
  <c r="N24" i="19"/>
  <c r="M24" i="19"/>
  <c r="L24" i="19"/>
  <c r="N23" i="19"/>
  <c r="M23" i="19"/>
  <c r="L23" i="19"/>
  <c r="R22" i="19"/>
  <c r="Q22" i="19"/>
  <c r="P22" i="19"/>
  <c r="N22" i="19"/>
  <c r="M22" i="19"/>
  <c r="L22" i="19"/>
  <c r="R21" i="19"/>
  <c r="Q21" i="19"/>
  <c r="P21" i="19"/>
  <c r="N21" i="19"/>
  <c r="M21" i="19"/>
  <c r="L21" i="19"/>
  <c r="R20" i="19"/>
  <c r="Q20" i="19"/>
  <c r="P20" i="19"/>
  <c r="N20" i="19"/>
  <c r="M20" i="19"/>
  <c r="L20" i="19"/>
  <c r="R19" i="19"/>
  <c r="Q19" i="19"/>
  <c r="P19" i="19"/>
  <c r="N19" i="19"/>
  <c r="M19" i="19"/>
  <c r="L19" i="19"/>
  <c r="R18" i="19"/>
  <c r="Q18" i="19"/>
  <c r="P18" i="19"/>
  <c r="N18" i="19"/>
  <c r="M18" i="19"/>
  <c r="L18" i="19"/>
  <c r="R17" i="19"/>
  <c r="Q17" i="19"/>
  <c r="P17" i="19"/>
  <c r="N17" i="19"/>
  <c r="M17" i="19"/>
  <c r="L17" i="19"/>
  <c r="R16" i="19"/>
  <c r="Q16" i="19"/>
  <c r="P16" i="19"/>
  <c r="N16" i="19"/>
  <c r="M16" i="19"/>
  <c r="L16" i="19"/>
  <c r="R15" i="19"/>
  <c r="Q15" i="19"/>
  <c r="P15" i="19"/>
  <c r="N15" i="19"/>
  <c r="M15" i="19"/>
  <c r="L15" i="19"/>
  <c r="R14" i="19"/>
  <c r="Q14" i="19"/>
  <c r="P14" i="19"/>
  <c r="N14" i="19"/>
  <c r="M14" i="19"/>
  <c r="L14" i="19"/>
  <c r="R13" i="19"/>
  <c r="Q13" i="19"/>
  <c r="P13" i="19"/>
  <c r="N13" i="19"/>
  <c r="M13" i="19"/>
  <c r="L13" i="19"/>
  <c r="R12" i="19"/>
  <c r="Q12" i="19"/>
  <c r="P12" i="19"/>
  <c r="N12" i="19"/>
  <c r="M12" i="19"/>
  <c r="L12" i="19"/>
  <c r="R11" i="19"/>
  <c r="Q11" i="19"/>
  <c r="P11" i="19"/>
  <c r="N11" i="19"/>
  <c r="M11" i="19"/>
  <c r="L11" i="19"/>
  <c r="R10" i="19"/>
  <c r="Q10" i="19"/>
  <c r="P10" i="19"/>
  <c r="N10" i="19"/>
  <c r="M10" i="19"/>
  <c r="L10" i="19"/>
  <c r="R9" i="19"/>
  <c r="Q9" i="19"/>
  <c r="P9" i="19"/>
  <c r="N9" i="19"/>
  <c r="M9" i="19"/>
  <c r="L9" i="19"/>
  <c r="R8" i="19"/>
  <c r="Q8" i="19"/>
  <c r="P8" i="19"/>
  <c r="N8" i="19"/>
  <c r="M8" i="19"/>
  <c r="L8" i="19"/>
  <c r="R7" i="19"/>
  <c r="Q7" i="19"/>
  <c r="P7" i="19"/>
  <c r="N7" i="19"/>
  <c r="M7" i="19"/>
  <c r="L7" i="19"/>
  <c r="R6" i="19"/>
  <c r="Q6" i="19"/>
  <c r="P6" i="19"/>
  <c r="N6" i="19"/>
  <c r="M6" i="19"/>
  <c r="L6" i="19"/>
  <c r="W148" i="28" l="1"/>
  <c r="W149" i="28" s="1"/>
  <c r="W150" i="28" s="1"/>
  <c r="W151" i="28" s="1"/>
  <c r="W152" i="28" s="1"/>
  <c r="W153" i="28" s="1"/>
  <c r="W154" i="28" s="1"/>
  <c r="W155" i="28" s="1"/>
  <c r="W156" i="28" s="1"/>
  <c r="W157" i="28" s="1"/>
  <c r="W158" i="28" s="1"/>
  <c r="W159" i="28" s="1"/>
  <c r="W160" i="28" s="1"/>
  <c r="W161" i="28" s="1"/>
  <c r="W162" i="28" s="1"/>
  <c r="W163" i="28" s="1"/>
  <c r="W164" i="28" s="1"/>
  <c r="W165" i="28" s="1"/>
  <c r="W166" i="28" s="1"/>
  <c r="W167" i="28" s="1"/>
  <c r="W168" i="28" s="1"/>
  <c r="W169" i="28" s="1"/>
  <c r="W170" i="28" s="1"/>
  <c r="W171" i="28" s="1"/>
  <c r="W55" i="28"/>
  <c r="W56" i="28" s="1"/>
  <c r="W57" i="28" s="1"/>
  <c r="W58" i="28" s="1"/>
  <c r="W59" i="28" s="1"/>
  <c r="W60" i="28" s="1"/>
  <c r="W61" i="28" s="1"/>
  <c r="W62" i="28" s="1"/>
  <c r="W63" i="28" s="1"/>
  <c r="W64" i="28" s="1"/>
  <c r="W65" i="28" s="1"/>
  <c r="W66" i="28" s="1"/>
  <c r="W67" i="28" s="1"/>
  <c r="W68" i="28" s="1"/>
  <c r="W69" i="28" s="1"/>
  <c r="W70" i="28" s="1"/>
  <c r="W71" i="28" s="1"/>
  <c r="W72" i="28" s="1"/>
  <c r="W73" i="28" s="1"/>
  <c r="W74" i="28" s="1"/>
  <c r="W75" i="28" s="1"/>
  <c r="W76" i="28" s="1"/>
  <c r="W77" i="28" s="1"/>
  <c r="W78" i="28" s="1"/>
  <c r="W79" i="28" s="1"/>
  <c r="W80" i="28" s="1"/>
  <c r="W81" i="28" s="1"/>
  <c r="W82" i="28" s="1"/>
  <c r="W83" i="28" s="1"/>
  <c r="W84" i="28" s="1"/>
  <c r="W85" i="28" s="1"/>
  <c r="W86" i="28" s="1"/>
  <c r="W87" i="28" s="1"/>
  <c r="W88" i="28" s="1"/>
  <c r="W89" i="28" s="1"/>
  <c r="W90" i="28" s="1"/>
  <c r="W91" i="28" s="1"/>
  <c r="K147" i="28"/>
  <c r="K148" i="28" s="1"/>
  <c r="K149" i="28" s="1"/>
  <c r="K150" i="28" s="1"/>
  <c r="K151" i="28" s="1"/>
  <c r="K152" i="28" s="1"/>
  <c r="K153" i="28" s="1"/>
  <c r="K154" i="28" s="1"/>
  <c r="K155" i="28" s="1"/>
  <c r="K156" i="28" s="1"/>
  <c r="K157" i="28" s="1"/>
  <c r="K158" i="28" s="1"/>
  <c r="K159" i="28" s="1"/>
  <c r="K160" i="28" s="1"/>
  <c r="K161" i="28" s="1"/>
  <c r="K162" i="28" s="1"/>
  <c r="K163" i="28" s="1"/>
  <c r="K164" i="28" s="1"/>
  <c r="K165" i="28" s="1"/>
  <c r="K166" i="28" s="1"/>
  <c r="K167" i="28" s="1"/>
  <c r="K168" i="28" s="1"/>
  <c r="K54" i="28"/>
  <c r="K55" i="28" s="1"/>
  <c r="K56" i="28" s="1"/>
  <c r="K57" i="28" s="1"/>
  <c r="K58" i="28" s="1"/>
  <c r="K59" i="28" s="1"/>
  <c r="K60" i="28" s="1"/>
  <c r="K61" i="28" s="1"/>
  <c r="K62" i="28" s="1"/>
  <c r="K63" i="28" s="1"/>
  <c r="K64" i="28" s="1"/>
  <c r="K65" i="28" s="1"/>
  <c r="K66" i="28" s="1"/>
  <c r="K67" i="28" s="1"/>
  <c r="K68" i="28" s="1"/>
  <c r="K69" i="28" s="1"/>
  <c r="K70" i="28" s="1"/>
  <c r="K71" i="28" s="1"/>
  <c r="K72" i="28" s="1"/>
  <c r="K73" i="28" s="1"/>
  <c r="K74" i="28" s="1"/>
  <c r="K75" i="28" s="1"/>
  <c r="K76" i="28" s="1"/>
  <c r="K40" i="22"/>
  <c r="K41" i="22" s="1"/>
  <c r="K42" i="22" s="1"/>
  <c r="K43" i="22" s="1"/>
  <c r="K44" i="22" s="1"/>
  <c r="K45" i="22" s="1"/>
  <c r="K46" i="22" s="1"/>
  <c r="K47" i="22" s="1"/>
  <c r="K48" i="22" s="1"/>
  <c r="K49" i="22" s="1"/>
  <c r="K50" i="22" s="1"/>
  <c r="K51" i="22" s="1"/>
  <c r="K52" i="22" s="1"/>
  <c r="K53" i="22" s="1"/>
  <c r="K54" i="22" s="1"/>
  <c r="K55" i="22" s="1"/>
  <c r="K56" i="22" s="1"/>
  <c r="K57" i="22" s="1"/>
  <c r="K58" i="22" s="1"/>
  <c r="K59" i="22" s="1"/>
  <c r="K60" i="22" s="1"/>
  <c r="K61" i="22" s="1"/>
  <c r="K62" i="22" s="1"/>
  <c r="K117" i="22"/>
  <c r="K118" i="22" s="1"/>
  <c r="K119" i="22" s="1"/>
  <c r="K120" i="22" s="1"/>
  <c r="K121" i="22" s="1"/>
  <c r="K122" i="22" s="1"/>
  <c r="K123" i="22" s="1"/>
  <c r="K124" i="22" s="1"/>
  <c r="K125" i="22" s="1"/>
  <c r="K126" i="22" s="1"/>
  <c r="K127" i="22" s="1"/>
  <c r="K128" i="22" s="1"/>
  <c r="K129" i="22" s="1"/>
  <c r="K130" i="22" s="1"/>
  <c r="K131" i="22" s="1"/>
  <c r="K132" i="22" s="1"/>
  <c r="K133" i="22" s="1"/>
  <c r="K134" i="22" s="1"/>
  <c r="K135" i="22" s="1"/>
  <c r="K136" i="22" s="1"/>
  <c r="K137" i="22" s="1"/>
  <c r="K138" i="22" s="1"/>
  <c r="K139" i="22" s="1"/>
  <c r="Z117" i="22"/>
  <c r="Z118" i="22" s="1"/>
  <c r="Z119" i="22" s="1"/>
  <c r="Z120" i="22" s="1"/>
  <c r="Z121" i="22" s="1"/>
  <c r="Z122" i="22" s="1"/>
  <c r="Z123" i="22" s="1"/>
  <c r="Z124" i="22" s="1"/>
  <c r="M118" i="22"/>
  <c r="M119" i="22" s="1"/>
  <c r="M120" i="22" s="1"/>
  <c r="M121" i="22" s="1"/>
  <c r="M122" i="22" s="1"/>
  <c r="M123" i="22" s="1"/>
  <c r="M124" i="22" s="1"/>
  <c r="M125" i="22" s="1"/>
  <c r="M126" i="22" s="1"/>
  <c r="M127" i="22" s="1"/>
  <c r="M128" i="22" s="1"/>
  <c r="M129" i="22" s="1"/>
  <c r="M130" i="22" s="1"/>
  <c r="M131" i="22" s="1"/>
  <c r="M132" i="22" s="1"/>
  <c r="M133" i="22" s="1"/>
  <c r="M134" i="22" s="1"/>
  <c r="M135" i="22" s="1"/>
  <c r="M136" i="22" s="1"/>
  <c r="M137" i="22" s="1"/>
  <c r="M138" i="22" s="1"/>
  <c r="M139" i="22" s="1"/>
  <c r="W118" i="22"/>
  <c r="W119" i="22" s="1"/>
  <c r="W120" i="22" s="1"/>
  <c r="W121" i="22" s="1"/>
  <c r="W122" i="22" s="1"/>
  <c r="W123" i="22" s="1"/>
  <c r="W124" i="22" s="1"/>
  <c r="AC7" i="18"/>
  <c r="AB7" i="18"/>
  <c r="AF17" i="18"/>
  <c r="AG17" i="18"/>
  <c r="AH17" i="18"/>
  <c r="AF18" i="18"/>
  <c r="AG18" i="18"/>
  <c r="AH18" i="18"/>
  <c r="AF19" i="18"/>
  <c r="AG19" i="18"/>
  <c r="AH19" i="18"/>
  <c r="AF20" i="18"/>
  <c r="AG20" i="18"/>
  <c r="AH20" i="18"/>
  <c r="AF21" i="18"/>
  <c r="AG21" i="18"/>
  <c r="AH21" i="18"/>
  <c r="AF22" i="18"/>
  <c r="AG22" i="18"/>
  <c r="AH22" i="18"/>
  <c r="AF23" i="18"/>
  <c r="AG23" i="18"/>
  <c r="AH23" i="18"/>
  <c r="AF24" i="18"/>
  <c r="AG24" i="18"/>
  <c r="AH24" i="18"/>
  <c r="AF25" i="18"/>
  <c r="AG25" i="18"/>
  <c r="AH25" i="18"/>
  <c r="AF26" i="18"/>
  <c r="AG26" i="18"/>
  <c r="AH26" i="18"/>
  <c r="AF27" i="18"/>
  <c r="AG27" i="18"/>
  <c r="AH27" i="18"/>
  <c r="AF28" i="18"/>
  <c r="AG28" i="18"/>
  <c r="AH28" i="18"/>
  <c r="AF29" i="18"/>
  <c r="AG29" i="18"/>
  <c r="AH29" i="18"/>
  <c r="AB17" i="18"/>
  <c r="AC17" i="18"/>
  <c r="AD17" i="18"/>
  <c r="AB18" i="18"/>
  <c r="AC18" i="18"/>
  <c r="AD18" i="18"/>
  <c r="AB19" i="18"/>
  <c r="AC19" i="18"/>
  <c r="AD19" i="18"/>
  <c r="AB20" i="18"/>
  <c r="AC20" i="18"/>
  <c r="AD20" i="18"/>
  <c r="AB21" i="18"/>
  <c r="AC21" i="18"/>
  <c r="AD21" i="18"/>
  <c r="AB22" i="18"/>
  <c r="AC22" i="18"/>
  <c r="AD22" i="18"/>
  <c r="AB23" i="18"/>
  <c r="AC23" i="18"/>
  <c r="AD23" i="18"/>
  <c r="AB24" i="18"/>
  <c r="AC24" i="18"/>
  <c r="AD24" i="18"/>
  <c r="AB25" i="18"/>
  <c r="AC25" i="18"/>
  <c r="AD25" i="18"/>
  <c r="AB26" i="18"/>
  <c r="AC26" i="18"/>
  <c r="AD26" i="18"/>
  <c r="AD7" i="18"/>
  <c r="AB8" i="18"/>
  <c r="AC8" i="18"/>
  <c r="AD8" i="18"/>
  <c r="AB9" i="18"/>
  <c r="AC9" i="18"/>
  <c r="AD9" i="18"/>
  <c r="AB10" i="18"/>
  <c r="AC10" i="18"/>
  <c r="AD10" i="18"/>
  <c r="AB11" i="18"/>
  <c r="AC11" i="18"/>
  <c r="AD11" i="18"/>
  <c r="AB12" i="18"/>
  <c r="AC12" i="18"/>
  <c r="AD12" i="18"/>
  <c r="AB13" i="18"/>
  <c r="AC13" i="18"/>
  <c r="AD13" i="18"/>
  <c r="AB14" i="18"/>
  <c r="AC14" i="18"/>
  <c r="AD14" i="18"/>
  <c r="AB15" i="18"/>
  <c r="AC15" i="18"/>
  <c r="AD15" i="18"/>
  <c r="AB16" i="18"/>
  <c r="AC16" i="18"/>
  <c r="AD16" i="18"/>
  <c r="AF8" i="18" l="1"/>
  <c r="AH16" i="18"/>
  <c r="AG16" i="18"/>
  <c r="AF16" i="18"/>
  <c r="AH15" i="18"/>
  <c r="AG15" i="18"/>
  <c r="AF15" i="18"/>
  <c r="AH14" i="18"/>
  <c r="AG14" i="18"/>
  <c r="AF14" i="18"/>
  <c r="AH13" i="18"/>
  <c r="AG13" i="18"/>
  <c r="AF13" i="18"/>
  <c r="AH12" i="18"/>
  <c r="AG12" i="18"/>
  <c r="AF12" i="18"/>
  <c r="AH11" i="18"/>
  <c r="AG11" i="18"/>
  <c r="AF11" i="18"/>
  <c r="AH10" i="18"/>
  <c r="AG10" i="18"/>
  <c r="AF10" i="18"/>
  <c r="AH9" i="18"/>
  <c r="AG9" i="18"/>
  <c r="AF9" i="18"/>
  <c r="AH8" i="18"/>
  <c r="AG8" i="18"/>
  <c r="AH7" i="18"/>
  <c r="AG7" i="18"/>
  <c r="AF7" i="18"/>
  <c r="X42" i="18"/>
  <c r="T7" i="18"/>
  <c r="Z42" i="18"/>
  <c r="Y42" i="18"/>
  <c r="Z41" i="18"/>
  <c r="Y41" i="18"/>
  <c r="X41" i="18"/>
  <c r="Z40" i="18"/>
  <c r="Y40" i="18"/>
  <c r="X40" i="18"/>
  <c r="Z39" i="18"/>
  <c r="Y39" i="18"/>
  <c r="X39" i="18"/>
  <c r="Z38" i="18"/>
  <c r="Y38" i="18"/>
  <c r="X38" i="18"/>
  <c r="Z37" i="18"/>
  <c r="Y37" i="18"/>
  <c r="X37" i="18"/>
  <c r="Z36" i="18"/>
  <c r="Y36" i="18"/>
  <c r="X36" i="18"/>
  <c r="Z35" i="18"/>
  <c r="Y35" i="18"/>
  <c r="X35" i="18"/>
  <c r="Z34" i="18"/>
  <c r="Y34" i="18"/>
  <c r="X34" i="18"/>
  <c r="Z33" i="18"/>
  <c r="Y33" i="18"/>
  <c r="X33" i="18"/>
  <c r="Z32" i="18"/>
  <c r="Y32" i="18"/>
  <c r="X32" i="18"/>
  <c r="Z31" i="18"/>
  <c r="Y31" i="18"/>
  <c r="X31" i="18"/>
  <c r="Z30" i="18"/>
  <c r="Y30" i="18"/>
  <c r="X30" i="18"/>
  <c r="Z29" i="18"/>
  <c r="Y29" i="18"/>
  <c r="X29" i="18"/>
  <c r="Z28" i="18"/>
  <c r="Y28" i="18"/>
  <c r="X28" i="18"/>
  <c r="Z27" i="18"/>
  <c r="Y27" i="18"/>
  <c r="X27" i="18"/>
  <c r="Z26" i="18"/>
  <c r="Y26" i="18"/>
  <c r="X26" i="18"/>
  <c r="Z25" i="18"/>
  <c r="Y25" i="18"/>
  <c r="X25" i="18"/>
  <c r="Z24" i="18"/>
  <c r="Y24" i="18"/>
  <c r="X24" i="18"/>
  <c r="Z23" i="18"/>
  <c r="Y23" i="18"/>
  <c r="X23" i="18"/>
  <c r="Z22" i="18"/>
  <c r="Y22" i="18"/>
  <c r="X22" i="18"/>
  <c r="Z21" i="18"/>
  <c r="Y21" i="18"/>
  <c r="X21" i="18"/>
  <c r="Z20" i="18"/>
  <c r="Y20" i="18"/>
  <c r="X20" i="18"/>
  <c r="Z19" i="18"/>
  <c r="Y19" i="18"/>
  <c r="X19" i="18"/>
  <c r="Z18" i="18"/>
  <c r="Y18" i="18"/>
  <c r="X18" i="18"/>
  <c r="Z17" i="18"/>
  <c r="Y17" i="18"/>
  <c r="X17" i="18"/>
  <c r="Z16" i="18"/>
  <c r="Y16" i="18"/>
  <c r="X16" i="18"/>
  <c r="Z15" i="18"/>
  <c r="Y15" i="18"/>
  <c r="X15" i="18"/>
  <c r="Z14" i="18"/>
  <c r="Y14" i="18"/>
  <c r="X14" i="18"/>
  <c r="Z13" i="18"/>
  <c r="Y13" i="18"/>
  <c r="X13" i="18"/>
  <c r="Z12" i="18"/>
  <c r="Y12" i="18"/>
  <c r="X12" i="18"/>
  <c r="Z11" i="18"/>
  <c r="Y11" i="18"/>
  <c r="X11" i="18"/>
  <c r="Z10" i="18"/>
  <c r="Y10" i="18"/>
  <c r="X10" i="18"/>
  <c r="Z9" i="18"/>
  <c r="Y9" i="18"/>
  <c r="X9" i="18"/>
  <c r="Z8" i="18"/>
  <c r="Y8" i="18"/>
  <c r="X8" i="18"/>
  <c r="Z7" i="18"/>
  <c r="Y7" i="18"/>
  <c r="X7" i="18"/>
  <c r="V31" i="18"/>
  <c r="U31" i="18"/>
  <c r="T31" i="18"/>
  <c r="V30" i="18"/>
  <c r="U30" i="18"/>
  <c r="T30" i="18"/>
  <c r="V29" i="18"/>
  <c r="U29" i="18"/>
  <c r="T29" i="18"/>
  <c r="V28" i="18"/>
  <c r="U28" i="18"/>
  <c r="T28" i="18"/>
  <c r="V27" i="18"/>
  <c r="U27" i="18"/>
  <c r="T27" i="18"/>
  <c r="V26" i="18"/>
  <c r="U26" i="18"/>
  <c r="T26" i="18"/>
  <c r="V25" i="18"/>
  <c r="U25" i="18"/>
  <c r="T25" i="18"/>
  <c r="V24" i="18"/>
  <c r="U24" i="18"/>
  <c r="T24" i="18"/>
  <c r="V23" i="18"/>
  <c r="U23" i="18"/>
  <c r="T23" i="18"/>
  <c r="V22" i="18"/>
  <c r="U22" i="18"/>
  <c r="T22" i="18"/>
  <c r="V21" i="18"/>
  <c r="U21" i="18"/>
  <c r="T21" i="18"/>
  <c r="V20" i="18"/>
  <c r="U20" i="18"/>
  <c r="T20" i="18"/>
  <c r="V19" i="18"/>
  <c r="U19" i="18"/>
  <c r="T19" i="18"/>
  <c r="V18" i="18"/>
  <c r="U18" i="18"/>
  <c r="T18" i="18"/>
  <c r="V17" i="18"/>
  <c r="U17" i="18"/>
  <c r="T17" i="18"/>
  <c r="V16" i="18"/>
  <c r="U16" i="18"/>
  <c r="T16" i="18"/>
  <c r="V15" i="18"/>
  <c r="U15" i="18"/>
  <c r="T15" i="18"/>
  <c r="V14" i="18"/>
  <c r="U14" i="18"/>
  <c r="T14" i="18"/>
  <c r="V13" i="18"/>
  <c r="U13" i="18"/>
  <c r="T13" i="18"/>
  <c r="V12" i="18"/>
  <c r="U12" i="18"/>
  <c r="T12" i="18"/>
  <c r="V11" i="18"/>
  <c r="U11" i="18"/>
  <c r="T11" i="18"/>
  <c r="V10" i="18"/>
  <c r="U10" i="18"/>
  <c r="T10" i="18"/>
  <c r="V9" i="18"/>
  <c r="U9" i="18"/>
  <c r="T9" i="18"/>
  <c r="V8" i="18"/>
  <c r="U8" i="18"/>
  <c r="T8" i="18"/>
  <c r="V7" i="18"/>
  <c r="U7" i="18"/>
  <c r="X38" i="13"/>
  <c r="Y38" i="13" s="1"/>
  <c r="X39" i="13"/>
  <c r="Y39" i="13" s="1"/>
  <c r="X40" i="13"/>
  <c r="X41" i="13"/>
  <c r="X42" i="13"/>
  <c r="X43" i="13"/>
  <c r="Y43" i="13" s="1"/>
  <c r="X44" i="13"/>
  <c r="X45" i="13"/>
  <c r="Y42" i="13"/>
  <c r="X117" i="13"/>
  <c r="Y117" i="13" s="1"/>
  <c r="X118" i="13"/>
  <c r="Y118" i="13" s="1"/>
  <c r="X119" i="13"/>
  <c r="Y119" i="13" s="1"/>
  <c r="X120" i="13"/>
  <c r="Y120" i="13" s="1"/>
  <c r="X121" i="13"/>
  <c r="Y121" i="13" s="1"/>
  <c r="X122" i="13"/>
  <c r="Y122" i="13" s="1"/>
  <c r="X123" i="13"/>
  <c r="Y123" i="13" s="1"/>
  <c r="X124" i="13"/>
  <c r="Y124" i="13" s="1"/>
  <c r="X125" i="13"/>
  <c r="Y125" i="13" s="1"/>
  <c r="X126" i="13"/>
  <c r="Y126" i="13" s="1"/>
  <c r="X127" i="13"/>
  <c r="Y127" i="13" s="1"/>
  <c r="X128" i="13"/>
  <c r="Y128" i="13" s="1"/>
  <c r="X129" i="13"/>
  <c r="Y129" i="13" s="1"/>
  <c r="X130" i="13"/>
  <c r="Y130" i="13" s="1"/>
  <c r="X131" i="13"/>
  <c r="Y131" i="13" s="1"/>
  <c r="X132" i="13"/>
  <c r="Y132" i="13" s="1"/>
  <c r="X116" i="13"/>
  <c r="Y116" i="13" s="1"/>
  <c r="Z117" i="13"/>
  <c r="Z118" i="13" s="1"/>
  <c r="Z119" i="13" s="1"/>
  <c r="Z120" i="13" s="1"/>
  <c r="Z121" i="13" s="1"/>
  <c r="Z122" i="13" s="1"/>
  <c r="Z123" i="13" s="1"/>
  <c r="Z124" i="13" s="1"/>
  <c r="Z125" i="13" s="1"/>
  <c r="Z126" i="13" s="1"/>
  <c r="Z127" i="13" s="1"/>
  <c r="Z128" i="13" s="1"/>
  <c r="Z129" i="13" s="1"/>
  <c r="Z130" i="13" s="1"/>
  <c r="Z131" i="13" s="1"/>
  <c r="Z132" i="13" s="1"/>
  <c r="W118" i="13"/>
  <c r="W119" i="13" s="1"/>
  <c r="W120" i="13" s="1"/>
  <c r="W121" i="13" s="1"/>
  <c r="W122" i="13" s="1"/>
  <c r="W123" i="13" s="1"/>
  <c r="W124" i="13" s="1"/>
  <c r="W125" i="13" s="1"/>
  <c r="W126" i="13" s="1"/>
  <c r="W127" i="13" s="1"/>
  <c r="W128" i="13" s="1"/>
  <c r="W129" i="13" s="1"/>
  <c r="W130" i="13" s="1"/>
  <c r="W131" i="13" s="1"/>
  <c r="W132" i="13" s="1"/>
  <c r="O117" i="13"/>
  <c r="O118" i="13" s="1"/>
  <c r="O119" i="13" s="1"/>
  <c r="O120" i="13" s="1"/>
  <c r="O121" i="13" s="1"/>
  <c r="O122" i="13" s="1"/>
  <c r="O123" i="13" s="1"/>
  <c r="O124" i="13" s="1"/>
  <c r="O125" i="13" s="1"/>
  <c r="O126" i="13" s="1"/>
  <c r="O127" i="13" s="1"/>
  <c r="O128" i="13" s="1"/>
  <c r="O129" i="13" s="1"/>
  <c r="O130" i="13" s="1"/>
  <c r="O131" i="13" s="1"/>
  <c r="O132" i="13" s="1"/>
  <c r="O133" i="13" s="1"/>
  <c r="O134" i="13" s="1"/>
  <c r="O135" i="13" s="1"/>
  <c r="O136" i="13" s="1"/>
  <c r="O137" i="13" s="1"/>
  <c r="O138" i="13" s="1"/>
  <c r="O139" i="13" s="1"/>
  <c r="O140" i="13" s="1"/>
  <c r="M117" i="13"/>
  <c r="M118" i="13" s="1"/>
  <c r="M119" i="13" s="1"/>
  <c r="M120" i="13" s="1"/>
  <c r="M121" i="13" s="1"/>
  <c r="M122" i="13" s="1"/>
  <c r="M123" i="13" s="1"/>
  <c r="M124" i="13" s="1"/>
  <c r="M125" i="13" s="1"/>
  <c r="M126" i="13" s="1"/>
  <c r="M127" i="13" s="1"/>
  <c r="M128" i="13" s="1"/>
  <c r="M129" i="13" s="1"/>
  <c r="M130" i="13" s="1"/>
  <c r="M131" i="13" s="1"/>
  <c r="M132" i="13" s="1"/>
  <c r="M133" i="13" s="1"/>
  <c r="M134" i="13" s="1"/>
  <c r="M135" i="13" s="1"/>
  <c r="M136" i="13" s="1"/>
  <c r="M137" i="13" s="1"/>
  <c r="M138" i="13" s="1"/>
  <c r="M139" i="13" s="1"/>
  <c r="M140" i="13" s="1"/>
  <c r="K117" i="13"/>
  <c r="K118" i="13" s="1"/>
  <c r="K119" i="13" s="1"/>
  <c r="R101" i="13"/>
  <c r="Q100" i="13"/>
  <c r="P93" i="13"/>
  <c r="Q93" i="13"/>
  <c r="R93" i="13"/>
  <c r="P94" i="13"/>
  <c r="Q94" i="13"/>
  <c r="R94" i="13"/>
  <c r="P95" i="13"/>
  <c r="Q95" i="13"/>
  <c r="R95" i="13"/>
  <c r="P96" i="13"/>
  <c r="Q96" i="13"/>
  <c r="R96" i="13"/>
  <c r="P97" i="13"/>
  <c r="Q97" i="13"/>
  <c r="R97" i="13"/>
  <c r="P98" i="13"/>
  <c r="Q98" i="13"/>
  <c r="R98" i="13"/>
  <c r="P99" i="13"/>
  <c r="Q99" i="13"/>
  <c r="R99" i="13"/>
  <c r="P100" i="13"/>
  <c r="R100" i="13"/>
  <c r="P101" i="13"/>
  <c r="Q101" i="13"/>
  <c r="N140" i="13"/>
  <c r="J140" i="13"/>
  <c r="N139" i="13"/>
  <c r="J139" i="13"/>
  <c r="N138" i="13"/>
  <c r="J138" i="13"/>
  <c r="N137" i="13"/>
  <c r="J137" i="13"/>
  <c r="N136" i="13"/>
  <c r="J136" i="13"/>
  <c r="N135" i="13"/>
  <c r="J135" i="13"/>
  <c r="N134" i="13"/>
  <c r="J134" i="13"/>
  <c r="N133" i="13"/>
  <c r="J133" i="13"/>
  <c r="AA132" i="13"/>
  <c r="V132" i="13"/>
  <c r="N132" i="13"/>
  <c r="J132" i="13"/>
  <c r="AA131" i="13"/>
  <c r="V131" i="13"/>
  <c r="N131" i="13"/>
  <c r="J131" i="13"/>
  <c r="AA130" i="13"/>
  <c r="V130" i="13"/>
  <c r="N130" i="13"/>
  <c r="J130" i="13"/>
  <c r="AA129" i="13"/>
  <c r="V129" i="13"/>
  <c r="N129" i="13"/>
  <c r="J129" i="13"/>
  <c r="AA128" i="13"/>
  <c r="V128" i="13"/>
  <c r="N128" i="13"/>
  <c r="J128" i="13"/>
  <c r="AA127" i="13"/>
  <c r="V127" i="13"/>
  <c r="N127" i="13"/>
  <c r="J127" i="13"/>
  <c r="AA126" i="13"/>
  <c r="V126" i="13"/>
  <c r="N126" i="13"/>
  <c r="J126" i="13"/>
  <c r="AA125" i="13"/>
  <c r="V125" i="13"/>
  <c r="N125" i="13"/>
  <c r="J125" i="13"/>
  <c r="AA124" i="13"/>
  <c r="V124" i="13"/>
  <c r="N124" i="13"/>
  <c r="J124" i="13"/>
  <c r="AA123" i="13"/>
  <c r="V123" i="13"/>
  <c r="N123" i="13"/>
  <c r="J123" i="13"/>
  <c r="AA122" i="13"/>
  <c r="V122" i="13"/>
  <c r="N122" i="13"/>
  <c r="J122" i="13"/>
  <c r="AA121" i="13"/>
  <c r="V121" i="13"/>
  <c r="N121" i="13"/>
  <c r="J121" i="13"/>
  <c r="AA120" i="13"/>
  <c r="V120" i="13"/>
  <c r="N120" i="13"/>
  <c r="J120" i="13"/>
  <c r="AA119" i="13"/>
  <c r="V119" i="13"/>
  <c r="N119" i="13"/>
  <c r="J119" i="13"/>
  <c r="AA118" i="13"/>
  <c r="V118" i="13"/>
  <c r="N118" i="13"/>
  <c r="J118" i="13"/>
  <c r="AA117" i="13"/>
  <c r="V117" i="13"/>
  <c r="N117" i="13"/>
  <c r="J117" i="13"/>
  <c r="AA116" i="13"/>
  <c r="V116" i="13"/>
  <c r="N116" i="13"/>
  <c r="J116" i="13"/>
  <c r="N109" i="13"/>
  <c r="M109" i="13"/>
  <c r="L109" i="13"/>
  <c r="N108" i="13"/>
  <c r="M108" i="13"/>
  <c r="L108" i="13"/>
  <c r="N107" i="13"/>
  <c r="M107" i="13"/>
  <c r="L107" i="13"/>
  <c r="N106" i="13"/>
  <c r="M106" i="13"/>
  <c r="L106" i="13"/>
  <c r="N105" i="13"/>
  <c r="M105" i="13"/>
  <c r="L105" i="13"/>
  <c r="N104" i="13"/>
  <c r="M104" i="13"/>
  <c r="L104" i="13"/>
  <c r="N103" i="13"/>
  <c r="M103" i="13"/>
  <c r="L103" i="13"/>
  <c r="N102" i="13"/>
  <c r="M102" i="13"/>
  <c r="L102" i="13"/>
  <c r="N101" i="13"/>
  <c r="M101" i="13"/>
  <c r="L101" i="13"/>
  <c r="N100" i="13"/>
  <c r="M100" i="13"/>
  <c r="L100" i="13"/>
  <c r="N99" i="13"/>
  <c r="M99" i="13"/>
  <c r="L99" i="13"/>
  <c r="N98" i="13"/>
  <c r="M98" i="13"/>
  <c r="L98" i="13"/>
  <c r="N97" i="13"/>
  <c r="M97" i="13"/>
  <c r="L97" i="13"/>
  <c r="N96" i="13"/>
  <c r="M96" i="13"/>
  <c r="L96" i="13"/>
  <c r="N95" i="13"/>
  <c r="M95" i="13"/>
  <c r="L95" i="13"/>
  <c r="N94" i="13"/>
  <c r="M94" i="13"/>
  <c r="L94" i="13"/>
  <c r="N93" i="13"/>
  <c r="M93" i="13"/>
  <c r="L93" i="13"/>
  <c r="R92" i="13"/>
  <c r="Q92" i="13"/>
  <c r="P92" i="13"/>
  <c r="N92" i="13"/>
  <c r="M92" i="13"/>
  <c r="L92" i="13"/>
  <c r="R91" i="13"/>
  <c r="Q91" i="13"/>
  <c r="P91" i="13"/>
  <c r="N91" i="13"/>
  <c r="M91" i="13"/>
  <c r="L91" i="13"/>
  <c r="R90" i="13"/>
  <c r="Q90" i="13"/>
  <c r="P90" i="13"/>
  <c r="N90" i="13"/>
  <c r="M90" i="13"/>
  <c r="L90" i="13"/>
  <c r="R89" i="13"/>
  <c r="Q89" i="13"/>
  <c r="P89" i="13"/>
  <c r="N89" i="13"/>
  <c r="M89" i="13"/>
  <c r="L89" i="13"/>
  <c r="R88" i="13"/>
  <c r="Q88" i="13"/>
  <c r="P88" i="13"/>
  <c r="N88" i="13"/>
  <c r="M88" i="13"/>
  <c r="L88" i="13"/>
  <c r="R87" i="13"/>
  <c r="Q87" i="13"/>
  <c r="P87" i="13"/>
  <c r="N87" i="13"/>
  <c r="M87" i="13"/>
  <c r="L87" i="13"/>
  <c r="R86" i="13"/>
  <c r="Q86" i="13"/>
  <c r="P86" i="13"/>
  <c r="N86" i="13"/>
  <c r="M86" i="13"/>
  <c r="L86" i="13"/>
  <c r="R85" i="13"/>
  <c r="Q85" i="13"/>
  <c r="P85" i="13"/>
  <c r="N85" i="13"/>
  <c r="M85" i="13"/>
  <c r="L85" i="13"/>
  <c r="P14" i="13"/>
  <c r="Q14" i="13"/>
  <c r="R14" i="13"/>
  <c r="R13" i="13"/>
  <c r="L62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38" i="13"/>
  <c r="P10" i="13"/>
  <c r="P7" i="13"/>
  <c r="P8" i="13"/>
  <c r="P9" i="13"/>
  <c r="P11" i="13"/>
  <c r="P12" i="13"/>
  <c r="P13" i="13"/>
  <c r="Q8" i="13"/>
  <c r="Q9" i="13"/>
  <c r="Q10" i="13"/>
  <c r="Q11" i="13"/>
  <c r="Q12" i="13"/>
  <c r="Q13" i="13"/>
  <c r="R7" i="13"/>
  <c r="R8" i="13"/>
  <c r="R9" i="13"/>
  <c r="R10" i="13"/>
  <c r="R11" i="13"/>
  <c r="R12" i="13"/>
  <c r="Z39" i="13"/>
  <c r="W40" i="13"/>
  <c r="W41" i="13" s="1"/>
  <c r="W42" i="13" s="1"/>
  <c r="W43" i="13" s="1"/>
  <c r="W44" i="13" s="1"/>
  <c r="W45" i="13" s="1"/>
  <c r="Z53" i="14"/>
  <c r="Z54" i="14" s="1"/>
  <c r="Z55" i="14" s="1"/>
  <c r="Z56" i="14" s="1"/>
  <c r="Z57" i="14" s="1"/>
  <c r="Z58" i="14" s="1"/>
  <c r="Z59" i="14" s="1"/>
  <c r="Z60" i="14" s="1"/>
  <c r="Z61" i="14" s="1"/>
  <c r="Z62" i="14" s="1"/>
  <c r="Z63" i="14" s="1"/>
  <c r="Z64" i="14" s="1"/>
  <c r="Z65" i="14" s="1"/>
  <c r="Z66" i="14" s="1"/>
  <c r="Z67" i="14" s="1"/>
  <c r="Z68" i="14" s="1"/>
  <c r="O53" i="14"/>
  <c r="O54" i="14" s="1"/>
  <c r="O55" i="14" s="1"/>
  <c r="O56" i="14" s="1"/>
  <c r="O57" i="14" s="1"/>
  <c r="O58" i="14" s="1"/>
  <c r="O59" i="14" s="1"/>
  <c r="O60" i="14" s="1"/>
  <c r="O61" i="14" s="1"/>
  <c r="O62" i="14" s="1"/>
  <c r="O63" i="14" s="1"/>
  <c r="O64" i="14" s="1"/>
  <c r="O65" i="14" s="1"/>
  <c r="O66" i="14" s="1"/>
  <c r="O67" i="14" s="1"/>
  <c r="O68" i="14" s="1"/>
  <c r="O69" i="14" s="1"/>
  <c r="O70" i="14" s="1"/>
  <c r="O71" i="14" s="1"/>
  <c r="O72" i="14" s="1"/>
  <c r="O73" i="14" s="1"/>
  <c r="O74" i="14" s="1"/>
  <c r="O75" i="14" s="1"/>
  <c r="O76" i="14" s="1"/>
  <c r="M53" i="14"/>
  <c r="M54" i="14" s="1"/>
  <c r="M55" i="14" s="1"/>
  <c r="M56" i="14" s="1"/>
  <c r="M57" i="14" s="1"/>
  <c r="M58" i="14" s="1"/>
  <c r="M59" i="14" s="1"/>
  <c r="M60" i="14" s="1"/>
  <c r="M61" i="14" s="1"/>
  <c r="M62" i="14" s="1"/>
  <c r="M63" i="14" s="1"/>
  <c r="M64" i="14" s="1"/>
  <c r="M65" i="14" s="1"/>
  <c r="M66" i="14" s="1"/>
  <c r="M67" i="14" s="1"/>
  <c r="M68" i="14" s="1"/>
  <c r="M69" i="14" s="1"/>
  <c r="M70" i="14" s="1"/>
  <c r="M71" i="14" s="1"/>
  <c r="K55" i="14"/>
  <c r="K56" i="14" s="1"/>
  <c r="K57" i="14" s="1"/>
  <c r="K58" i="14" s="1"/>
  <c r="X52" i="14"/>
  <c r="Y52" i="14" s="1"/>
  <c r="P7" i="14"/>
  <c r="J52" i="14"/>
  <c r="L52" i="14"/>
  <c r="N52" i="14"/>
  <c r="V52" i="14"/>
  <c r="AA52" i="14"/>
  <c r="J53" i="14"/>
  <c r="L53" i="14"/>
  <c r="N53" i="14"/>
  <c r="V53" i="14"/>
  <c r="X53" i="14"/>
  <c r="Y53" i="14" s="1"/>
  <c r="AA53" i="14"/>
  <c r="J54" i="14"/>
  <c r="L54" i="14"/>
  <c r="N54" i="14"/>
  <c r="V54" i="14"/>
  <c r="X54" i="14"/>
  <c r="Y54" i="14" s="1"/>
  <c r="AA54" i="14"/>
  <c r="J55" i="14"/>
  <c r="L55" i="14"/>
  <c r="N55" i="14"/>
  <c r="V55" i="14"/>
  <c r="X55" i="14"/>
  <c r="Y55" i="14" s="1"/>
  <c r="AA55" i="14"/>
  <c r="J56" i="14"/>
  <c r="L56" i="14"/>
  <c r="N56" i="14"/>
  <c r="V56" i="14"/>
  <c r="X56" i="14"/>
  <c r="Y56" i="14" s="1"/>
  <c r="AA56" i="14"/>
  <c r="J57" i="14"/>
  <c r="L57" i="14"/>
  <c r="N57" i="14"/>
  <c r="V57" i="14"/>
  <c r="X57" i="14"/>
  <c r="Y57" i="14" s="1"/>
  <c r="AA57" i="14"/>
  <c r="J58" i="14"/>
  <c r="L58" i="14"/>
  <c r="N58" i="14"/>
  <c r="V58" i="14"/>
  <c r="X58" i="14"/>
  <c r="Y58" i="14" s="1"/>
  <c r="AA58" i="14"/>
  <c r="J59" i="14"/>
  <c r="L59" i="14"/>
  <c r="N59" i="14"/>
  <c r="V59" i="14"/>
  <c r="X59" i="14"/>
  <c r="Y59" i="14" s="1"/>
  <c r="AA59" i="14"/>
  <c r="J60" i="14"/>
  <c r="L60" i="14"/>
  <c r="N60" i="14"/>
  <c r="V60" i="14"/>
  <c r="X60" i="14"/>
  <c r="Y60" i="14" s="1"/>
  <c r="AA60" i="14"/>
  <c r="J61" i="14"/>
  <c r="L61" i="14"/>
  <c r="N61" i="14"/>
  <c r="V61" i="14"/>
  <c r="X61" i="14"/>
  <c r="Y61" i="14" s="1"/>
  <c r="AA61" i="14"/>
  <c r="J62" i="14"/>
  <c r="L62" i="14"/>
  <c r="N62" i="14"/>
  <c r="V62" i="14"/>
  <c r="X62" i="14"/>
  <c r="Y62" i="14" s="1"/>
  <c r="AA62" i="14"/>
  <c r="J63" i="14"/>
  <c r="L63" i="14"/>
  <c r="N63" i="14"/>
  <c r="V63" i="14"/>
  <c r="X63" i="14"/>
  <c r="Y63" i="14" s="1"/>
  <c r="AA63" i="14"/>
  <c r="J64" i="14"/>
  <c r="L64" i="14"/>
  <c r="N64" i="14"/>
  <c r="V64" i="14"/>
  <c r="X64" i="14"/>
  <c r="Y64" i="14" s="1"/>
  <c r="AA64" i="14"/>
  <c r="J65" i="14"/>
  <c r="L65" i="14"/>
  <c r="N65" i="14"/>
  <c r="V65" i="14"/>
  <c r="X65" i="14"/>
  <c r="Y65" i="14" s="1"/>
  <c r="AA65" i="14"/>
  <c r="J66" i="14"/>
  <c r="L66" i="14"/>
  <c r="N66" i="14"/>
  <c r="V66" i="14"/>
  <c r="X66" i="14"/>
  <c r="Y66" i="14" s="1"/>
  <c r="AA66" i="14"/>
  <c r="J67" i="14"/>
  <c r="L67" i="14"/>
  <c r="N67" i="14"/>
  <c r="V67" i="14"/>
  <c r="X67" i="14"/>
  <c r="Y67" i="14" s="1"/>
  <c r="AA67" i="14"/>
  <c r="J68" i="14"/>
  <c r="L68" i="14"/>
  <c r="N68" i="14"/>
  <c r="V68" i="14"/>
  <c r="X68" i="14"/>
  <c r="Y68" i="14" s="1"/>
  <c r="AA68" i="14"/>
  <c r="J69" i="14"/>
  <c r="L69" i="14"/>
  <c r="N69" i="14"/>
  <c r="J70" i="14"/>
  <c r="L70" i="14"/>
  <c r="N70" i="14"/>
  <c r="J71" i="14"/>
  <c r="L71" i="14"/>
  <c r="N71" i="14"/>
  <c r="J72" i="14"/>
  <c r="L72" i="14"/>
  <c r="N72" i="14"/>
  <c r="J73" i="14"/>
  <c r="L73" i="14"/>
  <c r="N73" i="14"/>
  <c r="J74" i="14"/>
  <c r="L74" i="14"/>
  <c r="N74" i="14"/>
  <c r="J75" i="14"/>
  <c r="L75" i="14"/>
  <c r="N75" i="14"/>
  <c r="J76" i="14"/>
  <c r="L76" i="14"/>
  <c r="N76" i="14"/>
  <c r="AA149" i="16"/>
  <c r="X149" i="16"/>
  <c r="Y149" i="16" s="1"/>
  <c r="V149" i="16"/>
  <c r="AA148" i="16"/>
  <c r="X148" i="16"/>
  <c r="Y148" i="16" s="1"/>
  <c r="V148" i="16"/>
  <c r="AA147" i="16"/>
  <c r="X147" i="16"/>
  <c r="Y147" i="16" s="1"/>
  <c r="V147" i="16"/>
  <c r="AA146" i="16"/>
  <c r="X146" i="16"/>
  <c r="Y146" i="16" s="1"/>
  <c r="V146" i="16"/>
  <c r="AA145" i="16"/>
  <c r="X145" i="16"/>
  <c r="Y145" i="16" s="1"/>
  <c r="V145" i="16"/>
  <c r="N145" i="16"/>
  <c r="L145" i="16"/>
  <c r="J145" i="16"/>
  <c r="AA144" i="16"/>
  <c r="X144" i="16"/>
  <c r="Y144" i="16" s="1"/>
  <c r="V144" i="16"/>
  <c r="N144" i="16"/>
  <c r="L144" i="16"/>
  <c r="J144" i="16"/>
  <c r="AA143" i="16"/>
  <c r="X143" i="16"/>
  <c r="Y143" i="16" s="1"/>
  <c r="V143" i="16"/>
  <c r="N143" i="16"/>
  <c r="L143" i="16"/>
  <c r="J143" i="16"/>
  <c r="AA142" i="16"/>
  <c r="X142" i="16"/>
  <c r="Y142" i="16" s="1"/>
  <c r="V142" i="16"/>
  <c r="N142" i="16"/>
  <c r="L142" i="16"/>
  <c r="J142" i="16"/>
  <c r="AA141" i="16"/>
  <c r="X141" i="16"/>
  <c r="Y141" i="16" s="1"/>
  <c r="V141" i="16"/>
  <c r="N141" i="16"/>
  <c r="L141" i="16"/>
  <c r="J141" i="16"/>
  <c r="AA140" i="16"/>
  <c r="X140" i="16"/>
  <c r="Y140" i="16" s="1"/>
  <c r="V140" i="16"/>
  <c r="N140" i="16"/>
  <c r="L140" i="16"/>
  <c r="J140" i="16"/>
  <c r="AA139" i="16"/>
  <c r="X139" i="16"/>
  <c r="Y139" i="16" s="1"/>
  <c r="V139" i="16"/>
  <c r="N139" i="16"/>
  <c r="L139" i="16"/>
  <c r="J139" i="16"/>
  <c r="AA138" i="16"/>
  <c r="X138" i="16"/>
  <c r="Y138" i="16" s="1"/>
  <c r="V138" i="16"/>
  <c r="N138" i="16"/>
  <c r="L138" i="16"/>
  <c r="J138" i="16"/>
  <c r="AA137" i="16"/>
  <c r="X137" i="16"/>
  <c r="Y137" i="16" s="1"/>
  <c r="V137" i="16"/>
  <c r="N137" i="16"/>
  <c r="L137" i="16"/>
  <c r="J137" i="16"/>
  <c r="AA136" i="16"/>
  <c r="X136" i="16"/>
  <c r="Y136" i="16" s="1"/>
  <c r="V136" i="16"/>
  <c r="N136" i="16"/>
  <c r="L136" i="16"/>
  <c r="J136" i="16"/>
  <c r="AA135" i="16"/>
  <c r="X135" i="16"/>
  <c r="Y135" i="16" s="1"/>
  <c r="V135" i="16"/>
  <c r="N135" i="16"/>
  <c r="L135" i="16"/>
  <c r="J135" i="16"/>
  <c r="AA134" i="16"/>
  <c r="X134" i="16"/>
  <c r="Y134" i="16" s="1"/>
  <c r="V134" i="16"/>
  <c r="N134" i="16"/>
  <c r="L134" i="16"/>
  <c r="J134" i="16"/>
  <c r="AA133" i="16"/>
  <c r="X133" i="16"/>
  <c r="Y133" i="16" s="1"/>
  <c r="V133" i="16"/>
  <c r="N133" i="16"/>
  <c r="L133" i="16"/>
  <c r="J133" i="16"/>
  <c r="AA132" i="16"/>
  <c r="X132" i="16"/>
  <c r="Y132" i="16" s="1"/>
  <c r="V132" i="16"/>
  <c r="N132" i="16"/>
  <c r="L132" i="16"/>
  <c r="J132" i="16"/>
  <c r="AA131" i="16"/>
  <c r="Y131" i="16"/>
  <c r="X131" i="16"/>
  <c r="V131" i="16"/>
  <c r="N131" i="16"/>
  <c r="L131" i="16"/>
  <c r="J131" i="16"/>
  <c r="AA130" i="16"/>
  <c r="X130" i="16"/>
  <c r="Y130" i="16" s="1"/>
  <c r="V130" i="16"/>
  <c r="N130" i="16"/>
  <c r="L130" i="16"/>
  <c r="J130" i="16"/>
  <c r="AA129" i="16"/>
  <c r="X129" i="16"/>
  <c r="Y129" i="16" s="1"/>
  <c r="V129" i="16"/>
  <c r="N129" i="16"/>
  <c r="L129" i="16"/>
  <c r="J129" i="16"/>
  <c r="AA128" i="16"/>
  <c r="X128" i="16"/>
  <c r="Y128" i="16" s="1"/>
  <c r="V128" i="16"/>
  <c r="N128" i="16"/>
  <c r="L128" i="16"/>
  <c r="J128" i="16"/>
  <c r="AA127" i="16"/>
  <c r="X127" i="16"/>
  <c r="Y127" i="16" s="1"/>
  <c r="V127" i="16"/>
  <c r="N127" i="16"/>
  <c r="L127" i="16"/>
  <c r="J127" i="16"/>
  <c r="AA126" i="16"/>
  <c r="X126" i="16"/>
  <c r="Y126" i="16" s="1"/>
  <c r="V126" i="16"/>
  <c r="N126" i="16"/>
  <c r="L126" i="16"/>
  <c r="J126" i="16"/>
  <c r="AA125" i="16"/>
  <c r="X125" i="16"/>
  <c r="Y125" i="16" s="1"/>
  <c r="V125" i="16"/>
  <c r="N125" i="16"/>
  <c r="L125" i="16"/>
  <c r="J125" i="16"/>
  <c r="AA124" i="16"/>
  <c r="X124" i="16"/>
  <c r="Y124" i="16" s="1"/>
  <c r="V124" i="16"/>
  <c r="N124" i="16"/>
  <c r="L124" i="16"/>
  <c r="J124" i="16"/>
  <c r="AA123" i="16"/>
  <c r="X123" i="16"/>
  <c r="Y123" i="16" s="1"/>
  <c r="V123" i="16"/>
  <c r="N123" i="16"/>
  <c r="L123" i="16"/>
  <c r="J123" i="16"/>
  <c r="AA122" i="16"/>
  <c r="Z122" i="16"/>
  <c r="Z123" i="16" s="1"/>
  <c r="Z124" i="16" s="1"/>
  <c r="Z125" i="16" s="1"/>
  <c r="Z126" i="16" s="1"/>
  <c r="Z127" i="16" s="1"/>
  <c r="Z128" i="16" s="1"/>
  <c r="Z129" i="16" s="1"/>
  <c r="Z130" i="16" s="1"/>
  <c r="Z131" i="16" s="1"/>
  <c r="Z132" i="16" s="1"/>
  <c r="Z133" i="16" s="1"/>
  <c r="Z134" i="16" s="1"/>
  <c r="Z135" i="16" s="1"/>
  <c r="Z136" i="16" s="1"/>
  <c r="Z137" i="16" s="1"/>
  <c r="Z138" i="16" s="1"/>
  <c r="Z139" i="16" s="1"/>
  <c r="Z140" i="16" s="1"/>
  <c r="Z141" i="16" s="1"/>
  <c r="Z142" i="16" s="1"/>
  <c r="Z143" i="16" s="1"/>
  <c r="Z144" i="16" s="1"/>
  <c r="Z145" i="16" s="1"/>
  <c r="Z146" i="16" s="1"/>
  <c r="Z147" i="16" s="1"/>
  <c r="Z148" i="16" s="1"/>
  <c r="Z149" i="16" s="1"/>
  <c r="X122" i="16"/>
  <c r="Y122" i="16" s="1"/>
  <c r="W122" i="16"/>
  <c r="W123" i="16" s="1"/>
  <c r="W124" i="16" s="1"/>
  <c r="V122" i="16"/>
  <c r="O122" i="16"/>
  <c r="O123" i="16" s="1"/>
  <c r="O124" i="16" s="1"/>
  <c r="O125" i="16" s="1"/>
  <c r="O126" i="16" s="1"/>
  <c r="O127" i="16" s="1"/>
  <c r="O128" i="16" s="1"/>
  <c r="O129" i="16" s="1"/>
  <c r="O130" i="16" s="1"/>
  <c r="O131" i="16" s="1"/>
  <c r="O132" i="16" s="1"/>
  <c r="O133" i="16" s="1"/>
  <c r="O134" i="16" s="1"/>
  <c r="O135" i="16" s="1"/>
  <c r="O136" i="16" s="1"/>
  <c r="O137" i="16" s="1"/>
  <c r="O138" i="16" s="1"/>
  <c r="O139" i="16" s="1"/>
  <c r="O140" i="16" s="1"/>
  <c r="O141" i="16" s="1"/>
  <c r="O142" i="16" s="1"/>
  <c r="O143" i="16" s="1"/>
  <c r="O144" i="16" s="1"/>
  <c r="O145" i="16" s="1"/>
  <c r="N122" i="16"/>
  <c r="M122" i="16"/>
  <c r="M123" i="16" s="1"/>
  <c r="M124" i="16" s="1"/>
  <c r="M125" i="16" s="1"/>
  <c r="M126" i="16" s="1"/>
  <c r="M127" i="16" s="1"/>
  <c r="M128" i="16" s="1"/>
  <c r="M129" i="16" s="1"/>
  <c r="M130" i="16" s="1"/>
  <c r="M131" i="16" s="1"/>
  <c r="M132" i="16" s="1"/>
  <c r="M133" i="16" s="1"/>
  <c r="M134" i="16" s="1"/>
  <c r="M135" i="16" s="1"/>
  <c r="M136" i="16" s="1"/>
  <c r="M137" i="16" s="1"/>
  <c r="M138" i="16" s="1"/>
  <c r="M139" i="16" s="1"/>
  <c r="M140" i="16" s="1"/>
  <c r="M141" i="16" s="1"/>
  <c r="M142" i="16" s="1"/>
  <c r="M143" i="16" s="1"/>
  <c r="M144" i="16" s="1"/>
  <c r="M145" i="16" s="1"/>
  <c r="L122" i="16"/>
  <c r="K122" i="16"/>
  <c r="K123" i="16" s="1"/>
  <c r="K124" i="16" s="1"/>
  <c r="J122" i="16"/>
  <c r="AA121" i="16"/>
  <c r="X121" i="16"/>
  <c r="Y121" i="16" s="1"/>
  <c r="V121" i="16"/>
  <c r="N121" i="16"/>
  <c r="L121" i="16"/>
  <c r="J121" i="16"/>
  <c r="R112" i="16"/>
  <c r="Q112" i="16"/>
  <c r="P112" i="16"/>
  <c r="R111" i="16"/>
  <c r="Q111" i="16"/>
  <c r="P111" i="16"/>
  <c r="R110" i="16"/>
  <c r="Q110" i="16"/>
  <c r="P110" i="16"/>
  <c r="R109" i="16"/>
  <c r="Q109" i="16"/>
  <c r="P109" i="16"/>
  <c r="R108" i="16"/>
  <c r="Q108" i="16"/>
  <c r="P108" i="16"/>
  <c r="N108" i="16"/>
  <c r="M108" i="16"/>
  <c r="L108" i="16"/>
  <c r="R107" i="16"/>
  <c r="Q107" i="16"/>
  <c r="P107" i="16"/>
  <c r="N107" i="16"/>
  <c r="M107" i="16"/>
  <c r="L107" i="16"/>
  <c r="R106" i="16"/>
  <c r="Q106" i="16"/>
  <c r="P106" i="16"/>
  <c r="N106" i="16"/>
  <c r="M106" i="16"/>
  <c r="L106" i="16"/>
  <c r="R105" i="16"/>
  <c r="Q105" i="16"/>
  <c r="P105" i="16"/>
  <c r="N105" i="16"/>
  <c r="M105" i="16"/>
  <c r="L105" i="16"/>
  <c r="R104" i="16"/>
  <c r="Q104" i="16"/>
  <c r="P104" i="16"/>
  <c r="N104" i="16"/>
  <c r="M104" i="16"/>
  <c r="L104" i="16"/>
  <c r="R103" i="16"/>
  <c r="Q103" i="16"/>
  <c r="P103" i="16"/>
  <c r="N103" i="16"/>
  <c r="M103" i="16"/>
  <c r="L103" i="16"/>
  <c r="R102" i="16"/>
  <c r="Q102" i="16"/>
  <c r="P102" i="16"/>
  <c r="N102" i="16"/>
  <c r="M102" i="16"/>
  <c r="L102" i="16"/>
  <c r="R101" i="16"/>
  <c r="Q101" i="16"/>
  <c r="P101" i="16"/>
  <c r="N101" i="16"/>
  <c r="M101" i="16"/>
  <c r="L101" i="16"/>
  <c r="R100" i="16"/>
  <c r="Q100" i="16"/>
  <c r="P100" i="16"/>
  <c r="N100" i="16"/>
  <c r="M100" i="16"/>
  <c r="L100" i="16"/>
  <c r="R99" i="16"/>
  <c r="Q99" i="16"/>
  <c r="P99" i="16"/>
  <c r="N99" i="16"/>
  <c r="M99" i="16"/>
  <c r="L99" i="16"/>
  <c r="R98" i="16"/>
  <c r="Q98" i="16"/>
  <c r="P98" i="16"/>
  <c r="N98" i="16"/>
  <c r="M98" i="16"/>
  <c r="L98" i="16"/>
  <c r="R97" i="16"/>
  <c r="Q97" i="16"/>
  <c r="P97" i="16"/>
  <c r="N97" i="16"/>
  <c r="M97" i="16"/>
  <c r="L97" i="16"/>
  <c r="R96" i="16"/>
  <c r="Q96" i="16"/>
  <c r="P96" i="16"/>
  <c r="N96" i="16"/>
  <c r="M96" i="16"/>
  <c r="L96" i="16"/>
  <c r="R95" i="16"/>
  <c r="Q95" i="16"/>
  <c r="P95" i="16"/>
  <c r="N95" i="16"/>
  <c r="M95" i="16"/>
  <c r="L95" i="16"/>
  <c r="R94" i="16"/>
  <c r="Q94" i="16"/>
  <c r="P94" i="16"/>
  <c r="N94" i="16"/>
  <c r="M94" i="16"/>
  <c r="L94" i="16"/>
  <c r="R93" i="16"/>
  <c r="Q93" i="16"/>
  <c r="P93" i="16"/>
  <c r="N93" i="16"/>
  <c r="M93" i="16"/>
  <c r="L93" i="16"/>
  <c r="R92" i="16"/>
  <c r="Q92" i="16"/>
  <c r="P92" i="16"/>
  <c r="N92" i="16"/>
  <c r="M92" i="16"/>
  <c r="L92" i="16"/>
  <c r="R91" i="16"/>
  <c r="Q91" i="16"/>
  <c r="P91" i="16"/>
  <c r="N91" i="16"/>
  <c r="M91" i="16"/>
  <c r="L91" i="16"/>
  <c r="R90" i="16"/>
  <c r="Q90" i="16"/>
  <c r="P90" i="16"/>
  <c r="N90" i="16"/>
  <c r="M90" i="16"/>
  <c r="L90" i="16"/>
  <c r="R89" i="16"/>
  <c r="Q89" i="16"/>
  <c r="P89" i="16"/>
  <c r="N89" i="16"/>
  <c r="M89" i="16"/>
  <c r="L89" i="16"/>
  <c r="R88" i="16"/>
  <c r="Q88" i="16"/>
  <c r="P88" i="16"/>
  <c r="N88" i="16"/>
  <c r="M88" i="16"/>
  <c r="L88" i="16"/>
  <c r="R87" i="16"/>
  <c r="Q87" i="16"/>
  <c r="P87" i="16"/>
  <c r="N87" i="16"/>
  <c r="M87" i="16"/>
  <c r="L87" i="16"/>
  <c r="R86" i="16"/>
  <c r="Q86" i="16"/>
  <c r="P86" i="16"/>
  <c r="N86" i="16"/>
  <c r="M86" i="16"/>
  <c r="L86" i="16"/>
  <c r="R85" i="16"/>
  <c r="Q85" i="16"/>
  <c r="P85" i="16"/>
  <c r="N85" i="16"/>
  <c r="M85" i="16"/>
  <c r="L85" i="16"/>
  <c r="R84" i="16"/>
  <c r="Q84" i="16"/>
  <c r="P84" i="16"/>
  <c r="N84" i="16"/>
  <c r="M84" i="16"/>
  <c r="L84" i="16"/>
  <c r="AA62" i="16"/>
  <c r="X62" i="16"/>
  <c r="Y62" i="16" s="1"/>
  <c r="V62" i="16"/>
  <c r="N62" i="16"/>
  <c r="L62" i="16"/>
  <c r="J62" i="16"/>
  <c r="AA61" i="16"/>
  <c r="X61" i="16"/>
  <c r="Y61" i="16" s="1"/>
  <c r="V61" i="16"/>
  <c r="N61" i="16"/>
  <c r="L61" i="16"/>
  <c r="J61" i="16"/>
  <c r="AA60" i="16"/>
  <c r="X60" i="16"/>
  <c r="Y60" i="16" s="1"/>
  <c r="V60" i="16"/>
  <c r="N60" i="16"/>
  <c r="L60" i="16"/>
  <c r="J60" i="16"/>
  <c r="AA59" i="16"/>
  <c r="X59" i="16"/>
  <c r="Y59" i="16" s="1"/>
  <c r="V59" i="16"/>
  <c r="N59" i="16"/>
  <c r="L59" i="16"/>
  <c r="J59" i="16"/>
  <c r="AA58" i="16"/>
  <c r="X58" i="16"/>
  <c r="Y58" i="16" s="1"/>
  <c r="V58" i="16"/>
  <c r="N58" i="16"/>
  <c r="L58" i="16"/>
  <c r="J58" i="16"/>
  <c r="AA57" i="16"/>
  <c r="X57" i="16"/>
  <c r="Y57" i="16" s="1"/>
  <c r="V57" i="16"/>
  <c r="N57" i="16"/>
  <c r="L57" i="16"/>
  <c r="J57" i="16"/>
  <c r="AA56" i="16"/>
  <c r="X56" i="16"/>
  <c r="Y56" i="16" s="1"/>
  <c r="V56" i="16"/>
  <c r="N56" i="16"/>
  <c r="L56" i="16"/>
  <c r="J56" i="16"/>
  <c r="AA55" i="16"/>
  <c r="X55" i="16"/>
  <c r="Y55" i="16" s="1"/>
  <c r="V55" i="16"/>
  <c r="N55" i="16"/>
  <c r="L55" i="16"/>
  <c r="J55" i="16"/>
  <c r="AA54" i="16"/>
  <c r="X54" i="16"/>
  <c r="Y54" i="16" s="1"/>
  <c r="V54" i="16"/>
  <c r="N54" i="16"/>
  <c r="L54" i="16"/>
  <c r="J54" i="16"/>
  <c r="AA53" i="16"/>
  <c r="X53" i="16"/>
  <c r="Y53" i="16" s="1"/>
  <c r="V53" i="16"/>
  <c r="N53" i="16"/>
  <c r="L53" i="16"/>
  <c r="J53" i="16"/>
  <c r="AA52" i="16"/>
  <c r="X52" i="16"/>
  <c r="Y52" i="16" s="1"/>
  <c r="V52" i="16"/>
  <c r="N52" i="16"/>
  <c r="L52" i="16"/>
  <c r="J52" i="16"/>
  <c r="AA51" i="16"/>
  <c r="X51" i="16"/>
  <c r="Y51" i="16" s="1"/>
  <c r="V51" i="16"/>
  <c r="N51" i="16"/>
  <c r="L51" i="16"/>
  <c r="J51" i="16"/>
  <c r="AA50" i="16"/>
  <c r="X50" i="16"/>
  <c r="Y50" i="16" s="1"/>
  <c r="V50" i="16"/>
  <c r="N50" i="16"/>
  <c r="L50" i="16"/>
  <c r="J50" i="16"/>
  <c r="AA49" i="16"/>
  <c r="Y49" i="16"/>
  <c r="X49" i="16"/>
  <c r="V49" i="16"/>
  <c r="N49" i="16"/>
  <c r="L49" i="16"/>
  <c r="J49" i="16"/>
  <c r="AA48" i="16"/>
  <c r="X48" i="16"/>
  <c r="Y48" i="16" s="1"/>
  <c r="V48" i="16"/>
  <c r="N48" i="16"/>
  <c r="L48" i="16"/>
  <c r="J48" i="16"/>
  <c r="AA47" i="16"/>
  <c r="X47" i="16"/>
  <c r="Y47" i="16" s="1"/>
  <c r="V47" i="16"/>
  <c r="N47" i="16"/>
  <c r="L47" i="16"/>
  <c r="J47" i="16"/>
  <c r="AA46" i="16"/>
  <c r="X46" i="16"/>
  <c r="Y46" i="16" s="1"/>
  <c r="V46" i="16"/>
  <c r="N46" i="16"/>
  <c r="L46" i="16"/>
  <c r="J46" i="16"/>
  <c r="AA45" i="16"/>
  <c r="X45" i="16"/>
  <c r="Y45" i="16" s="1"/>
  <c r="V45" i="16"/>
  <c r="N45" i="16"/>
  <c r="L45" i="16"/>
  <c r="J45" i="16"/>
  <c r="AA44" i="16"/>
  <c r="X44" i="16"/>
  <c r="Y44" i="16" s="1"/>
  <c r="V44" i="16"/>
  <c r="N44" i="16"/>
  <c r="L44" i="16"/>
  <c r="J44" i="16"/>
  <c r="AA43" i="16"/>
  <c r="X43" i="16"/>
  <c r="Y43" i="16" s="1"/>
  <c r="V43" i="16"/>
  <c r="N43" i="16"/>
  <c r="L43" i="16"/>
  <c r="J43" i="16"/>
  <c r="AA42" i="16"/>
  <c r="X42" i="16"/>
  <c r="Y42" i="16" s="1"/>
  <c r="V42" i="16"/>
  <c r="N42" i="16"/>
  <c r="L42" i="16"/>
  <c r="J42" i="16"/>
  <c r="AA41" i="16"/>
  <c r="X41" i="16"/>
  <c r="Y41" i="16" s="1"/>
  <c r="V41" i="16"/>
  <c r="N41" i="16"/>
  <c r="L41" i="16"/>
  <c r="J41" i="16"/>
  <c r="AA40" i="16"/>
  <c r="X40" i="16"/>
  <c r="Y40" i="16" s="1"/>
  <c r="V40" i="16"/>
  <c r="N40" i="16"/>
  <c r="L40" i="16"/>
  <c r="J40" i="16"/>
  <c r="AA39" i="16"/>
  <c r="X39" i="16"/>
  <c r="Y39" i="16" s="1"/>
  <c r="W39" i="16"/>
  <c r="W40" i="16" s="1"/>
  <c r="V39" i="16"/>
  <c r="O39" i="16"/>
  <c r="O40" i="16" s="1"/>
  <c r="O41" i="16" s="1"/>
  <c r="O42" i="16" s="1"/>
  <c r="O43" i="16" s="1"/>
  <c r="O44" i="16" s="1"/>
  <c r="O45" i="16" s="1"/>
  <c r="O46" i="16" s="1"/>
  <c r="O47" i="16" s="1"/>
  <c r="O48" i="16" s="1"/>
  <c r="O49" i="16" s="1"/>
  <c r="O50" i="16" s="1"/>
  <c r="O51" i="16" s="1"/>
  <c r="O52" i="16" s="1"/>
  <c r="O53" i="16" s="1"/>
  <c r="O54" i="16" s="1"/>
  <c r="O55" i="16" s="1"/>
  <c r="O56" i="16" s="1"/>
  <c r="O57" i="16" s="1"/>
  <c r="O58" i="16" s="1"/>
  <c r="O59" i="16" s="1"/>
  <c r="O60" i="16" s="1"/>
  <c r="O61" i="16" s="1"/>
  <c r="O62" i="16" s="1"/>
  <c r="N39" i="16"/>
  <c r="M39" i="16"/>
  <c r="M40" i="16" s="1"/>
  <c r="M41" i="16" s="1"/>
  <c r="M42" i="16" s="1"/>
  <c r="M43" i="16" s="1"/>
  <c r="M44" i="16" s="1"/>
  <c r="M45" i="16" s="1"/>
  <c r="M46" i="16" s="1"/>
  <c r="M47" i="16" s="1"/>
  <c r="M48" i="16" s="1"/>
  <c r="M49" i="16" s="1"/>
  <c r="M50" i="16" s="1"/>
  <c r="M51" i="16" s="1"/>
  <c r="M52" i="16" s="1"/>
  <c r="M53" i="16" s="1"/>
  <c r="M54" i="16" s="1"/>
  <c r="M55" i="16" s="1"/>
  <c r="M56" i="16" s="1"/>
  <c r="M57" i="16" s="1"/>
  <c r="M58" i="16" s="1"/>
  <c r="M59" i="16" s="1"/>
  <c r="M60" i="16" s="1"/>
  <c r="M61" i="16" s="1"/>
  <c r="M62" i="16" s="1"/>
  <c r="L39" i="16"/>
  <c r="K39" i="16"/>
  <c r="J39" i="16"/>
  <c r="AA38" i="16"/>
  <c r="V38" i="16"/>
  <c r="S38" i="16"/>
  <c r="X38" i="16" s="1"/>
  <c r="Y38" i="16" s="1"/>
  <c r="N38" i="16"/>
  <c r="L38" i="16"/>
  <c r="J38" i="16"/>
  <c r="R31" i="16"/>
  <c r="Q31" i="16"/>
  <c r="P31" i="16"/>
  <c r="N31" i="16"/>
  <c r="M31" i="16"/>
  <c r="L31" i="16"/>
  <c r="R30" i="16"/>
  <c r="Q30" i="16"/>
  <c r="P30" i="16"/>
  <c r="N30" i="16"/>
  <c r="M30" i="16"/>
  <c r="L30" i="16"/>
  <c r="R29" i="16"/>
  <c r="Q29" i="16"/>
  <c r="P29" i="16"/>
  <c r="N29" i="16"/>
  <c r="M29" i="16"/>
  <c r="L29" i="16"/>
  <c r="R28" i="16"/>
  <c r="Q28" i="16"/>
  <c r="P28" i="16"/>
  <c r="N28" i="16"/>
  <c r="M28" i="16"/>
  <c r="L28" i="16"/>
  <c r="R27" i="16"/>
  <c r="Q27" i="16"/>
  <c r="P27" i="16"/>
  <c r="N27" i="16"/>
  <c r="M27" i="16"/>
  <c r="L27" i="16"/>
  <c r="R26" i="16"/>
  <c r="Q26" i="16"/>
  <c r="P26" i="16"/>
  <c r="N26" i="16"/>
  <c r="M26" i="16"/>
  <c r="L26" i="16"/>
  <c r="R25" i="16"/>
  <c r="Q25" i="16"/>
  <c r="P25" i="16"/>
  <c r="N25" i="16"/>
  <c r="M25" i="16"/>
  <c r="L25" i="16"/>
  <c r="R24" i="16"/>
  <c r="Q24" i="16"/>
  <c r="P24" i="16"/>
  <c r="N24" i="16"/>
  <c r="M24" i="16"/>
  <c r="L24" i="16"/>
  <c r="R23" i="16"/>
  <c r="Q23" i="16"/>
  <c r="P23" i="16"/>
  <c r="N23" i="16"/>
  <c r="M23" i="16"/>
  <c r="L23" i="16"/>
  <c r="R22" i="16"/>
  <c r="Q22" i="16"/>
  <c r="P22" i="16"/>
  <c r="N22" i="16"/>
  <c r="M22" i="16"/>
  <c r="L22" i="16"/>
  <c r="R21" i="16"/>
  <c r="Q21" i="16"/>
  <c r="P21" i="16"/>
  <c r="N21" i="16"/>
  <c r="M21" i="16"/>
  <c r="L21" i="16"/>
  <c r="R20" i="16"/>
  <c r="Q20" i="16"/>
  <c r="P20" i="16"/>
  <c r="N20" i="16"/>
  <c r="M20" i="16"/>
  <c r="L20" i="16"/>
  <c r="R19" i="16"/>
  <c r="Q19" i="16"/>
  <c r="P19" i="16"/>
  <c r="N19" i="16"/>
  <c r="M19" i="16"/>
  <c r="L19" i="16"/>
  <c r="R18" i="16"/>
  <c r="Q18" i="16"/>
  <c r="P18" i="16"/>
  <c r="N18" i="16"/>
  <c r="M18" i="16"/>
  <c r="L18" i="16"/>
  <c r="R17" i="16"/>
  <c r="Q17" i="16"/>
  <c r="P17" i="16"/>
  <c r="N17" i="16"/>
  <c r="M17" i="16"/>
  <c r="L17" i="16"/>
  <c r="R16" i="16"/>
  <c r="Q16" i="16"/>
  <c r="P16" i="16"/>
  <c r="N16" i="16"/>
  <c r="M16" i="16"/>
  <c r="L16" i="16"/>
  <c r="R15" i="16"/>
  <c r="Q15" i="16"/>
  <c r="P15" i="16"/>
  <c r="N15" i="16"/>
  <c r="M15" i="16"/>
  <c r="L15" i="16"/>
  <c r="R14" i="16"/>
  <c r="Q14" i="16"/>
  <c r="P14" i="16"/>
  <c r="N14" i="16"/>
  <c r="M14" i="16"/>
  <c r="L14" i="16"/>
  <c r="R13" i="16"/>
  <c r="Q13" i="16"/>
  <c r="P13" i="16"/>
  <c r="N13" i="16"/>
  <c r="M13" i="16"/>
  <c r="L13" i="16"/>
  <c r="R12" i="16"/>
  <c r="Q12" i="16"/>
  <c r="P12" i="16"/>
  <c r="N12" i="16"/>
  <c r="M12" i="16"/>
  <c r="L12" i="16"/>
  <c r="R11" i="16"/>
  <c r="Q11" i="16"/>
  <c r="P11" i="16"/>
  <c r="N11" i="16"/>
  <c r="M11" i="16"/>
  <c r="L11" i="16"/>
  <c r="R10" i="16"/>
  <c r="Q10" i="16"/>
  <c r="P10" i="16"/>
  <c r="N10" i="16"/>
  <c r="M10" i="16"/>
  <c r="L10" i="16"/>
  <c r="R9" i="16"/>
  <c r="Q9" i="16"/>
  <c r="P9" i="16"/>
  <c r="N9" i="16"/>
  <c r="M9" i="16"/>
  <c r="L9" i="16"/>
  <c r="R8" i="16"/>
  <c r="Q8" i="16"/>
  <c r="P8" i="16"/>
  <c r="N8" i="16"/>
  <c r="M8" i="16"/>
  <c r="L8" i="16"/>
  <c r="R7" i="16"/>
  <c r="Q7" i="16"/>
  <c r="P7" i="16"/>
  <c r="N7" i="16"/>
  <c r="M7" i="16"/>
  <c r="L7" i="16"/>
  <c r="Y7" i="5"/>
  <c r="Z7" i="5"/>
  <c r="AA7" i="5"/>
  <c r="Y8" i="5"/>
  <c r="Z8" i="5"/>
  <c r="AA8" i="5"/>
  <c r="Y9" i="5"/>
  <c r="Z9" i="5"/>
  <c r="AA9" i="5"/>
  <c r="Y10" i="5"/>
  <c r="Z10" i="5"/>
  <c r="AA10" i="5"/>
  <c r="Y11" i="5"/>
  <c r="Z11" i="5"/>
  <c r="AA11" i="5"/>
  <c r="Y12" i="5"/>
  <c r="Z12" i="5"/>
  <c r="AA12" i="5"/>
  <c r="Y13" i="5"/>
  <c r="Z13" i="5"/>
  <c r="AA13" i="5"/>
  <c r="Y14" i="5"/>
  <c r="Z14" i="5"/>
  <c r="AA14" i="5"/>
  <c r="Y15" i="5"/>
  <c r="Z15" i="5"/>
  <c r="AA15" i="5"/>
  <c r="U7" i="5"/>
  <c r="V7" i="5"/>
  <c r="W7" i="5"/>
  <c r="U8" i="5"/>
  <c r="V8" i="5"/>
  <c r="W8" i="5"/>
  <c r="U9" i="5"/>
  <c r="V9" i="5"/>
  <c r="W9" i="5"/>
  <c r="U10" i="5"/>
  <c r="V10" i="5"/>
  <c r="W10" i="5"/>
  <c r="U11" i="5"/>
  <c r="V11" i="5"/>
  <c r="W11" i="5"/>
  <c r="U12" i="5"/>
  <c r="V12" i="5"/>
  <c r="W12" i="5"/>
  <c r="U13" i="5"/>
  <c r="V13" i="5"/>
  <c r="W13" i="5"/>
  <c r="U14" i="5"/>
  <c r="V14" i="5"/>
  <c r="W14" i="5"/>
  <c r="U15" i="5"/>
  <c r="V15" i="5"/>
  <c r="W15" i="5"/>
  <c r="U16" i="5"/>
  <c r="V16" i="5"/>
  <c r="W16" i="5"/>
  <c r="U17" i="5"/>
  <c r="V17" i="5"/>
  <c r="W17" i="5"/>
  <c r="U18" i="5"/>
  <c r="V18" i="5"/>
  <c r="W18" i="5"/>
  <c r="U19" i="5"/>
  <c r="V19" i="5"/>
  <c r="W19" i="5"/>
  <c r="U20" i="5"/>
  <c r="V20" i="5"/>
  <c r="W20" i="5"/>
  <c r="U21" i="5"/>
  <c r="V21" i="5"/>
  <c r="W21" i="5"/>
  <c r="U22" i="5"/>
  <c r="V22" i="5"/>
  <c r="W22" i="5"/>
  <c r="U23" i="5"/>
  <c r="V23" i="5"/>
  <c r="W23" i="5"/>
  <c r="U24" i="5"/>
  <c r="V24" i="5"/>
  <c r="W24" i="5"/>
  <c r="U25" i="5"/>
  <c r="V25" i="5"/>
  <c r="W25" i="5"/>
  <c r="U26" i="5"/>
  <c r="V26" i="5"/>
  <c r="W26" i="5"/>
  <c r="U27" i="5"/>
  <c r="V27" i="5"/>
  <c r="W27" i="5"/>
  <c r="U28" i="5"/>
  <c r="V28" i="5"/>
  <c r="W28" i="5"/>
  <c r="U29" i="5"/>
  <c r="V29" i="5"/>
  <c r="W29" i="5"/>
  <c r="U30" i="5"/>
  <c r="V30" i="5"/>
  <c r="W30" i="5"/>
  <c r="U31" i="5"/>
  <c r="V31" i="5"/>
  <c r="W31" i="5"/>
  <c r="U32" i="5"/>
  <c r="V32" i="5"/>
  <c r="W32" i="5"/>
  <c r="U33" i="5"/>
  <c r="V33" i="5"/>
  <c r="W33" i="5"/>
  <c r="U34" i="5"/>
  <c r="V34" i="5"/>
  <c r="W34" i="5"/>
  <c r="U35" i="5"/>
  <c r="V35" i="5"/>
  <c r="W35" i="5"/>
  <c r="U36" i="5"/>
  <c r="V36" i="5"/>
  <c r="W36" i="5"/>
  <c r="U37" i="5"/>
  <c r="V37" i="5"/>
  <c r="W37" i="5"/>
  <c r="U38" i="5"/>
  <c r="V38" i="5"/>
  <c r="W38" i="5"/>
  <c r="U39" i="5"/>
  <c r="V39" i="5"/>
  <c r="W39" i="5"/>
  <c r="U40" i="5"/>
  <c r="V40" i="5"/>
  <c r="W40" i="5"/>
  <c r="U41" i="5"/>
  <c r="V41" i="5"/>
  <c r="W41" i="5"/>
  <c r="Q6" i="5"/>
  <c r="R6" i="5"/>
  <c r="S6" i="5"/>
  <c r="U6" i="5"/>
  <c r="V6" i="5"/>
  <c r="W6" i="5"/>
  <c r="AA6" i="5"/>
  <c r="Z6" i="5"/>
  <c r="Y6" i="5"/>
  <c r="S13" i="5"/>
  <c r="Q7" i="5"/>
  <c r="R7" i="5"/>
  <c r="S7" i="5"/>
  <c r="Q8" i="5"/>
  <c r="R8" i="5"/>
  <c r="S8" i="5"/>
  <c r="Q9" i="5"/>
  <c r="R9" i="5"/>
  <c r="S9" i="5"/>
  <c r="Q10" i="5"/>
  <c r="R10" i="5"/>
  <c r="S10" i="5"/>
  <c r="Q11" i="5"/>
  <c r="R11" i="5"/>
  <c r="S11" i="5"/>
  <c r="Q12" i="5"/>
  <c r="R12" i="5"/>
  <c r="S12" i="5"/>
  <c r="Q13" i="5"/>
  <c r="R13" i="5"/>
  <c r="Q14" i="5"/>
  <c r="R14" i="5"/>
  <c r="S14" i="5"/>
  <c r="Q15" i="5"/>
  <c r="R15" i="5"/>
  <c r="S15" i="5"/>
  <c r="Q16" i="5"/>
  <c r="R16" i="5"/>
  <c r="S16" i="5"/>
  <c r="Q17" i="5"/>
  <c r="R17" i="5"/>
  <c r="S17" i="5"/>
  <c r="Q18" i="5"/>
  <c r="R18" i="5"/>
  <c r="S18" i="5"/>
  <c r="Q19" i="5"/>
  <c r="R19" i="5"/>
  <c r="S19" i="5"/>
  <c r="Q20" i="5"/>
  <c r="R20" i="5"/>
  <c r="S20" i="5"/>
  <c r="Q21" i="5"/>
  <c r="R21" i="5"/>
  <c r="S21" i="5"/>
  <c r="Q22" i="5"/>
  <c r="R22" i="5"/>
  <c r="S22" i="5"/>
  <c r="Q23" i="5"/>
  <c r="R23" i="5"/>
  <c r="S23" i="5"/>
  <c r="Q24" i="5"/>
  <c r="R24" i="5"/>
  <c r="S24" i="5"/>
  <c r="Q25" i="5"/>
  <c r="R25" i="5"/>
  <c r="S25" i="5"/>
  <c r="Q26" i="5"/>
  <c r="R26" i="5"/>
  <c r="S26" i="5"/>
  <c r="Q27" i="5"/>
  <c r="R27" i="5"/>
  <c r="S27" i="5"/>
  <c r="Q28" i="5"/>
  <c r="R28" i="5"/>
  <c r="S28" i="5"/>
  <c r="Q29" i="5"/>
  <c r="R29" i="5"/>
  <c r="S29" i="5"/>
  <c r="Q30" i="5"/>
  <c r="R30" i="5"/>
  <c r="S30" i="5"/>
  <c r="R7" i="14"/>
  <c r="Q7" i="14"/>
  <c r="P16" i="14"/>
  <c r="Q16" i="14"/>
  <c r="R16" i="14"/>
  <c r="P17" i="14"/>
  <c r="Q17" i="14"/>
  <c r="R17" i="14"/>
  <c r="P18" i="14"/>
  <c r="Q18" i="14"/>
  <c r="R18" i="14"/>
  <c r="P19" i="14"/>
  <c r="Q19" i="14"/>
  <c r="R19" i="14"/>
  <c r="P20" i="14"/>
  <c r="Q20" i="14"/>
  <c r="R20" i="14"/>
  <c r="AA45" i="13"/>
  <c r="V45" i="13"/>
  <c r="AA44" i="13"/>
  <c r="V43" i="13"/>
  <c r="AA41" i="13"/>
  <c r="V41" i="13"/>
  <c r="AA40" i="13"/>
  <c r="M39" i="13"/>
  <c r="M40" i="13" s="1"/>
  <c r="M41" i="13" s="1"/>
  <c r="M42" i="13" s="1"/>
  <c r="M43" i="13" s="1"/>
  <c r="M44" i="13" s="1"/>
  <c r="M45" i="13" s="1"/>
  <c r="M46" i="13" s="1"/>
  <c r="M47" i="13" s="1"/>
  <c r="M48" i="13" s="1"/>
  <c r="M49" i="13" s="1"/>
  <c r="M50" i="13" s="1"/>
  <c r="M51" i="13" s="1"/>
  <c r="M52" i="13" s="1"/>
  <c r="M53" i="13" s="1"/>
  <c r="M54" i="13" s="1"/>
  <c r="M55" i="13" s="1"/>
  <c r="M56" i="13" s="1"/>
  <c r="M57" i="13" s="1"/>
  <c r="M58" i="13" s="1"/>
  <c r="M59" i="13" s="1"/>
  <c r="M60" i="13" s="1"/>
  <c r="M61" i="13" s="1"/>
  <c r="M62" i="13" s="1"/>
  <c r="V40" i="13"/>
  <c r="V42" i="13"/>
  <c r="V44" i="13"/>
  <c r="V38" i="13"/>
  <c r="Y40" i="13"/>
  <c r="Y41" i="13"/>
  <c r="AA42" i="13"/>
  <c r="AA43" i="13"/>
  <c r="Y44" i="13"/>
  <c r="Y45" i="13"/>
  <c r="N23" i="14"/>
  <c r="M23" i="14"/>
  <c r="L23" i="14"/>
  <c r="N22" i="14"/>
  <c r="M22" i="14"/>
  <c r="L22" i="14"/>
  <c r="N21" i="14"/>
  <c r="M21" i="14"/>
  <c r="L21" i="14"/>
  <c r="N20" i="14"/>
  <c r="M20" i="14"/>
  <c r="L20" i="14"/>
  <c r="N19" i="14"/>
  <c r="M19" i="14"/>
  <c r="L19" i="14"/>
  <c r="N18" i="14"/>
  <c r="M18" i="14"/>
  <c r="L18" i="14"/>
  <c r="N17" i="14"/>
  <c r="M17" i="14"/>
  <c r="L17" i="14"/>
  <c r="N16" i="14"/>
  <c r="M16" i="14"/>
  <c r="L16" i="14"/>
  <c r="R15" i="14"/>
  <c r="Q15" i="14"/>
  <c r="P15" i="14"/>
  <c r="N15" i="14"/>
  <c r="M15" i="14"/>
  <c r="L15" i="14"/>
  <c r="R14" i="14"/>
  <c r="Q14" i="14"/>
  <c r="P14" i="14"/>
  <c r="N14" i="14"/>
  <c r="M14" i="14"/>
  <c r="L14" i="14"/>
  <c r="R13" i="14"/>
  <c r="Q13" i="14"/>
  <c r="P13" i="14"/>
  <c r="N13" i="14"/>
  <c r="M13" i="14"/>
  <c r="L13" i="14"/>
  <c r="R12" i="14"/>
  <c r="Q12" i="14"/>
  <c r="P12" i="14"/>
  <c r="N12" i="14"/>
  <c r="M12" i="14"/>
  <c r="L12" i="14"/>
  <c r="R11" i="14"/>
  <c r="Q11" i="14"/>
  <c r="P11" i="14"/>
  <c r="N11" i="14"/>
  <c r="M11" i="14"/>
  <c r="L11" i="14"/>
  <c r="R10" i="14"/>
  <c r="Q10" i="14"/>
  <c r="P10" i="14"/>
  <c r="N10" i="14"/>
  <c r="M10" i="14"/>
  <c r="L10" i="14"/>
  <c r="R9" i="14"/>
  <c r="Q9" i="14"/>
  <c r="P9" i="14"/>
  <c r="N9" i="14"/>
  <c r="M9" i="14"/>
  <c r="L9" i="14"/>
  <c r="R8" i="14"/>
  <c r="Q8" i="14"/>
  <c r="P8" i="14"/>
  <c r="N8" i="14"/>
  <c r="M8" i="14"/>
  <c r="L8" i="14"/>
  <c r="N7" i="14"/>
  <c r="M7" i="14"/>
  <c r="L7" i="14"/>
  <c r="O39" i="13"/>
  <c r="O40" i="13" s="1"/>
  <c r="O41" i="13" s="1"/>
  <c r="O42" i="13" s="1"/>
  <c r="O43" i="13" s="1"/>
  <c r="O44" i="13" s="1"/>
  <c r="O45" i="13" s="1"/>
  <c r="O46" i="13" s="1"/>
  <c r="O47" i="13" s="1"/>
  <c r="O48" i="13" s="1"/>
  <c r="O49" i="13" s="1"/>
  <c r="O50" i="13" s="1"/>
  <c r="O51" i="13" s="1"/>
  <c r="O52" i="13" s="1"/>
  <c r="O53" i="13" s="1"/>
  <c r="O54" i="13" s="1"/>
  <c r="O55" i="13" s="1"/>
  <c r="O56" i="13" s="1"/>
  <c r="O57" i="13" s="1"/>
  <c r="O58" i="13" s="1"/>
  <c r="O59" i="13" s="1"/>
  <c r="O60" i="13" s="1"/>
  <c r="O61" i="13" s="1"/>
  <c r="O62" i="13" s="1"/>
  <c r="K40" i="13"/>
  <c r="K41" i="13" s="1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N62" i="13"/>
  <c r="J62" i="13"/>
  <c r="N61" i="13"/>
  <c r="J61" i="13"/>
  <c r="N60" i="13"/>
  <c r="J60" i="13"/>
  <c r="N59" i="13"/>
  <c r="J59" i="13"/>
  <c r="N58" i="13"/>
  <c r="J58" i="13"/>
  <c r="N57" i="13"/>
  <c r="J57" i="13"/>
  <c r="N56" i="13"/>
  <c r="J56" i="13"/>
  <c r="N55" i="13"/>
  <c r="J55" i="13"/>
  <c r="N54" i="13"/>
  <c r="J54" i="13"/>
  <c r="N53" i="13"/>
  <c r="J53" i="13"/>
  <c r="N52" i="13"/>
  <c r="J52" i="13"/>
  <c r="N51" i="13"/>
  <c r="J51" i="13"/>
  <c r="N50" i="13"/>
  <c r="J50" i="13"/>
  <c r="N49" i="13"/>
  <c r="J49" i="13"/>
  <c r="N48" i="13"/>
  <c r="J48" i="13"/>
  <c r="N47" i="13"/>
  <c r="J47" i="13"/>
  <c r="N46" i="13"/>
  <c r="J46" i="13"/>
  <c r="N45" i="13"/>
  <c r="J45" i="13"/>
  <c r="N44" i="13"/>
  <c r="J44" i="13"/>
  <c r="N43" i="13"/>
  <c r="J43" i="13"/>
  <c r="N42" i="13"/>
  <c r="J42" i="13"/>
  <c r="N41" i="13"/>
  <c r="J41" i="13"/>
  <c r="N40" i="13"/>
  <c r="J40" i="13"/>
  <c r="AA39" i="13"/>
  <c r="N39" i="13"/>
  <c r="J39" i="13"/>
  <c r="AA38" i="13"/>
  <c r="N38" i="13"/>
  <c r="J38" i="13"/>
  <c r="N31" i="13"/>
  <c r="M31" i="13"/>
  <c r="L31" i="13"/>
  <c r="N30" i="13"/>
  <c r="M30" i="13"/>
  <c r="L30" i="13"/>
  <c r="N29" i="13"/>
  <c r="M29" i="13"/>
  <c r="L29" i="13"/>
  <c r="N28" i="13"/>
  <c r="M28" i="13"/>
  <c r="L28" i="13"/>
  <c r="N27" i="13"/>
  <c r="M27" i="13"/>
  <c r="L27" i="13"/>
  <c r="N26" i="13"/>
  <c r="M26" i="13"/>
  <c r="L26" i="13"/>
  <c r="N25" i="13"/>
  <c r="M25" i="13"/>
  <c r="L25" i="13"/>
  <c r="N24" i="13"/>
  <c r="M24" i="13"/>
  <c r="L24" i="13"/>
  <c r="N23" i="13"/>
  <c r="M23" i="13"/>
  <c r="L23" i="13"/>
  <c r="N22" i="13"/>
  <c r="M22" i="13"/>
  <c r="L22" i="13"/>
  <c r="N21" i="13"/>
  <c r="M21" i="13"/>
  <c r="L21" i="13"/>
  <c r="N20" i="13"/>
  <c r="M20" i="13"/>
  <c r="L20" i="13"/>
  <c r="N19" i="13"/>
  <c r="M19" i="13"/>
  <c r="L19" i="13"/>
  <c r="N18" i="13"/>
  <c r="M18" i="13"/>
  <c r="L18" i="13"/>
  <c r="N17" i="13"/>
  <c r="M17" i="13"/>
  <c r="L17" i="13"/>
  <c r="N16" i="13"/>
  <c r="M16" i="13"/>
  <c r="L16" i="13"/>
  <c r="N15" i="13"/>
  <c r="M15" i="13"/>
  <c r="L15" i="13"/>
  <c r="N14" i="13"/>
  <c r="M14" i="13"/>
  <c r="L14" i="13"/>
  <c r="N13" i="13"/>
  <c r="M13" i="13"/>
  <c r="L13" i="13"/>
  <c r="N12" i="13"/>
  <c r="M12" i="13"/>
  <c r="L12" i="13"/>
  <c r="N11" i="13"/>
  <c r="M11" i="13"/>
  <c r="L11" i="13"/>
  <c r="N10" i="13"/>
  <c r="M10" i="13"/>
  <c r="L10" i="13"/>
  <c r="N9" i="13"/>
  <c r="M9" i="13"/>
  <c r="L9" i="13"/>
  <c r="N8" i="13"/>
  <c r="M8" i="13"/>
  <c r="L8" i="13"/>
  <c r="N7" i="13"/>
  <c r="M7" i="13"/>
  <c r="L7" i="13"/>
  <c r="P8" i="1"/>
  <c r="Q8" i="1"/>
  <c r="R8" i="1"/>
  <c r="P9" i="1"/>
  <c r="Q9" i="1"/>
  <c r="R9" i="1"/>
  <c r="P10" i="1"/>
  <c r="Q10" i="1"/>
  <c r="R10" i="1"/>
  <c r="P11" i="1"/>
  <c r="Q11" i="1"/>
  <c r="R11" i="1"/>
  <c r="P12" i="1"/>
  <c r="Q12" i="1"/>
  <c r="R12" i="1"/>
  <c r="P13" i="1"/>
  <c r="Q13" i="1"/>
  <c r="R13" i="1"/>
  <c r="P14" i="1"/>
  <c r="Q14" i="1"/>
  <c r="R14" i="1"/>
  <c r="P15" i="1"/>
  <c r="Q15" i="1"/>
  <c r="R15" i="1"/>
  <c r="P16" i="1"/>
  <c r="Q16" i="1"/>
  <c r="R16" i="1"/>
  <c r="P17" i="1"/>
  <c r="Q17" i="1"/>
  <c r="R17" i="1"/>
  <c r="P18" i="1"/>
  <c r="Q18" i="1"/>
  <c r="R18" i="1"/>
  <c r="P19" i="1"/>
  <c r="Q19" i="1"/>
  <c r="R19" i="1"/>
  <c r="P20" i="1"/>
  <c r="Q20" i="1"/>
  <c r="R20" i="1"/>
  <c r="P21" i="1"/>
  <c r="Q21" i="1"/>
  <c r="R21" i="1"/>
  <c r="P22" i="1"/>
  <c r="Q22" i="1"/>
  <c r="R22" i="1"/>
  <c r="R7" i="1"/>
  <c r="N7" i="1"/>
  <c r="Q7" i="1"/>
  <c r="M7" i="1"/>
  <c r="P7" i="1"/>
  <c r="L7" i="1"/>
  <c r="N27" i="1"/>
  <c r="L8" i="1"/>
  <c r="M8" i="1"/>
  <c r="N8" i="1"/>
  <c r="L9" i="1"/>
  <c r="M9" i="1"/>
  <c r="N9" i="1"/>
  <c r="L10" i="1"/>
  <c r="M10" i="1"/>
  <c r="N10" i="1"/>
  <c r="L11" i="1"/>
  <c r="M11" i="1"/>
  <c r="N11" i="1"/>
  <c r="L12" i="1"/>
  <c r="M12" i="1"/>
  <c r="N12" i="1"/>
  <c r="L13" i="1"/>
  <c r="M13" i="1"/>
  <c r="N13" i="1"/>
  <c r="L14" i="1"/>
  <c r="M14" i="1"/>
  <c r="N14" i="1"/>
  <c r="L15" i="1"/>
  <c r="M15" i="1"/>
  <c r="N15" i="1"/>
  <c r="L16" i="1"/>
  <c r="M16" i="1"/>
  <c r="N16" i="1"/>
  <c r="L17" i="1"/>
  <c r="M17" i="1"/>
  <c r="N17" i="1"/>
  <c r="L18" i="1"/>
  <c r="M18" i="1"/>
  <c r="N18" i="1"/>
  <c r="L19" i="1"/>
  <c r="M19" i="1"/>
  <c r="N19" i="1"/>
  <c r="L20" i="1"/>
  <c r="M20" i="1"/>
  <c r="N20" i="1"/>
  <c r="L21" i="1"/>
  <c r="M21" i="1"/>
  <c r="N21" i="1"/>
  <c r="L22" i="1"/>
  <c r="M22" i="1"/>
  <c r="N22" i="1"/>
  <c r="L23" i="1"/>
  <c r="M23" i="1"/>
  <c r="N23" i="1"/>
  <c r="L24" i="1"/>
  <c r="M24" i="1"/>
  <c r="N24" i="1"/>
  <c r="L25" i="1"/>
  <c r="M25" i="1"/>
  <c r="N25" i="1"/>
  <c r="L26" i="1"/>
  <c r="M26" i="1"/>
  <c r="N26" i="1"/>
  <c r="L27" i="1"/>
  <c r="M27" i="1"/>
  <c r="L28" i="1"/>
  <c r="M28" i="1"/>
  <c r="N28" i="1"/>
  <c r="L29" i="1"/>
  <c r="M29" i="1"/>
  <c r="N29" i="1"/>
  <c r="L30" i="1"/>
  <c r="M30" i="1"/>
  <c r="N30" i="1"/>
  <c r="L31" i="1"/>
  <c r="M31" i="1"/>
  <c r="N31" i="1"/>
  <c r="W125" i="16" l="1"/>
  <c r="W126" i="16" s="1"/>
  <c r="W127" i="16" s="1"/>
  <c r="W128" i="16" s="1"/>
  <c r="W129" i="16" s="1"/>
  <c r="W130" i="16" s="1"/>
  <c r="W131" i="16" s="1"/>
  <c r="W132" i="16" s="1"/>
  <c r="W133" i="16" s="1"/>
  <c r="W134" i="16" s="1"/>
  <c r="W135" i="16" s="1"/>
  <c r="W136" i="16" s="1"/>
  <c r="W137" i="16" s="1"/>
  <c r="W138" i="16" s="1"/>
  <c r="W139" i="16" s="1"/>
  <c r="W140" i="16" s="1"/>
  <c r="W141" i="16" s="1"/>
  <c r="W142" i="16" s="1"/>
  <c r="W143" i="16" s="1"/>
  <c r="W144" i="16" s="1"/>
  <c r="W145" i="16" s="1"/>
  <c r="W146" i="16" s="1"/>
  <c r="W147" i="16" s="1"/>
  <c r="W148" i="16" s="1"/>
  <c r="W149" i="16" s="1"/>
  <c r="K40" i="16"/>
  <c r="K41" i="16" s="1"/>
  <c r="K42" i="16" s="1"/>
  <c r="K43" i="16" s="1"/>
  <c r="K44" i="16" s="1"/>
  <c r="K45" i="16" s="1"/>
  <c r="K46" i="16" s="1"/>
  <c r="W41" i="16"/>
  <c r="W42" i="16" s="1"/>
  <c r="W43" i="16" s="1"/>
  <c r="W44" i="16" s="1"/>
  <c r="K125" i="16"/>
  <c r="K126" i="16" s="1"/>
  <c r="K127" i="16" s="1"/>
  <c r="K128" i="16" s="1"/>
  <c r="K129" i="16" s="1"/>
  <c r="K130" i="16" s="1"/>
  <c r="K131" i="16" s="1"/>
  <c r="K132" i="16" s="1"/>
  <c r="K133" i="16" s="1"/>
  <c r="K134" i="16" s="1"/>
  <c r="K135" i="16" s="1"/>
  <c r="K136" i="16" s="1"/>
  <c r="K137" i="16" s="1"/>
  <c r="K138" i="16" s="1"/>
  <c r="K139" i="16" s="1"/>
  <c r="K140" i="16" s="1"/>
  <c r="K141" i="16" s="1"/>
  <c r="K142" i="16" s="1"/>
  <c r="K143" i="16" s="1"/>
  <c r="K144" i="16" s="1"/>
  <c r="K145" i="16" s="1"/>
  <c r="K120" i="13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K137" i="13" s="1"/>
  <c r="K138" i="13" s="1"/>
  <c r="K139" i="13" s="1"/>
  <c r="K140" i="13" s="1"/>
  <c r="W55" i="14"/>
  <c r="K59" i="14"/>
  <c r="K60" i="14" s="1"/>
  <c r="K61" i="14" s="1"/>
  <c r="K62" i="14" s="1"/>
  <c r="Z39" i="16"/>
  <c r="Z40" i="16" s="1"/>
  <c r="Z41" i="16" s="1"/>
  <c r="Z42" i="16" s="1"/>
  <c r="Z43" i="16" s="1"/>
  <c r="Z44" i="16" s="1"/>
  <c r="Z45" i="16" s="1"/>
  <c r="Z46" i="16" s="1"/>
  <c r="Z47" i="16" s="1"/>
  <c r="Z48" i="16" s="1"/>
  <c r="Z49" i="16" s="1"/>
  <c r="Z50" i="16" s="1"/>
  <c r="Z51" i="16" s="1"/>
  <c r="Z52" i="16" s="1"/>
  <c r="Z53" i="16" s="1"/>
  <c r="Z54" i="16" s="1"/>
  <c r="Z55" i="16" s="1"/>
  <c r="Z56" i="16" s="1"/>
  <c r="Z57" i="16" s="1"/>
  <c r="Z58" i="16" s="1"/>
  <c r="Z59" i="16" s="1"/>
  <c r="Z60" i="16" s="1"/>
  <c r="Z61" i="16" s="1"/>
  <c r="Z62" i="16" s="1"/>
  <c r="M72" i="14"/>
  <c r="M73" i="14" s="1"/>
  <c r="M74" i="14" s="1"/>
  <c r="M75" i="14" s="1"/>
  <c r="M76" i="14" s="1"/>
  <c r="V39" i="13"/>
  <c r="Z40" i="13"/>
  <c r="Z41" i="13" s="1"/>
  <c r="Z42" i="13" s="1"/>
  <c r="Z43" i="13" s="1"/>
  <c r="Z44" i="13" s="1"/>
  <c r="Z45" i="13" s="1"/>
  <c r="W45" i="16" l="1"/>
  <c r="W46" i="16" s="1"/>
  <c r="W47" i="16" s="1"/>
  <c r="W48" i="16" s="1"/>
  <c r="W49" i="16" s="1"/>
  <c r="W50" i="16" s="1"/>
  <c r="W51" i="16" s="1"/>
  <c r="W52" i="16" s="1"/>
  <c r="W53" i="16" s="1"/>
  <c r="W54" i="16" s="1"/>
  <c r="W55" i="16" s="1"/>
  <c r="W56" i="16" s="1"/>
  <c r="W57" i="16" s="1"/>
  <c r="W58" i="16" s="1"/>
  <c r="W59" i="16" s="1"/>
  <c r="W60" i="16" s="1"/>
  <c r="W61" i="16" s="1"/>
  <c r="W62" i="16" s="1"/>
  <c r="K47" i="16"/>
  <c r="K48" i="16" s="1"/>
  <c r="K49" i="16" s="1"/>
  <c r="K50" i="16" s="1"/>
  <c r="K51" i="16" s="1"/>
  <c r="K52" i="16" s="1"/>
  <c r="K53" i="16" s="1"/>
  <c r="K54" i="16" s="1"/>
  <c r="K55" i="16" s="1"/>
  <c r="K56" i="16" s="1"/>
  <c r="K57" i="16" s="1"/>
  <c r="K58" i="16" s="1"/>
  <c r="K59" i="16" s="1"/>
  <c r="K60" i="16" s="1"/>
  <c r="K61" i="16" s="1"/>
  <c r="K62" i="16" s="1"/>
  <c r="K63" i="14"/>
  <c r="K64" i="14" s="1"/>
  <c r="K65" i="14" s="1"/>
  <c r="K66" i="14" s="1"/>
  <c r="K67" i="14" s="1"/>
  <c r="K68" i="14" s="1"/>
  <c r="K69" i="14" s="1"/>
  <c r="K70" i="14" s="1"/>
  <c r="K71" i="14" s="1"/>
  <c r="K72" i="14" s="1"/>
  <c r="K73" i="14" s="1"/>
  <c r="K74" i="14" s="1"/>
  <c r="K75" i="14" s="1"/>
  <c r="K76" i="14" s="1"/>
  <c r="W56" i="14"/>
  <c r="W57" i="14" s="1"/>
  <c r="W58" i="14" s="1"/>
  <c r="W59" i="14" s="1"/>
  <c r="W60" i="14" l="1"/>
  <c r="W61" i="14" s="1"/>
  <c r="W62" i="14" s="1"/>
  <c r="W63" i="14" s="1"/>
  <c r="W64" i="14" s="1"/>
  <c r="W65" i="14" s="1"/>
  <c r="W66" i="14" s="1"/>
  <c r="W67" i="14" s="1"/>
  <c r="W68" i="14" s="1"/>
</calcChain>
</file>

<file path=xl/sharedStrings.xml><?xml version="1.0" encoding="utf-8"?>
<sst xmlns="http://schemas.openxmlformats.org/spreadsheetml/2006/main" count="1467" uniqueCount="259">
  <si>
    <t>Phenyl BPin</t>
  </si>
  <si>
    <t>Benzyl bromide</t>
  </si>
  <si>
    <t>benzyl bromide</t>
  </si>
  <si>
    <t>Product</t>
  </si>
  <si>
    <t>product</t>
  </si>
  <si>
    <t>BPin</t>
  </si>
  <si>
    <t>time</t>
  </si>
  <si>
    <t>157-5</t>
  </si>
  <si>
    <t>157-6</t>
  </si>
  <si>
    <t>iCLC Raw Data (peak area)</t>
  </si>
  <si>
    <t>Concentration</t>
  </si>
  <si>
    <t>Std Conditions</t>
  </si>
  <si>
    <t xml:space="preserve"> VTNA</t>
  </si>
  <si>
    <t>Time</t>
  </si>
  <si>
    <t xml:space="preserve">Time </t>
  </si>
  <si>
    <t>ORDER IN BPIN</t>
  </si>
  <si>
    <t>std</t>
  </si>
  <si>
    <t>ORDER IN BENZYL BROMIDE</t>
  </si>
  <si>
    <t>Bpin std</t>
  </si>
  <si>
    <t>Benzyl bromide std</t>
  </si>
  <si>
    <t>Product std</t>
  </si>
  <si>
    <t>[BPin] std Adj</t>
  </si>
  <si>
    <t>Norm Time BP std</t>
  </si>
  <si>
    <t>[Bromide] std</t>
  </si>
  <si>
    <t>Norm Time Bromide std</t>
  </si>
  <si>
    <t>[Pdt] std</t>
  </si>
  <si>
    <t>Norm Time Pdt std</t>
  </si>
  <si>
    <t>Bpin 193</t>
  </si>
  <si>
    <t>Benzyl bromide 193</t>
  </si>
  <si>
    <t>Pdt 193</t>
  </si>
  <si>
    <t>[BPin] Adj 193</t>
  </si>
  <si>
    <t>Norm Time BPin 193</t>
  </si>
  <si>
    <t>[Bromide] 193</t>
  </si>
  <si>
    <t>[Bromide] Adj 193</t>
  </si>
  <si>
    <t>Norm Time Bromide 193</t>
  </si>
  <si>
    <t>[Pdt] 193</t>
  </si>
  <si>
    <t>Benzyl bromide 163</t>
  </si>
  <si>
    <t>Pdt 163</t>
  </si>
  <si>
    <t>[BPin] Adj 163</t>
  </si>
  <si>
    <t>Norm Time BPin 163</t>
  </si>
  <si>
    <t>[Bromide] 163</t>
  </si>
  <si>
    <t>[Bromide] Adj 163</t>
  </si>
  <si>
    <t>Norm Time Bromide 163</t>
  </si>
  <si>
    <t>[Pdt] 163</t>
  </si>
  <si>
    <t>ORDER IN CAT</t>
  </si>
  <si>
    <t>5% Std Conditions</t>
  </si>
  <si>
    <t>Bromide std</t>
  </si>
  <si>
    <t>Cat std</t>
  </si>
  <si>
    <t>[BPin] std</t>
  </si>
  <si>
    <t>Norm Time Cat std</t>
  </si>
  <si>
    <t>Std VTNA</t>
  </si>
  <si>
    <t>Bpin 189</t>
  </si>
  <si>
    <t>Bromide 189</t>
  </si>
  <si>
    <t>Product 189</t>
  </si>
  <si>
    <t>Cat 189</t>
  </si>
  <si>
    <t>[Bpin 189]</t>
  </si>
  <si>
    <t>Norm Time Cat 189</t>
  </si>
  <si>
    <t>[Bromide] 189</t>
  </si>
  <si>
    <t>[Bromide] Adj 189</t>
  </si>
  <si>
    <t>Norm Time Bromide 189</t>
  </si>
  <si>
    <t>[Pdt] 189</t>
  </si>
  <si>
    <t>Bpin 194</t>
  </si>
  <si>
    <t>Bromide 194</t>
  </si>
  <si>
    <t>Product 194</t>
  </si>
  <si>
    <t>Cat 194</t>
  </si>
  <si>
    <t>[Bpin 194]</t>
  </si>
  <si>
    <t>Norm Time Cat 194</t>
  </si>
  <si>
    <t>[Bromide] 194</t>
  </si>
  <si>
    <t>[Bromide] Adj 194</t>
  </si>
  <si>
    <t>Norm Time Bromide 194</t>
  </si>
  <si>
    <t>[Pdt] 194</t>
  </si>
  <si>
    <t>Reduced water (1.5 ml)</t>
  </si>
  <si>
    <t>std (3 ml)</t>
  </si>
  <si>
    <t>Increased water (6 ml)</t>
  </si>
  <si>
    <t>std (w/o KBr)</t>
  </si>
  <si>
    <t>Bpin 195</t>
  </si>
  <si>
    <t>Bromide 195</t>
  </si>
  <si>
    <t>Product 195</t>
  </si>
  <si>
    <t>[Bpin 195]</t>
  </si>
  <si>
    <t>[Bromide] 195</t>
  </si>
  <si>
    <t>[Bromide] Adj 195</t>
  </si>
  <si>
    <t>Norm Time Bromide 195</t>
  </si>
  <si>
    <t>[Pdt] 195</t>
  </si>
  <si>
    <t>KBr std</t>
  </si>
  <si>
    <t>Norm Time KBr std</t>
  </si>
  <si>
    <t>KBr 195</t>
  </si>
  <si>
    <t>Norm Time KBr 195</t>
  </si>
  <si>
    <t>ORDER IN KBR</t>
  </si>
  <si>
    <t xml:space="preserve">Bpin </t>
  </si>
  <si>
    <t xml:space="preserve">Bromide </t>
  </si>
  <si>
    <t xml:space="preserve">Product </t>
  </si>
  <si>
    <t>[BPin] Adj</t>
  </si>
  <si>
    <t xml:space="preserve">Norm Time BP </t>
  </si>
  <si>
    <t xml:space="preserve">[Bromide] </t>
  </si>
  <si>
    <t xml:space="preserve">Norm Time Bromide </t>
  </si>
  <si>
    <t xml:space="preserve">[Pdt] </t>
  </si>
  <si>
    <t xml:space="preserve">Norm Time Pdt </t>
  </si>
  <si>
    <t>Bromide</t>
  </si>
  <si>
    <t xml:space="preserve">Pdt </t>
  </si>
  <si>
    <t xml:space="preserve">[BPin] Adj </t>
  </si>
  <si>
    <t>Norm Time Bpin</t>
  </si>
  <si>
    <t xml:space="preserve">[Bromide] Adj </t>
  </si>
  <si>
    <t>Norm Time Bromide</t>
  </si>
  <si>
    <t>VTNA</t>
  </si>
  <si>
    <t>Reduced Bpin (0.0375M)</t>
  </si>
  <si>
    <t>std (0.075M)</t>
  </si>
  <si>
    <t>Reduced Bpin 0.0375M</t>
  </si>
  <si>
    <t>std (0.1M)</t>
  </si>
  <si>
    <t>Reduced Benzyl bromide (0.05M)</t>
  </si>
  <si>
    <t>Increased Benzyl bromide (0.15M)</t>
  </si>
  <si>
    <t>Increased Benzyl bromide (0.015M)</t>
  </si>
  <si>
    <t>Reduced catalyst (2.5mol%)</t>
  </si>
  <si>
    <t>std (5mol%)</t>
  </si>
  <si>
    <t xml:space="preserve">2.5% Cat </t>
  </si>
  <si>
    <t>Reduced Catalyst (1.25mol%)</t>
  </si>
  <si>
    <t xml:space="preserve">1.25% Cat </t>
  </si>
  <si>
    <t>Std Conditions w/o KBr</t>
  </si>
  <si>
    <t>1 equiv. KBr</t>
  </si>
  <si>
    <t xml:space="preserve">KBr </t>
  </si>
  <si>
    <t>[Bpin ]</t>
  </si>
  <si>
    <t xml:space="preserve">Norm Time KBr </t>
  </si>
  <si>
    <t>std (w/o additive)</t>
  </si>
  <si>
    <t>1 equiv. KCl</t>
  </si>
  <si>
    <t>1 equiv. KI</t>
  </si>
  <si>
    <t>benzyl Iodide</t>
  </si>
  <si>
    <t>std (w/o carbazole)</t>
  </si>
  <si>
    <t>0.5 equiv. carbazole</t>
  </si>
  <si>
    <t>same excess</t>
  </si>
  <si>
    <t>same excess + KBr</t>
  </si>
  <si>
    <t>same excess + KBr + Product</t>
  </si>
  <si>
    <t>Increased Bpin (0.1125M)</t>
  </si>
  <si>
    <t>std (0.075M BPin)</t>
  </si>
  <si>
    <t>Increased Bpin (0.1125M BPin)</t>
  </si>
  <si>
    <t>Increased Bpin 0.1125M</t>
  </si>
  <si>
    <t xml:space="preserve">0.05M KBr </t>
  </si>
  <si>
    <t>0.05M KBr</t>
  </si>
  <si>
    <t>0.05M  KBr</t>
  </si>
  <si>
    <t xml:space="preserve">0.1M  KBr </t>
  </si>
  <si>
    <t>0.1 M KBr</t>
  </si>
  <si>
    <t>0.1M KBr</t>
  </si>
  <si>
    <t>std (3 ml water + 7ml MeTHF)</t>
  </si>
  <si>
    <t>Std (Benzyl Bromide)</t>
  </si>
  <si>
    <t>Benzyl Chloride</t>
  </si>
  <si>
    <t>Std (0.6M K2CO3)</t>
  </si>
  <si>
    <t>Decreased base (0.48M K2CO3)</t>
  </si>
  <si>
    <t>Std Conditions (0.6M K2CO3)</t>
  </si>
  <si>
    <t>[K2CO3]</t>
  </si>
  <si>
    <t>[K2CO3] std</t>
  </si>
  <si>
    <t>Norm Time K2CO3 std</t>
  </si>
  <si>
    <t>Norm Time K2CO3</t>
  </si>
  <si>
    <t>[Bromide]</t>
  </si>
  <si>
    <t>ORDER IN K2CO3</t>
  </si>
  <si>
    <t>replicated data</t>
  </si>
  <si>
    <t>1st run (1.5 ml water + 7ml MeTHF)</t>
  </si>
  <si>
    <t>2nd run (1.5 ml water + 7ml MeTHF)</t>
  </si>
  <si>
    <t>1st run (5.4mlMeTHF ml water + 7ml MeTHF)</t>
  </si>
  <si>
    <t xml:space="preserve">4.6ml water+5.4ml MeTHF </t>
  </si>
  <si>
    <t>1.5ml water + 7ml MeTHF</t>
  </si>
  <si>
    <t>6ml</t>
  </si>
  <si>
    <t>Benzyl chloride</t>
  </si>
  <si>
    <t>Average</t>
  </si>
  <si>
    <t>1st addition</t>
  </si>
  <si>
    <t>2nd adition</t>
  </si>
  <si>
    <t>3rd addition</t>
  </si>
  <si>
    <t>mass (BNCl)-mg</t>
  </si>
  <si>
    <t>mass (TMB)-mg</t>
  </si>
  <si>
    <t>X C(BNCl)/(TMB)</t>
  </si>
  <si>
    <t>Y A(BNCl)/A(TMB)</t>
  </si>
  <si>
    <t>Boronic acid</t>
  </si>
  <si>
    <t>background rxn</t>
  </si>
  <si>
    <t>boronic acid</t>
  </si>
  <si>
    <t>SM-B</t>
  </si>
  <si>
    <t>benzyl iodide</t>
  </si>
  <si>
    <t>TBAI (229)</t>
  </si>
  <si>
    <t>TBAB (230)</t>
  </si>
  <si>
    <t>std (w/o additive)(231)</t>
  </si>
  <si>
    <t>TBACl (228)</t>
  </si>
  <si>
    <t>dimethyl</t>
  </si>
  <si>
    <t>non-substituted</t>
  </si>
  <si>
    <t>234 (TBACl)</t>
  </si>
  <si>
    <t>235 (TBAB)</t>
  </si>
  <si>
    <t>236 (TBAI)</t>
  </si>
  <si>
    <t>o</t>
  </si>
  <si>
    <t>·</t>
  </si>
  <si>
    <t>X</t>
  </si>
  <si>
    <t>△</t>
  </si>
  <si>
    <t>241 (TBAOH)</t>
  </si>
  <si>
    <t>TBAOH (242)</t>
  </si>
  <si>
    <t xml:space="preserve">benzyl bromide </t>
  </si>
  <si>
    <t>Benzyl iodide calibration curve</t>
  </si>
  <si>
    <t>mass (BNl)-mg</t>
  </si>
  <si>
    <t>C (BNl)</t>
  </si>
  <si>
    <t>C (TMB)</t>
  </si>
  <si>
    <t>C (BNCl)</t>
  </si>
  <si>
    <t>Benzyl chloride calibration curve</t>
  </si>
  <si>
    <t>BPin calibration curve</t>
  </si>
  <si>
    <t xml:space="preserve">BPin </t>
  </si>
  <si>
    <t>mass (BPin)-mg</t>
  </si>
  <si>
    <t>C (BPin)</t>
  </si>
  <si>
    <t>X C(BPin)/(TMB)</t>
  </si>
  <si>
    <t>Y A(BPin)/A(TMB)</t>
  </si>
  <si>
    <t>Benzyl bromide calibration curve</t>
  </si>
  <si>
    <t>mass (Benzyl bromide)-mg</t>
  </si>
  <si>
    <t>C (Benzyl bromide)</t>
  </si>
  <si>
    <t>X C(Benzyl bromide\)/(TMB)</t>
  </si>
  <si>
    <t>Y A(Benzyl bromide)/A(TMB)</t>
  </si>
  <si>
    <t>Product calibration curve</t>
  </si>
  <si>
    <t>mass (product)-mg</t>
  </si>
  <si>
    <t>C (Product)</t>
  </si>
  <si>
    <t>X C(Product)/(TMB)</t>
  </si>
  <si>
    <t>Y A(Product)/A(TMB)</t>
  </si>
  <si>
    <t>Boronic acid calibration curve</t>
  </si>
  <si>
    <t xml:space="preserve">Boronic acid </t>
  </si>
  <si>
    <t>mass (boronic acid)-mg</t>
  </si>
  <si>
    <t>C (boronic acid)</t>
  </si>
  <si>
    <t>X C(Boronic acid)/(TMB)</t>
  </si>
  <si>
    <t>Y A(Boronic acid)/A(TMB)</t>
  </si>
  <si>
    <t xml:space="preserve">Millimole </t>
  </si>
  <si>
    <t>Benzyl Iodide</t>
  </si>
  <si>
    <t>std-2</t>
  </si>
  <si>
    <t>Decreased base (0.30M K2CO3)</t>
  </si>
  <si>
    <t xml:space="preserve">Reproducibility of standard reaction conditions  </t>
  </si>
  <si>
    <t>Different excess in Benzylbromide</t>
  </si>
  <si>
    <t>Different excess in BPin</t>
  </si>
  <si>
    <t>Different excess in catalyst</t>
  </si>
  <si>
    <t>Different excess in K2CO3</t>
  </si>
  <si>
    <t>Different excess in KBr</t>
  </si>
  <si>
    <t>Same excess reactions</t>
  </si>
  <si>
    <t>Halide inhibition</t>
  </si>
  <si>
    <t>BnCl vs BnBr</t>
  </si>
  <si>
    <t>Competition reaction</t>
  </si>
  <si>
    <t>Test different TBAX additives</t>
  </si>
  <si>
    <t>Test Different boronic esters</t>
  </si>
  <si>
    <t>Different excess in water (total amount is constant)</t>
  </si>
  <si>
    <t>Different excess in water (The amount of MeTHF keeps constant)</t>
  </si>
  <si>
    <t xml:space="preserve">Test the impact of carbazole </t>
  </si>
  <si>
    <t>Background reaction</t>
  </si>
  <si>
    <t>Monitor the hydrolysis of BPin</t>
  </si>
  <si>
    <t>Hydrolysis rates of Bpin with different TBAX additives</t>
  </si>
  <si>
    <t>w/ 1 equiv. TBAB</t>
  </si>
  <si>
    <t>Test the impact of TBAB</t>
  </si>
  <si>
    <t>Test the impact of TBAB in sp2-sp2 cross-coupling system</t>
  </si>
  <si>
    <t xml:space="preserve">std </t>
  </si>
  <si>
    <t>chlorobenzene-210</t>
  </si>
  <si>
    <t xml:space="preserve">Reduced Benzyl bromide </t>
  </si>
  <si>
    <t>Reduced Bpin</t>
  </si>
  <si>
    <t xml:space="preserve">Reduced Bpin </t>
  </si>
  <si>
    <t>std (1.25mol%)</t>
  </si>
  <si>
    <t>Reduced catalyst</t>
  </si>
  <si>
    <t>Std (0.3M K2CO3)</t>
  </si>
  <si>
    <t>di</t>
  </si>
  <si>
    <t>Reduced Benzyl bromide</t>
  </si>
  <si>
    <t xml:space="preserve"> Cat </t>
  </si>
  <si>
    <t xml:space="preserve">Decreased base </t>
  </si>
  <si>
    <t>Decreased base</t>
  </si>
  <si>
    <t>w/ 1 equiv. TBACl</t>
  </si>
  <si>
    <t>KBr (513)</t>
  </si>
  <si>
    <t>TBATf (505)</t>
  </si>
  <si>
    <t>KTf (506)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</si>
</sst>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2" tint="-9.9978637043366805E-2"/>
      <name val="Calibri"/>
      <family val="2"/>
      <scheme val="minor"/>
    </font>
    <font>
      <b/>
      <sz val="16"/>
      <color theme="2" tint="-9.9978637043366805E-2"/>
      <name val="Calibri"/>
      <family val="2"/>
      <scheme val="minor"/>
    </font>
    <font>
      <b/>
      <sz val="12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Helvetica"/>
      <family val="2"/>
    </font>
    <font>
      <b/>
      <sz val="14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2"/>
      <color rgb="FFC00000"/>
      <name val="Calibri (Body)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47" fontId="0" fillId="0" borderId="0" xfId="0" applyNumberFormat="1"/>
    <xf numFmtId="0" fontId="2" fillId="0" borderId="0" xfId="0" applyFont="1"/>
    <xf numFmtId="0" fontId="3" fillId="0" borderId="0" xfId="0" applyFont="1"/>
    <xf numFmtId="47" fontId="3" fillId="0" borderId="0" xfId="0" applyNumberFormat="1" applyFont="1"/>
    <xf numFmtId="0" fontId="4" fillId="0" borderId="0" xfId="0" applyFont="1"/>
    <xf numFmtId="47" fontId="4" fillId="0" borderId="0" xfId="0" applyNumberFormat="1" applyFont="1"/>
    <xf numFmtId="0" fontId="5" fillId="0" borderId="0" xfId="0" applyFont="1"/>
    <xf numFmtId="47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Font="1"/>
    <xf numFmtId="0" fontId="1" fillId="0" borderId="0" xfId="0" applyFont="1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0" fillId="0" borderId="0" xfId="0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8" fillId="0" borderId="0" xfId="0" applyFont="1" applyFill="1" applyAlignment="1">
      <alignment vertical="center"/>
    </xf>
    <xf numFmtId="0" fontId="8" fillId="0" borderId="0" xfId="0" applyFont="1" applyFill="1" applyAlignment="1"/>
    <xf numFmtId="47" fontId="8" fillId="0" borderId="0" xfId="0" applyNumberFormat="1" applyFont="1" applyFill="1"/>
    <xf numFmtId="0" fontId="6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0" fillId="0" borderId="0" xfId="0"/>
    <xf numFmtId="0" fontId="13" fillId="0" borderId="0" xfId="0" applyFont="1"/>
    <xf numFmtId="47" fontId="2" fillId="0" borderId="0" xfId="0" applyNumberFormat="1" applyFont="1"/>
    <xf numFmtId="0" fontId="14" fillId="0" borderId="0" xfId="0" applyFont="1"/>
    <xf numFmtId="47" fontId="14" fillId="0" borderId="0" xfId="0" applyNumberFormat="1" applyFont="1"/>
    <xf numFmtId="0" fontId="0" fillId="0" borderId="0" xfId="0"/>
    <xf numFmtId="11" fontId="0" fillId="0" borderId="0" xfId="0" applyNumberFormat="1"/>
    <xf numFmtId="0" fontId="15" fillId="0" borderId="0" xfId="0" applyFont="1"/>
    <xf numFmtId="0" fontId="0" fillId="0" borderId="0" xfId="0"/>
    <xf numFmtId="0" fontId="16" fillId="0" borderId="0" xfId="0" applyFont="1"/>
    <xf numFmtId="0" fontId="3" fillId="0" borderId="0" xfId="0" applyNumberFormat="1" applyFont="1"/>
    <xf numFmtId="47" fontId="0" fillId="0" borderId="0" xfId="0" applyNumberFormat="1" applyFont="1"/>
    <xf numFmtId="0" fontId="0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2" fillId="0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17" fillId="0" borderId="0" xfId="0" applyFont="1"/>
    <xf numFmtId="0" fontId="0" fillId="0" borderId="0" xfId="0"/>
    <xf numFmtId="0" fontId="0" fillId="0" borderId="0" xfId="0"/>
    <xf numFmtId="0" fontId="6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0" fillId="0" borderId="0" xfId="0"/>
    <xf numFmtId="0" fontId="6" fillId="0" borderId="0" xfId="0" applyFont="1" applyAlignment="1">
      <alignment horizontal="center" vertical="center"/>
    </xf>
    <xf numFmtId="49" fontId="0" fillId="0" borderId="0" xfId="0" applyNumberForma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/>
    <xf numFmtId="47" fontId="8" fillId="0" borderId="0" xfId="0" applyNumberFormat="1" applyFont="1"/>
    <xf numFmtId="0" fontId="11" fillId="0" borderId="0" xfId="0" applyFont="1"/>
    <xf numFmtId="0" fontId="0" fillId="0" borderId="0" xfId="0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0" fillId="0" borderId="0" xfId="0"/>
    <xf numFmtId="0" fontId="9" fillId="0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21" fontId="20" fillId="0" borderId="0" xfId="0" applyNumberFormat="1" applyFont="1"/>
    <xf numFmtId="21" fontId="21" fillId="0" borderId="0" xfId="0" applyNumberFormat="1" applyFont="1"/>
    <xf numFmtId="0" fontId="2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Product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'[1]calibration curve'!$Q$115</c:f>
              <c:strCache>
                <c:ptCount val="1"/>
                <c:pt idx="0">
                  <c:v>Y A(B)/A(T)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8161176727909013"/>
                  <c:y val="0.15310367454068241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2000" baseline="0"/>
                      <a:t>y = 1.8135x - 0.0221</a:t>
                    </a:r>
                    <a:br>
                      <a:rPr lang="en-US" sz="2000" baseline="0"/>
                    </a:br>
                    <a:r>
                      <a:rPr lang="en-US" sz="2000" baseline="0"/>
                      <a:t>R² = 1</a:t>
                    </a:r>
                    <a:endParaRPr lang="en-US" sz="20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'[1]calibration curve'!$P$116:$P$122</c:f>
              <c:numCache>
                <c:formatCode>General</c:formatCode>
                <c:ptCount val="7"/>
                <c:pt idx="0">
                  <c:v>0.53020673360897819</c:v>
                </c:pt>
                <c:pt idx="1">
                  <c:v>1.0775820677365422</c:v>
                </c:pt>
                <c:pt idx="2">
                  <c:v>1.6158681309880163</c:v>
                </c:pt>
              </c:numCache>
            </c:numRef>
          </c:xVal>
          <c:yVal>
            <c:numRef>
              <c:f>'[1]calibration curve'!$Q$116:$Q$122</c:f>
              <c:numCache>
                <c:formatCode>General</c:formatCode>
                <c:ptCount val="7"/>
                <c:pt idx="0">
                  <c:v>0.94016638062500002</c:v>
                </c:pt>
                <c:pt idx="1">
                  <c:v>1.9307480243333333</c:v>
                </c:pt>
                <c:pt idx="2">
                  <c:v>2.9090479693333329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58D-5442-ABEC-43A28D5DA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8927839"/>
        <c:axId val="1413767631"/>
      </c:scatterChart>
      <c:valAx>
        <c:axId val="1838927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3767631"/>
        <c:crosses val="autoZero"/>
        <c:crossBetween val="midCat"/>
      </c:valAx>
      <c:valAx>
        <c:axId val="1413767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8927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2200" b="1">
                <a:solidFill>
                  <a:schemeClr val="tx1"/>
                </a:solidFill>
              </a:rPr>
              <a:t>D</a:t>
            </a:r>
            <a:r>
              <a:rPr lang="en-US" altLang="zh-CN" sz="2200" b="1">
                <a:solidFill>
                  <a:schemeClr val="tx1"/>
                </a:solidFill>
              </a:rPr>
              <a:t>ifferent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excess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of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1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3228917037544223"/>
          <c:y val="0.107070707070707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Benzylbromi'!$L$6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Benzylbromi'!$A$7:$A$31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Benzylbromi'!$L$7:$L$31</c:f>
              <c:numCache>
                <c:formatCode>General</c:formatCode>
                <c:ptCount val="25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CE-4C43-BC50-518074CBBA36}"/>
            </c:ext>
          </c:extLst>
        </c:ser>
        <c:ser>
          <c:idx val="1"/>
          <c:order val="1"/>
          <c:tx>
            <c:strRef>
              <c:f>'Different excess in Benzylbromi'!$M$6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Benzylbromi'!$A$7:$A$31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Benzylbromi'!$M$7:$M$31</c:f>
              <c:numCache>
                <c:formatCode>General</c:formatCode>
                <c:ptCount val="25"/>
                <c:pt idx="0">
                  <c:v>0.10825107601344869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  <c:pt idx="24">
                  <c:v>2.8633154286570733E-2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CE-4C43-BC50-518074CBBA36}"/>
            </c:ext>
          </c:extLst>
        </c:ser>
        <c:ser>
          <c:idx val="2"/>
          <c:order val="2"/>
          <c:tx>
            <c:strRef>
              <c:f>'Different excess in Benzylbromi'!$N$6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Benzylbromi'!$A$7:$A$31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Benzylbromi'!$N$7:$N$31</c:f>
              <c:numCache>
                <c:formatCode>General</c:formatCode>
                <c:ptCount val="25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DCE-4C43-BC50-518074CBBA36}"/>
            </c:ext>
          </c:extLst>
        </c:ser>
        <c:ser>
          <c:idx val="3"/>
          <c:order val="3"/>
          <c:tx>
            <c:strRef>
              <c:f>'Different excess in Benzylbromi'!$O$6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'Different excess in Benzylbromi'!$A$7:$A$31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Benzylbromi'!$O$7:$O$31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DCE-4C43-BC50-518074CBBA36}"/>
            </c:ext>
          </c:extLst>
        </c:ser>
        <c:ser>
          <c:idx val="4"/>
          <c:order val="4"/>
          <c:tx>
            <c:strRef>
              <c:f>'Different excess in Benzylbromi'!$P$6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Benzylbromi'!$A$7:$A$31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Benzylbromi'!$P$7:$P$31</c:f>
              <c:numCache>
                <c:formatCode>General</c:formatCode>
                <c:ptCount val="25"/>
                <c:pt idx="0">
                  <c:v>6.9017083991995035E-2</c:v>
                </c:pt>
                <c:pt idx="1">
                  <c:v>5.0607723354098515E-2</c:v>
                </c:pt>
                <c:pt idx="2">
                  <c:v>4.0176086642652903E-2</c:v>
                </c:pt>
                <c:pt idx="3">
                  <c:v>2.8391670833019546E-2</c:v>
                </c:pt>
                <c:pt idx="4">
                  <c:v>2.1793078409846397E-2</c:v>
                </c:pt>
                <c:pt idx="5">
                  <c:v>2.0243589023888967E-2</c:v>
                </c:pt>
                <c:pt idx="6">
                  <c:v>1.8828384235540091E-2</c:v>
                </c:pt>
                <c:pt idx="7">
                  <c:v>1.7203448417150557E-2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DCE-4C43-BC50-518074CBBA36}"/>
            </c:ext>
          </c:extLst>
        </c:ser>
        <c:ser>
          <c:idx val="5"/>
          <c:order val="5"/>
          <c:tx>
            <c:strRef>
              <c:f>'Different excess in Benzylbromi'!$Q$6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Benzylbromi'!$A$7:$A$31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Benzylbromi'!$Q$7:$Q$31</c:f>
              <c:numCache>
                <c:formatCode>General</c:formatCode>
                <c:ptCount val="25"/>
                <c:pt idx="0">
                  <c:v>5.1809145594773433E-2</c:v>
                </c:pt>
                <c:pt idx="1">
                  <c:v>3.6700501408066785E-2</c:v>
                </c:pt>
                <c:pt idx="2">
                  <c:v>2.502939545619878E-2</c:v>
                </c:pt>
                <c:pt idx="3">
                  <c:v>1.7040909856910751E-2</c:v>
                </c:pt>
                <c:pt idx="4">
                  <c:v>8.6845068203613724E-3</c:v>
                </c:pt>
                <c:pt idx="5">
                  <c:v>4.3431458819902912E-3</c:v>
                </c:pt>
                <c:pt idx="6">
                  <c:v>4.498475850847697E-3</c:v>
                </c:pt>
                <c:pt idx="7">
                  <c:v>4.4659028552635465E-3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DCE-4C43-BC50-518074CBBA36}"/>
            </c:ext>
          </c:extLst>
        </c:ser>
        <c:ser>
          <c:idx val="6"/>
          <c:order val="6"/>
          <c:tx>
            <c:strRef>
              <c:f>'Different excess in Benzylbromi'!$R$6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Benzylbromi'!$A$7:$A$31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Benzylbromi'!$R$7:$R$31</c:f>
              <c:numCache>
                <c:formatCode>General</c:formatCode>
                <c:ptCount val="25"/>
                <c:pt idx="0">
                  <c:v>2.2432166670436561E-3</c:v>
                </c:pt>
                <c:pt idx="1">
                  <c:v>1.9804582629887074E-2</c:v>
                </c:pt>
                <c:pt idx="2">
                  <c:v>3.0621597558996974E-2</c:v>
                </c:pt>
                <c:pt idx="3">
                  <c:v>3.8350704407307971E-2</c:v>
                </c:pt>
                <c:pt idx="4">
                  <c:v>4.316613939894514E-2</c:v>
                </c:pt>
                <c:pt idx="5">
                  <c:v>4.4768909621958924E-2</c:v>
                </c:pt>
                <c:pt idx="6">
                  <c:v>4.5289358265995318E-2</c:v>
                </c:pt>
                <c:pt idx="7">
                  <c:v>4.5679200078189972E-2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DCE-4C43-BC50-518074CBBA36}"/>
            </c:ext>
          </c:extLst>
        </c:ser>
        <c:ser>
          <c:idx val="7"/>
          <c:order val="7"/>
          <c:tx>
            <c:strRef>
              <c:f>'Different excess in Benzylbromi'!$S$6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'Different excess in Benzylbromi'!$A$7:$A$31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Benzylbromi'!$S$7:$S$31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D4-FB4B-A531-44F03D160C61}"/>
            </c:ext>
          </c:extLst>
        </c:ser>
        <c:ser>
          <c:idx val="8"/>
          <c:order val="8"/>
          <c:tx>
            <c:strRef>
              <c:f>'Different excess in Benzylbromi'!$T$6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Benzylbromi'!$A$7:$A$31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Benzylbromi'!$T$7:$T$31</c:f>
              <c:numCache>
                <c:formatCode>General</c:formatCode>
                <c:ptCount val="25"/>
                <c:pt idx="0">
                  <c:v>6.8188407665100079E-2</c:v>
                </c:pt>
                <c:pt idx="1">
                  <c:v>5.0340394674094159E-2</c:v>
                </c:pt>
                <c:pt idx="2">
                  <c:v>3.8316849388582666E-2</c:v>
                </c:pt>
                <c:pt idx="3">
                  <c:v>3.049185387672558E-2</c:v>
                </c:pt>
                <c:pt idx="4">
                  <c:v>2.3889685445967743E-2</c:v>
                </c:pt>
                <c:pt idx="5">
                  <c:v>1.9251784471240586E-2</c:v>
                </c:pt>
                <c:pt idx="6">
                  <c:v>1.5047413693786671E-2</c:v>
                </c:pt>
                <c:pt idx="7">
                  <c:v>1.185006626495951E-2</c:v>
                </c:pt>
                <c:pt idx="8">
                  <c:v>9.0955289652321636E-3</c:v>
                </c:pt>
                <c:pt idx="9">
                  <c:v>7.07389060963785E-3</c:v>
                </c:pt>
                <c:pt idx="10">
                  <c:v>4.9645473817258243E-3</c:v>
                </c:pt>
                <c:pt idx="11">
                  <c:v>3.3302665172056248E-3</c:v>
                </c:pt>
                <c:pt idx="12">
                  <c:v>2.1540653708198667E-3</c:v>
                </c:pt>
                <c:pt idx="13">
                  <c:v>1.4983288001274211E-3</c:v>
                </c:pt>
                <c:pt idx="14">
                  <c:v>1.2999160196879491E-3</c:v>
                </c:pt>
                <c:pt idx="15">
                  <c:v>1.2663929931853823E-3</c:v>
                </c:pt>
                <c:pt idx="16">
                  <c:v>1.2302625312552735E-3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6D4-FB4B-A531-44F03D160C61}"/>
            </c:ext>
          </c:extLst>
        </c:ser>
        <c:ser>
          <c:idx val="9"/>
          <c:order val="9"/>
          <c:tx>
            <c:strRef>
              <c:f>'Different excess in Benzylbromi'!$U$6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Benzylbromi'!$A$7:$A$31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Benzylbromi'!$U$7:$U$31</c:f>
              <c:numCache>
                <c:formatCode>General</c:formatCode>
                <c:ptCount val="25"/>
                <c:pt idx="0">
                  <c:v>0.15828749880595536</c:v>
                </c:pt>
                <c:pt idx="1">
                  <c:v>0.13858302526996907</c:v>
                </c:pt>
                <c:pt idx="2">
                  <c:v>0.12653718633828492</c:v>
                </c:pt>
                <c:pt idx="3">
                  <c:v>0.11713388128130141</c:v>
                </c:pt>
                <c:pt idx="4">
                  <c:v>0.10960223550734055</c:v>
                </c:pt>
                <c:pt idx="5">
                  <c:v>0.1030693648855793</c:v>
                </c:pt>
                <c:pt idx="6">
                  <c:v>9.8644443096494672E-2</c:v>
                </c:pt>
                <c:pt idx="7">
                  <c:v>9.466395141365766E-2</c:v>
                </c:pt>
                <c:pt idx="8">
                  <c:v>9.0719307475884914E-2</c:v>
                </c:pt>
                <c:pt idx="9">
                  <c:v>8.8077070110700706E-2</c:v>
                </c:pt>
                <c:pt idx="10">
                  <c:v>8.5144139549434991E-2</c:v>
                </c:pt>
                <c:pt idx="11">
                  <c:v>8.3200105404524938E-2</c:v>
                </c:pt>
                <c:pt idx="12">
                  <c:v>8.1117511110305615E-2</c:v>
                </c:pt>
                <c:pt idx="13">
                  <c:v>8.0310226026023432E-2</c:v>
                </c:pt>
                <c:pt idx="14">
                  <c:v>7.9262682324714395E-2</c:v>
                </c:pt>
                <c:pt idx="15">
                  <c:v>7.8298746924218399E-2</c:v>
                </c:pt>
                <c:pt idx="16">
                  <c:v>7.7213338228606737E-2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6D4-FB4B-A531-44F03D160C61}"/>
            </c:ext>
          </c:extLst>
        </c:ser>
        <c:ser>
          <c:idx val="10"/>
          <c:order val="10"/>
          <c:tx>
            <c:strRef>
              <c:f>'Different excess in Benzylbromi'!$V$6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Benzylbromi'!$A$7:$A$31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Benzylbromi'!$V$7:$V$31</c:f>
              <c:numCache>
                <c:formatCode>General</c:formatCode>
                <c:ptCount val="25"/>
                <c:pt idx="0">
                  <c:v>2.0836862928001964E-3</c:v>
                </c:pt>
                <c:pt idx="1">
                  <c:v>1.714779504062159E-2</c:v>
                </c:pt>
                <c:pt idx="2">
                  <c:v>2.7274567480868955E-2</c:v>
                </c:pt>
                <c:pt idx="3">
                  <c:v>3.4499165526847807E-2</c:v>
                </c:pt>
                <c:pt idx="4">
                  <c:v>3.9749581079321486E-2</c:v>
                </c:pt>
                <c:pt idx="5">
                  <c:v>4.417667087636229E-2</c:v>
                </c:pt>
                <c:pt idx="6">
                  <c:v>4.7763629755111392E-2</c:v>
                </c:pt>
                <c:pt idx="7">
                  <c:v>5.0550319192893302E-2</c:v>
                </c:pt>
                <c:pt idx="8">
                  <c:v>5.2877413205569906E-2</c:v>
                </c:pt>
                <c:pt idx="9">
                  <c:v>5.4334290315734224E-2</c:v>
                </c:pt>
                <c:pt idx="10">
                  <c:v>5.5991450747531583E-2</c:v>
                </c:pt>
                <c:pt idx="11">
                  <c:v>5.7311601361655917E-2</c:v>
                </c:pt>
                <c:pt idx="12">
                  <c:v>5.8258568656668057E-2</c:v>
                </c:pt>
                <c:pt idx="13">
                  <c:v>5.883074504856383E-2</c:v>
                </c:pt>
                <c:pt idx="14">
                  <c:v>5.8735678599423226E-2</c:v>
                </c:pt>
                <c:pt idx="15">
                  <c:v>5.8945110542587269E-2</c:v>
                </c:pt>
                <c:pt idx="16">
                  <c:v>5.8945124836828511E-2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6D4-FB4B-A531-44F03D160C61}"/>
            </c:ext>
          </c:extLst>
        </c:ser>
        <c:ser>
          <c:idx val="11"/>
          <c:order val="11"/>
          <c:tx>
            <c:strRef>
              <c:f>'Different excess in Benzylbromi'!$W$6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'Different excess in Benzylbromi'!$A$7:$A$31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Benzylbromi'!$W$7:$W$31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6D4-FB4B-A531-44F03D160C61}"/>
            </c:ext>
          </c:extLst>
        </c:ser>
        <c:ser>
          <c:idx val="12"/>
          <c:order val="12"/>
          <c:tx>
            <c:strRef>
              <c:f>'Different excess in Benzylbromi'!$X$6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Benzylbromi'!$A$7:$A$31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Benzylbromi'!$X$7:$X$31</c:f>
              <c:numCache>
                <c:formatCode>General</c:formatCode>
                <c:ptCount val="25"/>
                <c:pt idx="0">
                  <c:v>7.16540139765839E-2</c:v>
                </c:pt>
                <c:pt idx="1">
                  <c:v>4.7247614819432876E-2</c:v>
                </c:pt>
                <c:pt idx="2">
                  <c:v>3.3877600569810755E-2</c:v>
                </c:pt>
                <c:pt idx="3">
                  <c:v>2.5224416543203666E-2</c:v>
                </c:pt>
                <c:pt idx="4">
                  <c:v>1.8922093306764916E-2</c:v>
                </c:pt>
                <c:pt idx="5">
                  <c:v>1.4455778377331481E-2</c:v>
                </c:pt>
                <c:pt idx="6">
                  <c:v>1.1042832614043381E-2</c:v>
                </c:pt>
                <c:pt idx="7">
                  <c:v>8.5147013353329398E-3</c:v>
                </c:pt>
                <c:pt idx="8">
                  <c:v>6.693794331058856E-3</c:v>
                </c:pt>
                <c:pt idx="9">
                  <c:v>5.1927707531896211E-3</c:v>
                </c:pt>
                <c:pt idx="10">
                  <c:v>4.1391291578373214E-3</c:v>
                </c:pt>
                <c:pt idx="11">
                  <c:v>3.4484785663611256E-3</c:v>
                </c:pt>
                <c:pt idx="12">
                  <c:v>2.9054934650819767E-3</c:v>
                </c:pt>
                <c:pt idx="13">
                  <c:v>2.5322392967034157E-3</c:v>
                </c:pt>
                <c:pt idx="14">
                  <c:v>2.2331484941877314E-3</c:v>
                </c:pt>
                <c:pt idx="15">
                  <c:v>1.961824824553897E-3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6D4-FB4B-A531-44F03D160C61}"/>
            </c:ext>
          </c:extLst>
        </c:ser>
        <c:ser>
          <c:idx val="13"/>
          <c:order val="13"/>
          <c:tx>
            <c:strRef>
              <c:f>'Different excess in Benzylbromi'!$Y$6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Benzylbromi'!$A$7:$A$31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Benzylbromi'!$Y$7:$Y$31</c:f>
              <c:numCache>
                <c:formatCode>General</c:formatCode>
                <c:ptCount val="25"/>
                <c:pt idx="0">
                  <c:v>0.10831635392193591</c:v>
                </c:pt>
                <c:pt idx="1">
                  <c:v>8.6864922654819127E-2</c:v>
                </c:pt>
                <c:pt idx="2">
                  <c:v>7.0152781574754866E-2</c:v>
                </c:pt>
                <c:pt idx="3">
                  <c:v>6.0657587580864439E-2</c:v>
                </c:pt>
                <c:pt idx="4">
                  <c:v>5.3711395642029237E-2</c:v>
                </c:pt>
                <c:pt idx="5">
                  <c:v>4.8519043382141802E-2</c:v>
                </c:pt>
                <c:pt idx="6">
                  <c:v>4.4411293299235488E-2</c:v>
                </c:pt>
                <c:pt idx="7">
                  <c:v>4.1559953474719864E-2</c:v>
                </c:pt>
                <c:pt idx="8">
                  <c:v>3.932518093332759E-2</c:v>
                </c:pt>
                <c:pt idx="9">
                  <c:v>3.7292435810703635E-2</c:v>
                </c:pt>
                <c:pt idx="10">
                  <c:v>3.5921725996353814E-2</c:v>
                </c:pt>
                <c:pt idx="11">
                  <c:v>3.4914062511691782E-2</c:v>
                </c:pt>
                <c:pt idx="12">
                  <c:v>3.3960986658157367E-2</c:v>
                </c:pt>
                <c:pt idx="13">
                  <c:v>3.3436291023630091E-2</c:v>
                </c:pt>
                <c:pt idx="14">
                  <c:v>3.272245694028908E-2</c:v>
                </c:pt>
                <c:pt idx="15">
                  <c:v>3.2273259296487666E-2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6D4-FB4B-A531-44F03D160C61}"/>
            </c:ext>
          </c:extLst>
        </c:ser>
        <c:ser>
          <c:idx val="14"/>
          <c:order val="14"/>
          <c:tx>
            <c:strRef>
              <c:f>'Different excess in Benzylbromi'!$Z$6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Benzylbromi'!$A$7:$A$31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Benzylbromi'!$Z$7:$Z$31</c:f>
              <c:numCache>
                <c:formatCode>General</c:formatCode>
                <c:ptCount val="25"/>
                <c:pt idx="0">
                  <c:v>2.4415751439221568E-3</c:v>
                </c:pt>
                <c:pt idx="1">
                  <c:v>2.2035677906840533E-2</c:v>
                </c:pt>
                <c:pt idx="2">
                  <c:v>3.3228766237081896E-2</c:v>
                </c:pt>
                <c:pt idx="3">
                  <c:v>4.0934891870740286E-2</c:v>
                </c:pt>
                <c:pt idx="4">
                  <c:v>4.6221280275271587E-2</c:v>
                </c:pt>
                <c:pt idx="5">
                  <c:v>5.0304406183602712E-2</c:v>
                </c:pt>
                <c:pt idx="6">
                  <c:v>5.3120255003774479E-2</c:v>
                </c:pt>
                <c:pt idx="7">
                  <c:v>5.5225335912880896E-2</c:v>
                </c:pt>
                <c:pt idx="8">
                  <c:v>5.6997378381163505E-2</c:v>
                </c:pt>
                <c:pt idx="9">
                  <c:v>5.7686453816339404E-2</c:v>
                </c:pt>
                <c:pt idx="10">
                  <c:v>5.8770455381308241E-2</c:v>
                </c:pt>
                <c:pt idx="11">
                  <c:v>5.9853387723783291E-2</c:v>
                </c:pt>
                <c:pt idx="12">
                  <c:v>5.9824786211417985E-2</c:v>
                </c:pt>
                <c:pt idx="13">
                  <c:v>6.0312940199022891E-2</c:v>
                </c:pt>
                <c:pt idx="14">
                  <c:v>6.036682674793329E-2</c:v>
                </c:pt>
                <c:pt idx="15">
                  <c:v>6.0531054683019864E-2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6D4-FB4B-A531-44F03D160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602624"/>
        <c:axId val="2081730864"/>
      </c:scatterChart>
      <c:valAx>
        <c:axId val="2068602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730864"/>
        <c:crosses val="autoZero"/>
        <c:crossBetween val="midCat"/>
      </c:valAx>
      <c:valAx>
        <c:axId val="20817308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602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0.60</a:t>
            </a:r>
            <a:endParaRPr lang="en-HK" sz="14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6235411198600185"/>
          <c:y val="0.175925925925925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BPin (TBAB)'!$K$113:$K$123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'[2]Different excess in BPin (TBAB)'!$J$113:$J$123</c:f>
              <c:numCache>
                <c:formatCode>General</c:formatCode>
                <c:ptCount val="11"/>
                <c:pt idx="0">
                  <c:v>3.8640000000000001E-2</c:v>
                </c:pt>
                <c:pt idx="1">
                  <c:v>3.8640000000000001E-2</c:v>
                </c:pt>
                <c:pt idx="2">
                  <c:v>3.8640000000000001E-2</c:v>
                </c:pt>
                <c:pt idx="3">
                  <c:v>3.8640000000000001E-2</c:v>
                </c:pt>
                <c:pt idx="4">
                  <c:v>3.8640000000000001E-2</c:v>
                </c:pt>
                <c:pt idx="5">
                  <c:v>3.8640000000000001E-2</c:v>
                </c:pt>
                <c:pt idx="6">
                  <c:v>3.8640000000000001E-2</c:v>
                </c:pt>
                <c:pt idx="7">
                  <c:v>3.8640000000000001E-2</c:v>
                </c:pt>
                <c:pt idx="8">
                  <c:v>3.8640000000000001E-2</c:v>
                </c:pt>
                <c:pt idx="9">
                  <c:v>3.8640000000000001E-2</c:v>
                </c:pt>
                <c:pt idx="10">
                  <c:v>3.8640000000000001E-2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7B-F04E-BC1C-3F220C3E2816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BPin (TBAB)'!$W$113:$W$134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'[2]Different excess in BPin (TBAB)'!$V$113:$V$134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7B-F04E-BC1C-3F220C3E2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6157440"/>
        <c:axId val="101684015"/>
      </c:scatterChart>
      <c:valAx>
        <c:axId val="2086157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[2]</a:t>
                </a:r>
                <a:r>
                  <a:rPr lang="en-HK" sz="1200" b="0" i="0" baseline="30000">
                    <a:solidFill>
                      <a:schemeClr val="tx1"/>
                    </a:solidFill>
                    <a:effectLst/>
                  </a:rPr>
                  <a:t>0.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60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84015"/>
        <c:crosses val="autoZero"/>
        <c:crossBetween val="midCat"/>
      </c:valAx>
      <c:valAx>
        <c:axId val="101684015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120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1200">
                    <a:solidFill>
                      <a:schemeClr val="tx1"/>
                    </a:solidFill>
                  </a:rPr>
                  <a:t>(M)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6157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0.60</a:t>
            </a:r>
            <a:endParaRPr lang="en-HK" sz="14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0679855643044621"/>
          <c:y val="0.175925925925925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BPin (TBAB)'!$K$113:$K$123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'[2]Different excess in BPin (TBAB)'!$L$113:$L$123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CA-3A40-AE2A-F3A8D0216F6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BPin (TBAB)'!$W$113:$W$134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'[2]Different excess in BPin (TBAB)'!$X$113:$X$134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CA-3A40-AE2A-F3A8D0216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265824"/>
        <c:axId val="2089987136"/>
      </c:scatterChart>
      <c:valAx>
        <c:axId val="2083265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[2]</a:t>
                </a:r>
                <a:r>
                  <a:rPr lang="en-HK" sz="1200" b="0" i="0" baseline="30000">
                    <a:solidFill>
                      <a:schemeClr val="tx1"/>
                    </a:solidFill>
                    <a:effectLst/>
                  </a:rPr>
                  <a:t>0.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60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9987136"/>
        <c:crosses val="autoZero"/>
        <c:crossBetween val="midCat"/>
      </c:valAx>
      <c:valAx>
        <c:axId val="20899871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3265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0.60</a:t>
            </a:r>
            <a:endParaRPr lang="en-HK" sz="14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5124300087489067"/>
          <c:y val="0.175925925925925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BPin (TBAB)'!$K$113:$K$123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'[2]Different excess in BPin (TBAB)'!$N$113:$N$123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9E-3A46-AC9A-C8D3F3F169A2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BPin (TBAB)'!$W$113:$W$134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'[2]Different excess in BPin (TBAB)'!$AA$113:$AA$134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9E-3A46-AC9A-C8D3F3F16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5813280"/>
        <c:axId val="2084418848"/>
      </c:scatterChart>
      <c:valAx>
        <c:axId val="2115813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[2]</a:t>
                </a:r>
                <a:r>
                  <a:rPr lang="en-HK" sz="1200" b="0" i="0" baseline="30000">
                    <a:solidFill>
                      <a:schemeClr val="tx1"/>
                    </a:solidFill>
                    <a:effectLst/>
                  </a:rPr>
                  <a:t>0.60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4418848"/>
        <c:crosses val="autoZero"/>
        <c:crossBetween val="midCat"/>
      </c:valAx>
      <c:valAx>
        <c:axId val="20844188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5813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Different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excess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of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2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9127593869385391"/>
          <c:y val="0.10838150289017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BPin (TBAB)'!$L$81</c:f>
              <c:strCache>
                <c:ptCount val="1"/>
                <c:pt idx="0">
                  <c:v>Phenyl 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BPin (TBAB)'!$K$82:$K$106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BPin (TBAB)'!$L$82:$L$106</c:f>
              <c:numCache>
                <c:formatCode>General</c:formatCode>
                <c:ptCount val="25"/>
                <c:pt idx="0">
                  <c:v>-2.0820385332504665E-4</c:v>
                </c:pt>
                <c:pt idx="1">
                  <c:v>-2.0820385332504665E-4</c:v>
                </c:pt>
                <c:pt idx="2">
                  <c:v>-2.0820385332504665E-4</c:v>
                </c:pt>
                <c:pt idx="3">
                  <c:v>-2.0820385332504665E-4</c:v>
                </c:pt>
                <c:pt idx="4">
                  <c:v>-2.0820385332504665E-4</c:v>
                </c:pt>
                <c:pt idx="5">
                  <c:v>-2.0820385332504665E-4</c:v>
                </c:pt>
                <c:pt idx="6">
                  <c:v>-2.0820385332504665E-4</c:v>
                </c:pt>
                <c:pt idx="7">
                  <c:v>-2.0820385332504665E-4</c:v>
                </c:pt>
                <c:pt idx="8">
                  <c:v>-2.0820385332504665E-4</c:v>
                </c:pt>
                <c:pt idx="9">
                  <c:v>-2.0820385332504665E-4</c:v>
                </c:pt>
                <c:pt idx="10">
                  <c:v>-2.0820385332504665E-4</c:v>
                </c:pt>
                <c:pt idx="11">
                  <c:v>-2.0820385332504665E-4</c:v>
                </c:pt>
                <c:pt idx="12">
                  <c:v>-2.0820385332504665E-4</c:v>
                </c:pt>
                <c:pt idx="13">
                  <c:v>-2.0820385332504665E-4</c:v>
                </c:pt>
                <c:pt idx="14">
                  <c:v>-2.0820385332504665E-4</c:v>
                </c:pt>
                <c:pt idx="15">
                  <c:v>-2.0820385332504665E-4</c:v>
                </c:pt>
                <c:pt idx="16">
                  <c:v>-2.0820385332504665E-4</c:v>
                </c:pt>
                <c:pt idx="17">
                  <c:v>-2.0820385332504665E-4</c:v>
                </c:pt>
                <c:pt idx="18">
                  <c:v>-2.0820385332504665E-4</c:v>
                </c:pt>
                <c:pt idx="19">
                  <c:v>-2.0820385332504665E-4</c:v>
                </c:pt>
                <c:pt idx="20">
                  <c:v>-2.0820385332504665E-4</c:v>
                </c:pt>
                <c:pt idx="21">
                  <c:v>-2.0820385332504665E-4</c:v>
                </c:pt>
                <c:pt idx="22">
                  <c:v>-2.0820385332504665E-4</c:v>
                </c:pt>
                <c:pt idx="23">
                  <c:v>-2.0820385332504665E-4</c:v>
                </c:pt>
                <c:pt idx="24">
                  <c:v>-2.0820385332504665E-4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02-A746-B1BC-73577194AC0F}"/>
            </c:ext>
          </c:extLst>
        </c:ser>
        <c:ser>
          <c:idx val="1"/>
          <c:order val="1"/>
          <c:tx>
            <c:strRef>
              <c:f>'[2]Different excess in BPin (TBAB)'!$M$81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BPin (TBAB)'!$K$82:$K$106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BPin (TBAB)'!$M$82:$M$106</c:f>
              <c:numCache>
                <c:formatCode>General</c:formatCode>
                <c:ptCount val="25"/>
                <c:pt idx="0">
                  <c:v>4.1936405178979444E-3</c:v>
                </c:pt>
                <c:pt idx="1">
                  <c:v>4.1936405178979444E-3</c:v>
                </c:pt>
                <c:pt idx="2">
                  <c:v>4.1936405178979444E-3</c:v>
                </c:pt>
                <c:pt idx="3">
                  <c:v>4.1936405178979444E-3</c:v>
                </c:pt>
                <c:pt idx="4">
                  <c:v>4.1936405178979444E-3</c:v>
                </c:pt>
                <c:pt idx="5">
                  <c:v>4.1936405178979444E-3</c:v>
                </c:pt>
                <c:pt idx="6">
                  <c:v>4.1936405178979444E-3</c:v>
                </c:pt>
                <c:pt idx="7">
                  <c:v>4.1936405178979444E-3</c:v>
                </c:pt>
                <c:pt idx="8">
                  <c:v>4.1936405178979444E-3</c:v>
                </c:pt>
                <c:pt idx="9">
                  <c:v>4.1936405178979444E-3</c:v>
                </c:pt>
                <c:pt idx="10">
                  <c:v>4.1936405178979444E-3</c:v>
                </c:pt>
                <c:pt idx="11">
                  <c:v>4.1936405178979444E-3</c:v>
                </c:pt>
                <c:pt idx="12">
                  <c:v>4.1936405178979444E-3</c:v>
                </c:pt>
                <c:pt idx="13">
                  <c:v>4.1936405178979444E-3</c:v>
                </c:pt>
                <c:pt idx="14">
                  <c:v>4.1936405178979444E-3</c:v>
                </c:pt>
                <c:pt idx="15">
                  <c:v>4.1936405178979444E-3</c:v>
                </c:pt>
                <c:pt idx="16">
                  <c:v>4.1936405178979444E-3</c:v>
                </c:pt>
                <c:pt idx="17">
                  <c:v>4.1936405178979444E-3</c:v>
                </c:pt>
                <c:pt idx="18">
                  <c:v>4.1936405178979444E-3</c:v>
                </c:pt>
                <c:pt idx="19">
                  <c:v>4.1936405178979444E-3</c:v>
                </c:pt>
                <c:pt idx="20">
                  <c:v>4.1936405178979444E-3</c:v>
                </c:pt>
                <c:pt idx="21">
                  <c:v>4.1936405178979444E-3</c:v>
                </c:pt>
                <c:pt idx="22">
                  <c:v>4.1936405178979444E-3</c:v>
                </c:pt>
                <c:pt idx="23">
                  <c:v>4.1936405178979444E-3</c:v>
                </c:pt>
                <c:pt idx="24">
                  <c:v>4.1936405178979444E-3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02-A746-B1BC-73577194AC0F}"/>
            </c:ext>
          </c:extLst>
        </c:ser>
        <c:ser>
          <c:idx val="2"/>
          <c:order val="2"/>
          <c:tx>
            <c:strRef>
              <c:f>'[2]Different excess in BPin (TBAB)'!$N$81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BPin (TBAB)'!$K$82:$K$106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BPin (TBAB)'!$N$82:$N$106</c:f>
              <c:numCache>
                <c:formatCode>General</c:formatCode>
                <c:ptCount val="25"/>
                <c:pt idx="0">
                  <c:v>6.0931899641577072E-4</c:v>
                </c:pt>
                <c:pt idx="1">
                  <c:v>6.0931899641577072E-4</c:v>
                </c:pt>
                <c:pt idx="2">
                  <c:v>6.0931899641577072E-4</c:v>
                </c:pt>
                <c:pt idx="3">
                  <c:v>6.0931899641577072E-4</c:v>
                </c:pt>
                <c:pt idx="4">
                  <c:v>6.0931899641577072E-4</c:v>
                </c:pt>
                <c:pt idx="5">
                  <c:v>6.0931899641577072E-4</c:v>
                </c:pt>
                <c:pt idx="6">
                  <c:v>6.0931899641577072E-4</c:v>
                </c:pt>
                <c:pt idx="7">
                  <c:v>6.0931899641577072E-4</c:v>
                </c:pt>
                <c:pt idx="8">
                  <c:v>6.0931899641577072E-4</c:v>
                </c:pt>
                <c:pt idx="9">
                  <c:v>6.0931899641577072E-4</c:v>
                </c:pt>
                <c:pt idx="10">
                  <c:v>6.0931899641577072E-4</c:v>
                </c:pt>
                <c:pt idx="11">
                  <c:v>6.0931899641577072E-4</c:v>
                </c:pt>
                <c:pt idx="12">
                  <c:v>6.0931899641577072E-4</c:v>
                </c:pt>
                <c:pt idx="13">
                  <c:v>6.0931899641577072E-4</c:v>
                </c:pt>
                <c:pt idx="14">
                  <c:v>6.0931899641577072E-4</c:v>
                </c:pt>
                <c:pt idx="15">
                  <c:v>6.0931899641577072E-4</c:v>
                </c:pt>
                <c:pt idx="16">
                  <c:v>6.0931899641577072E-4</c:v>
                </c:pt>
                <c:pt idx="17">
                  <c:v>6.0931899641577072E-4</c:v>
                </c:pt>
                <c:pt idx="18">
                  <c:v>6.0931899641577072E-4</c:v>
                </c:pt>
                <c:pt idx="19">
                  <c:v>6.0931899641577072E-4</c:v>
                </c:pt>
                <c:pt idx="20">
                  <c:v>6.0931899641577072E-4</c:v>
                </c:pt>
                <c:pt idx="21">
                  <c:v>6.0931899641577072E-4</c:v>
                </c:pt>
                <c:pt idx="22">
                  <c:v>6.0931899641577072E-4</c:v>
                </c:pt>
                <c:pt idx="23">
                  <c:v>6.0931899641577072E-4</c:v>
                </c:pt>
                <c:pt idx="24">
                  <c:v>6.0931899641577072E-4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D02-A746-B1BC-73577194AC0F}"/>
            </c:ext>
          </c:extLst>
        </c:ser>
        <c:ser>
          <c:idx val="3"/>
          <c:order val="3"/>
          <c:tx>
            <c:strRef>
              <c:f>'[2]Different excess in BPin (TBAB)'!$O$81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'[2]Different excess in BPin (TBAB)'!$K$82:$K$106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BPin (TBAB)'!$O$82:$O$106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D02-A746-B1BC-73577194AC0F}"/>
            </c:ext>
          </c:extLst>
        </c:ser>
        <c:ser>
          <c:idx val="4"/>
          <c:order val="4"/>
          <c:tx>
            <c:strRef>
              <c:f>'[2]Different excess in BPin (TBAB)'!$P$81</c:f>
              <c:strCache>
                <c:ptCount val="1"/>
                <c:pt idx="0">
                  <c:v>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BPin (TBAB)'!$K$82:$K$106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BPin (TBAB)'!$P$82:$P$106</c:f>
              <c:numCache>
                <c:formatCode>General</c:formatCode>
                <c:ptCount val="25"/>
                <c:pt idx="0">
                  <c:v>-2.0820385332504665E-4</c:v>
                </c:pt>
                <c:pt idx="1">
                  <c:v>-2.0820385332504665E-4</c:v>
                </c:pt>
                <c:pt idx="2">
                  <c:v>-2.0820385332504665E-4</c:v>
                </c:pt>
                <c:pt idx="3">
                  <c:v>-2.0820385332504665E-4</c:v>
                </c:pt>
                <c:pt idx="4">
                  <c:v>-2.0820385332504665E-4</c:v>
                </c:pt>
                <c:pt idx="5">
                  <c:v>-2.0820385332504665E-4</c:v>
                </c:pt>
                <c:pt idx="6">
                  <c:v>-2.0820385332504665E-4</c:v>
                </c:pt>
                <c:pt idx="7">
                  <c:v>-2.0820385332504665E-4</c:v>
                </c:pt>
                <c:pt idx="8">
                  <c:v>-2.0820385332504665E-4</c:v>
                </c:pt>
                <c:pt idx="9">
                  <c:v>-2.0820385332504665E-4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D02-A746-B1BC-73577194AC0F}"/>
            </c:ext>
          </c:extLst>
        </c:ser>
        <c:ser>
          <c:idx val="5"/>
          <c:order val="5"/>
          <c:tx>
            <c:strRef>
              <c:f>'[2]Different excess in BPin (TBAB)'!$Q$81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BPin (TBAB)'!$K$82:$K$106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BPin (TBAB)'!$Q$82:$Q$106</c:f>
              <c:numCache>
                <c:formatCode>General</c:formatCode>
                <c:ptCount val="25"/>
                <c:pt idx="0">
                  <c:v>4.1936405178979444E-3</c:v>
                </c:pt>
                <c:pt idx="1">
                  <c:v>4.1936405178979444E-3</c:v>
                </c:pt>
                <c:pt idx="2">
                  <c:v>4.1936405178979444E-3</c:v>
                </c:pt>
                <c:pt idx="3">
                  <c:v>4.1936405178979444E-3</c:v>
                </c:pt>
                <c:pt idx="4">
                  <c:v>4.1936405178979444E-3</c:v>
                </c:pt>
                <c:pt idx="5">
                  <c:v>4.1936405178979444E-3</c:v>
                </c:pt>
                <c:pt idx="6">
                  <c:v>4.1936405178979444E-3</c:v>
                </c:pt>
                <c:pt idx="7">
                  <c:v>4.1936405178979444E-3</c:v>
                </c:pt>
                <c:pt idx="8">
                  <c:v>4.1936405178979444E-3</c:v>
                </c:pt>
                <c:pt idx="9">
                  <c:v>4.1936405178979444E-3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D02-A746-B1BC-73577194AC0F}"/>
            </c:ext>
          </c:extLst>
        </c:ser>
        <c:ser>
          <c:idx val="6"/>
          <c:order val="6"/>
          <c:tx>
            <c:strRef>
              <c:f>'[2]Different excess in BPin (TBAB)'!$R$81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BPin (TBAB)'!$K$82:$K$106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BPin (TBAB)'!$R$82:$R$106</c:f>
              <c:numCache>
                <c:formatCode>General</c:formatCode>
                <c:ptCount val="25"/>
                <c:pt idx="0">
                  <c:v>6.0931899641577072E-4</c:v>
                </c:pt>
                <c:pt idx="1">
                  <c:v>6.0931899641577072E-4</c:v>
                </c:pt>
                <c:pt idx="2">
                  <c:v>6.0931899641577072E-4</c:v>
                </c:pt>
                <c:pt idx="3">
                  <c:v>6.0931899641577072E-4</c:v>
                </c:pt>
                <c:pt idx="4">
                  <c:v>6.0931899641577072E-4</c:v>
                </c:pt>
                <c:pt idx="5">
                  <c:v>6.0931899641577072E-4</c:v>
                </c:pt>
                <c:pt idx="6">
                  <c:v>6.0931899641577072E-4</c:v>
                </c:pt>
                <c:pt idx="7">
                  <c:v>6.0931899641577072E-4</c:v>
                </c:pt>
                <c:pt idx="8">
                  <c:v>6.0931899641577072E-4</c:v>
                </c:pt>
                <c:pt idx="9">
                  <c:v>6.0931899641577072E-4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D02-A746-B1BC-73577194A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8831408"/>
        <c:axId val="2116918832"/>
      </c:scatterChart>
      <c:valAx>
        <c:axId val="2048831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6918832"/>
        <c:crosses val="autoZero"/>
        <c:crossBetween val="midCat"/>
      </c:valAx>
      <c:valAx>
        <c:axId val="21169188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831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2200" b="1">
                <a:solidFill>
                  <a:schemeClr val="tx1"/>
                </a:solidFill>
              </a:rPr>
              <a:t>BPin (2)</a:t>
            </a:r>
          </a:p>
        </c:rich>
      </c:tx>
      <c:layout>
        <c:manualLayout>
          <c:xMode val="edge"/>
          <c:yMode val="edge"/>
          <c:x val="0.42173403201481374"/>
          <c:y val="0.106374438021836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'[2]Different excess in BPin (TBAB)'!$M$4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BPin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BPin (TBAB)'!$M$5:$M$29</c:f>
              <c:numCache>
                <c:formatCode>General</c:formatCode>
                <c:ptCount val="25"/>
                <c:pt idx="0">
                  <c:v>0.10562345689230007</c:v>
                </c:pt>
                <c:pt idx="1">
                  <c:v>8.5379163493928989E-2</c:v>
                </c:pt>
                <c:pt idx="2">
                  <c:v>7.4461056001192419E-2</c:v>
                </c:pt>
                <c:pt idx="3">
                  <c:v>6.9157759439091304E-2</c:v>
                </c:pt>
                <c:pt idx="4">
                  <c:v>6.4874652067512376E-2</c:v>
                </c:pt>
                <c:pt idx="5">
                  <c:v>6.0870140047419564E-2</c:v>
                </c:pt>
                <c:pt idx="6">
                  <c:v>5.9078721206488966E-2</c:v>
                </c:pt>
                <c:pt idx="7">
                  <c:v>5.7419617924423551E-2</c:v>
                </c:pt>
                <c:pt idx="8">
                  <c:v>5.6054630217094448E-2</c:v>
                </c:pt>
                <c:pt idx="9">
                  <c:v>5.407245301878523E-2</c:v>
                </c:pt>
                <c:pt idx="10">
                  <c:v>5.203012713037463E-2</c:v>
                </c:pt>
                <c:pt idx="11">
                  <c:v>5.1825024626717932E-2</c:v>
                </c:pt>
                <c:pt idx="12">
                  <c:v>5.0745470508645522E-2</c:v>
                </c:pt>
                <c:pt idx="13">
                  <c:v>4.8840450464154465E-2</c:v>
                </c:pt>
                <c:pt idx="14">
                  <c:v>4.8454833241223912E-2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CB-AC4D-A4F4-E7B613122474}"/>
            </c:ext>
          </c:extLst>
        </c:ser>
        <c:ser>
          <c:idx val="2"/>
          <c:order val="1"/>
          <c:tx>
            <c:strRef>
              <c:f>'[2]Different excess in BPin (TBAB)'!$N$4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BPin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BPin (TBAB)'!$N$5:$N$29</c:f>
              <c:numCache>
                <c:formatCode>General</c:formatCode>
                <c:ptCount val="25"/>
                <c:pt idx="0">
                  <c:v>1.9415379658147644E-3</c:v>
                </c:pt>
                <c:pt idx="1">
                  <c:v>2.1392613216531294E-2</c:v>
                </c:pt>
                <c:pt idx="2">
                  <c:v>3.137777564650869E-2</c:v>
                </c:pt>
                <c:pt idx="3">
                  <c:v>3.725383524794762E-2</c:v>
                </c:pt>
                <c:pt idx="4">
                  <c:v>4.1539428282848921E-2</c:v>
                </c:pt>
                <c:pt idx="5">
                  <c:v>4.2577644989681557E-2</c:v>
                </c:pt>
                <c:pt idx="6">
                  <c:v>4.5409067746584236E-2</c:v>
                </c:pt>
                <c:pt idx="7">
                  <c:v>4.7005710501078858E-2</c:v>
                </c:pt>
                <c:pt idx="8">
                  <c:v>4.9515483237266622E-2</c:v>
                </c:pt>
                <c:pt idx="9">
                  <c:v>5.0321633112132891E-2</c:v>
                </c:pt>
                <c:pt idx="10">
                  <c:v>4.9760825840883656E-2</c:v>
                </c:pt>
                <c:pt idx="11">
                  <c:v>5.1333568669833754E-2</c:v>
                </c:pt>
                <c:pt idx="12">
                  <c:v>5.2203735614685699E-2</c:v>
                </c:pt>
                <c:pt idx="13">
                  <c:v>5.2069350827075547E-2</c:v>
                </c:pt>
                <c:pt idx="14">
                  <c:v>5.4575872666610153E-2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BCB-AC4D-A4F4-E7B613122474}"/>
            </c:ext>
          </c:extLst>
        </c:ser>
        <c:ser>
          <c:idx val="3"/>
          <c:order val="2"/>
          <c:tx>
            <c:strRef>
              <c:f>'[2]Different excess in BPin (TBAB)'!$O$4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'[2]Different excess in BPin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BPin (TBAB)'!$O$5:$O$29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CB-AC4D-A4F4-E7B613122474}"/>
            </c:ext>
          </c:extLst>
        </c:ser>
        <c:ser>
          <c:idx val="5"/>
          <c:order val="3"/>
          <c:tx>
            <c:strRef>
              <c:f>'[2]Different excess in BPin (TBAB)'!$Q$4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BPin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BPin (TBAB)'!$Q$5:$Q$29</c:f>
              <c:numCache>
                <c:formatCode>General</c:formatCode>
                <c:ptCount val="25"/>
                <c:pt idx="0">
                  <c:v>0.10965682557149706</c:v>
                </c:pt>
                <c:pt idx="1">
                  <c:v>9.7141126672015424E-2</c:v>
                </c:pt>
                <c:pt idx="2">
                  <c:v>8.9508736680137577E-2</c:v>
                </c:pt>
                <c:pt idx="3">
                  <c:v>8.4183410452769905E-2</c:v>
                </c:pt>
                <c:pt idx="4">
                  <c:v>8.3879166832027813E-2</c:v>
                </c:pt>
                <c:pt idx="5">
                  <c:v>8.0842008199950022E-2</c:v>
                </c:pt>
                <c:pt idx="6">
                  <c:v>7.9600449808883769E-2</c:v>
                </c:pt>
                <c:pt idx="7">
                  <c:v>7.8097716314069893E-2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CB-AC4D-A4F4-E7B613122474}"/>
            </c:ext>
          </c:extLst>
        </c:ser>
        <c:ser>
          <c:idx val="6"/>
          <c:order val="4"/>
          <c:tx>
            <c:strRef>
              <c:f>'[2]Different excess in BPin (TBAB)'!$R$4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BPin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BPin (TBAB)'!$R$5:$R$29</c:f>
              <c:numCache>
                <c:formatCode>General</c:formatCode>
                <c:ptCount val="25"/>
                <c:pt idx="0">
                  <c:v>2.0372433952787206E-3</c:v>
                </c:pt>
                <c:pt idx="1">
                  <c:v>1.4441474342514284E-2</c:v>
                </c:pt>
                <c:pt idx="2">
                  <c:v>2.0192391513256219E-2</c:v>
                </c:pt>
                <c:pt idx="3">
                  <c:v>2.3695911262393746E-2</c:v>
                </c:pt>
                <c:pt idx="4">
                  <c:v>2.6119630285890962E-2</c:v>
                </c:pt>
                <c:pt idx="5">
                  <c:v>2.7417530246703393E-2</c:v>
                </c:pt>
                <c:pt idx="6">
                  <c:v>2.8612432330430385E-2</c:v>
                </c:pt>
                <c:pt idx="7">
                  <c:v>2.9165723322908746E-2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BCB-AC4D-A4F4-E7B613122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602624"/>
        <c:axId val="2081730864"/>
      </c:scatterChart>
      <c:valAx>
        <c:axId val="2068602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730864"/>
        <c:crosses val="autoZero"/>
        <c:crossBetween val="midCat"/>
      </c:valAx>
      <c:valAx>
        <c:axId val="20817308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602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2200" b="1">
                <a:solidFill>
                  <a:schemeClr val="tx1"/>
                </a:solidFill>
              </a:rPr>
              <a:t>D</a:t>
            </a:r>
            <a:r>
              <a:rPr lang="en-US" altLang="zh-CN" sz="2200" b="1">
                <a:solidFill>
                  <a:schemeClr val="tx1"/>
                </a:solidFill>
              </a:rPr>
              <a:t>ifferent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excess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of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catalyst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5420088455579202"/>
          <c:y val="9.8346178548490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Cat (TBAB)'!$L$4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Cat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Cat (TBAB)'!$L$5:$L$29</c:f>
              <c:numCache>
                <c:formatCode>General</c:formatCode>
                <c:ptCount val="25"/>
                <c:pt idx="0">
                  <c:v>6.7693895543033261E-2</c:v>
                </c:pt>
                <c:pt idx="1">
                  <c:v>3.9991910953230896E-2</c:v>
                </c:pt>
                <c:pt idx="2">
                  <c:v>3.1207760250734309E-2</c:v>
                </c:pt>
                <c:pt idx="3">
                  <c:v>2.8096291940266128E-2</c:v>
                </c:pt>
                <c:pt idx="4">
                  <c:v>2.4231148285949845E-2</c:v>
                </c:pt>
                <c:pt idx="5">
                  <c:v>2.1343304700559632E-2</c:v>
                </c:pt>
                <c:pt idx="6">
                  <c:v>2.0259972020655253E-2</c:v>
                </c:pt>
                <c:pt idx="7">
                  <c:v>1.8520155067517401E-2</c:v>
                </c:pt>
                <c:pt idx="8">
                  <c:v>1.7262913144899285E-2</c:v>
                </c:pt>
                <c:pt idx="9">
                  <c:v>1.6413788656644685E-2</c:v>
                </c:pt>
                <c:pt idx="10">
                  <c:v>1.608998496525519E-2</c:v>
                </c:pt>
                <c:pt idx="11">
                  <c:v>1.448818238812076E-2</c:v>
                </c:pt>
                <c:pt idx="12">
                  <c:v>1.3672270309833999E-2</c:v>
                </c:pt>
                <c:pt idx="13">
                  <c:v>1.2835662785332195E-2</c:v>
                </c:pt>
                <c:pt idx="14">
                  <c:v>1.2889172684281667E-2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D-9948-85BE-551476A5205E}"/>
            </c:ext>
          </c:extLst>
        </c:ser>
        <c:ser>
          <c:idx val="1"/>
          <c:order val="1"/>
          <c:tx>
            <c:strRef>
              <c:f>'[2]Different excess in Cat (TBAB)'!$M$4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Cat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Cat (TBAB)'!$M$5:$M$29</c:f>
              <c:numCache>
                <c:formatCode>General</c:formatCode>
                <c:ptCount val="25"/>
                <c:pt idx="0">
                  <c:v>0.10562345689230007</c:v>
                </c:pt>
                <c:pt idx="1">
                  <c:v>8.5379163493928989E-2</c:v>
                </c:pt>
                <c:pt idx="2">
                  <c:v>7.4461056001192419E-2</c:v>
                </c:pt>
                <c:pt idx="3">
                  <c:v>6.9157759439091304E-2</c:v>
                </c:pt>
                <c:pt idx="4">
                  <c:v>6.4874652067512376E-2</c:v>
                </c:pt>
                <c:pt idx="5">
                  <c:v>6.0870140047419564E-2</c:v>
                </c:pt>
                <c:pt idx="6">
                  <c:v>5.9078721206488966E-2</c:v>
                </c:pt>
                <c:pt idx="7">
                  <c:v>5.7419617924423551E-2</c:v>
                </c:pt>
                <c:pt idx="8">
                  <c:v>5.6054630217094448E-2</c:v>
                </c:pt>
                <c:pt idx="9">
                  <c:v>5.407245301878523E-2</c:v>
                </c:pt>
                <c:pt idx="10">
                  <c:v>5.203012713037463E-2</c:v>
                </c:pt>
                <c:pt idx="11">
                  <c:v>5.1825024626717932E-2</c:v>
                </c:pt>
                <c:pt idx="12">
                  <c:v>5.0745470508645522E-2</c:v>
                </c:pt>
                <c:pt idx="13">
                  <c:v>4.8840450464154465E-2</c:v>
                </c:pt>
                <c:pt idx="14">
                  <c:v>4.8454833241223912E-2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D-9948-85BE-551476A5205E}"/>
            </c:ext>
          </c:extLst>
        </c:ser>
        <c:ser>
          <c:idx val="2"/>
          <c:order val="2"/>
          <c:tx>
            <c:strRef>
              <c:f>'[2]Different excess in Cat (TBAB)'!$N$4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Cat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Cat (TBAB)'!$N$5:$N$29</c:f>
              <c:numCache>
                <c:formatCode>General</c:formatCode>
                <c:ptCount val="25"/>
                <c:pt idx="0">
                  <c:v>1.9415379658147644E-3</c:v>
                </c:pt>
                <c:pt idx="1">
                  <c:v>2.1392613216531294E-2</c:v>
                </c:pt>
                <c:pt idx="2">
                  <c:v>3.137777564650869E-2</c:v>
                </c:pt>
                <c:pt idx="3">
                  <c:v>3.725383524794762E-2</c:v>
                </c:pt>
                <c:pt idx="4">
                  <c:v>4.1539428282848921E-2</c:v>
                </c:pt>
                <c:pt idx="5">
                  <c:v>4.2577644989681557E-2</c:v>
                </c:pt>
                <c:pt idx="6">
                  <c:v>4.5409067746584236E-2</c:v>
                </c:pt>
                <c:pt idx="7">
                  <c:v>4.7005710501078858E-2</c:v>
                </c:pt>
                <c:pt idx="8">
                  <c:v>4.9515483237266622E-2</c:v>
                </c:pt>
                <c:pt idx="9">
                  <c:v>5.0321633112132891E-2</c:v>
                </c:pt>
                <c:pt idx="10">
                  <c:v>4.9760825840883656E-2</c:v>
                </c:pt>
                <c:pt idx="11">
                  <c:v>5.1333568669833754E-2</c:v>
                </c:pt>
                <c:pt idx="12">
                  <c:v>5.2203735614685699E-2</c:v>
                </c:pt>
                <c:pt idx="13">
                  <c:v>5.2069350827075547E-2</c:v>
                </c:pt>
                <c:pt idx="14">
                  <c:v>5.4575872666610153E-2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D-9948-85BE-551476A5205E}"/>
            </c:ext>
          </c:extLst>
        </c:ser>
        <c:ser>
          <c:idx val="3"/>
          <c:order val="3"/>
          <c:tx>
            <c:strRef>
              <c:f>'[2]Different excess in Cat (TBAB)'!$O$4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'[2]Different excess in Cat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Cat (TBAB)'!$O$5:$O$29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D-9948-85BE-551476A5205E}"/>
            </c:ext>
          </c:extLst>
        </c:ser>
        <c:ser>
          <c:idx val="4"/>
          <c:order val="4"/>
          <c:tx>
            <c:strRef>
              <c:f>'[2]Different excess in Cat (TBAB)'!$P$4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Cat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Cat (TBAB)'!$P$5:$P$29</c:f>
              <c:numCache>
                <c:formatCode>General</c:formatCode>
                <c:ptCount val="25"/>
                <c:pt idx="0">
                  <c:v>6.900505916070325E-2</c:v>
                </c:pt>
                <c:pt idx="1">
                  <c:v>4.4477640585446558E-2</c:v>
                </c:pt>
                <c:pt idx="2">
                  <c:v>3.7048540489825983E-2</c:v>
                </c:pt>
                <c:pt idx="3">
                  <c:v>3.280727990489124E-2</c:v>
                </c:pt>
                <c:pt idx="4">
                  <c:v>2.9635424051951804E-2</c:v>
                </c:pt>
                <c:pt idx="5">
                  <c:v>2.7499781944102488E-2</c:v>
                </c:pt>
                <c:pt idx="6">
                  <c:v>2.5838841668412868E-2</c:v>
                </c:pt>
                <c:pt idx="7">
                  <c:v>2.4144434477201028E-2</c:v>
                </c:pt>
                <c:pt idx="8">
                  <c:v>2.2964028276144657E-2</c:v>
                </c:pt>
                <c:pt idx="9">
                  <c:v>2.1928295278334554E-2</c:v>
                </c:pt>
                <c:pt idx="10">
                  <c:v>2.0150226319575013E-2</c:v>
                </c:pt>
                <c:pt idx="11">
                  <c:v>1.9526777546099876E-2</c:v>
                </c:pt>
                <c:pt idx="12">
                  <c:v>1.8981575582903885E-2</c:v>
                </c:pt>
                <c:pt idx="13">
                  <c:v>1.8119849693775014E-2</c:v>
                </c:pt>
                <c:pt idx="14">
                  <c:v>1.7185023814049721E-2</c:v>
                </c:pt>
                <c:pt idx="15">
                  <c:v>1.6230431262775791E-2</c:v>
                </c:pt>
                <c:pt idx="16">
                  <c:v>1.5689987756939403E-2</c:v>
                </c:pt>
                <c:pt idx="17">
                  <c:v>1.4801668247778E-2</c:v>
                </c:pt>
                <c:pt idx="18">
                  <c:v>1.4778592393409354E-2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0AD-9948-85BE-551476A5205E}"/>
            </c:ext>
          </c:extLst>
        </c:ser>
        <c:ser>
          <c:idx val="5"/>
          <c:order val="5"/>
          <c:tx>
            <c:strRef>
              <c:f>'[2]Different excess in Cat (TBAB)'!$Q$4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Cat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Cat (TBAB)'!$Q$5:$Q$29</c:f>
              <c:numCache>
                <c:formatCode>General</c:formatCode>
                <c:ptCount val="25"/>
                <c:pt idx="0">
                  <c:v>0.1102330998480474</c:v>
                </c:pt>
                <c:pt idx="1">
                  <c:v>9.5683546584412138E-2</c:v>
                </c:pt>
                <c:pt idx="2">
                  <c:v>8.5182348000482688E-2</c:v>
                </c:pt>
                <c:pt idx="3">
                  <c:v>8.0415603026376625E-2</c:v>
                </c:pt>
                <c:pt idx="4">
                  <c:v>7.5361141032978862E-2</c:v>
                </c:pt>
                <c:pt idx="5">
                  <c:v>7.1852979628285893E-2</c:v>
                </c:pt>
                <c:pt idx="6">
                  <c:v>6.9188188472916037E-2</c:v>
                </c:pt>
                <c:pt idx="7">
                  <c:v>6.6922753802381482E-2</c:v>
                </c:pt>
                <c:pt idx="8">
                  <c:v>6.6974265363474395E-2</c:v>
                </c:pt>
                <c:pt idx="9">
                  <c:v>6.5213186804846723E-2</c:v>
                </c:pt>
                <c:pt idx="10">
                  <c:v>6.2300601033633385E-2</c:v>
                </c:pt>
                <c:pt idx="11">
                  <c:v>6.029032446202448E-2</c:v>
                </c:pt>
                <c:pt idx="12">
                  <c:v>5.9634196631812644E-2</c:v>
                </c:pt>
                <c:pt idx="13">
                  <c:v>5.8864364315247053E-2</c:v>
                </c:pt>
                <c:pt idx="14">
                  <c:v>5.8136141404088452E-2</c:v>
                </c:pt>
                <c:pt idx="15">
                  <c:v>5.5882730512548086E-2</c:v>
                </c:pt>
                <c:pt idx="16">
                  <c:v>5.5099625335371299E-2</c:v>
                </c:pt>
                <c:pt idx="17">
                  <c:v>5.5076598278746197E-2</c:v>
                </c:pt>
                <c:pt idx="18">
                  <c:v>5.3971285148446783E-2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0AD-9948-85BE-551476A5205E}"/>
            </c:ext>
          </c:extLst>
        </c:ser>
        <c:ser>
          <c:idx val="6"/>
          <c:order val="6"/>
          <c:tx>
            <c:strRef>
              <c:f>'[2]Different excess in Cat (TBAB)'!$R$4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Cat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Cat (TBAB)'!$R$5:$R$29</c:f>
              <c:numCache>
                <c:formatCode>General</c:formatCode>
                <c:ptCount val="25"/>
                <c:pt idx="0">
                  <c:v>1.3047548785688973E-3</c:v>
                </c:pt>
                <c:pt idx="1">
                  <c:v>1.1945133433289607E-2</c:v>
                </c:pt>
                <c:pt idx="2">
                  <c:v>2.0876376884140891E-2</c:v>
                </c:pt>
                <c:pt idx="3">
                  <c:v>2.7059755821754624E-2</c:v>
                </c:pt>
                <c:pt idx="4">
                  <c:v>3.0484847852944037E-2</c:v>
                </c:pt>
                <c:pt idx="5">
                  <c:v>3.3528994201831551E-2</c:v>
                </c:pt>
                <c:pt idx="6">
                  <c:v>3.6317164294688183E-2</c:v>
                </c:pt>
                <c:pt idx="7">
                  <c:v>3.7619210946801492E-2</c:v>
                </c:pt>
                <c:pt idx="8">
                  <c:v>4.0335046385388484E-2</c:v>
                </c:pt>
                <c:pt idx="9">
                  <c:v>4.1713266201334996E-2</c:v>
                </c:pt>
                <c:pt idx="10">
                  <c:v>4.2492312855183352E-2</c:v>
                </c:pt>
                <c:pt idx="11">
                  <c:v>4.3466591950114979E-2</c:v>
                </c:pt>
                <c:pt idx="12">
                  <c:v>4.4893613414421295E-2</c:v>
                </c:pt>
                <c:pt idx="13">
                  <c:v>4.5707846321740291E-2</c:v>
                </c:pt>
                <c:pt idx="14">
                  <c:v>4.6633334201233813E-2</c:v>
                </c:pt>
                <c:pt idx="15">
                  <c:v>4.7315528220232425E-2</c:v>
                </c:pt>
                <c:pt idx="16">
                  <c:v>4.7657053159205411E-2</c:v>
                </c:pt>
                <c:pt idx="17">
                  <c:v>4.7609763816470085E-2</c:v>
                </c:pt>
                <c:pt idx="18">
                  <c:v>4.8753786283403648E-2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0AD-9948-85BE-551476A5205E}"/>
            </c:ext>
          </c:extLst>
        </c:ser>
        <c:ser>
          <c:idx val="7"/>
          <c:order val="7"/>
          <c:tx>
            <c:strRef>
              <c:f>'[2]Different excess in Cat (TBAB)'!$S$4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'[2]Different excess in Cat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Cat (TBAB)'!$S$5:$S$29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0AD-9948-85BE-551476A5205E}"/>
            </c:ext>
          </c:extLst>
        </c:ser>
        <c:ser>
          <c:idx val="8"/>
          <c:order val="8"/>
          <c:tx>
            <c:strRef>
              <c:f>'[2]Different excess in Cat (TBAB)'!$T$4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Cat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Cat (TBAB)'!$T$5:$T$29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0AD-9948-85BE-551476A5205E}"/>
            </c:ext>
          </c:extLst>
        </c:ser>
        <c:ser>
          <c:idx val="9"/>
          <c:order val="9"/>
          <c:tx>
            <c:strRef>
              <c:f>'[2]Different excess in Cat (TBAB)'!$U$4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Cat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Cat (TBAB)'!$U$5:$U$29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0AD-9948-85BE-551476A5205E}"/>
            </c:ext>
          </c:extLst>
        </c:ser>
        <c:ser>
          <c:idx val="10"/>
          <c:order val="10"/>
          <c:tx>
            <c:strRef>
              <c:f>'[2]Different excess in Cat (TBAB)'!$V$4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Cat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Cat (TBAB)'!$V$5:$V$29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20AD-9948-85BE-551476A5205E}"/>
            </c:ext>
          </c:extLst>
        </c:ser>
        <c:ser>
          <c:idx val="11"/>
          <c:order val="11"/>
          <c:tx>
            <c:strRef>
              <c:f>'[2]Different excess in Cat (TBAB)'!$W$4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'[2]Different excess in Cat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Cat (TBAB)'!$W$5:$W$29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0AD-9948-85BE-551476A5205E}"/>
            </c:ext>
          </c:extLst>
        </c:ser>
        <c:ser>
          <c:idx val="12"/>
          <c:order val="12"/>
          <c:tx>
            <c:strRef>
              <c:f>'[2]Different excess in Cat (TBAB)'!$X$4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Cat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Cat (TBAB)'!$X$5:$X$29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20AD-9948-85BE-551476A5205E}"/>
            </c:ext>
          </c:extLst>
        </c:ser>
        <c:ser>
          <c:idx val="13"/>
          <c:order val="13"/>
          <c:tx>
            <c:strRef>
              <c:f>'[2]Different excess in Cat (TBAB)'!$Y$4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Cat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Cat (TBAB)'!$Y$5:$Y$29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20AD-9948-85BE-551476A5205E}"/>
            </c:ext>
          </c:extLst>
        </c:ser>
        <c:ser>
          <c:idx val="14"/>
          <c:order val="14"/>
          <c:tx>
            <c:strRef>
              <c:f>'[2]Different excess in Cat (TBAB)'!$Z$4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Cat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Cat (TBAB)'!$Z$5:$Z$29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0AD-9948-85BE-551476A52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602624"/>
        <c:axId val="2081730864"/>
      </c:scatterChart>
      <c:valAx>
        <c:axId val="2068602624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730864"/>
        <c:crosses val="autoZero"/>
        <c:crossBetween val="midCat"/>
      </c:valAx>
      <c:valAx>
        <c:axId val="20817308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602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VTNA</a:t>
            </a:r>
            <a:r>
              <a:rPr lang="zh-CN" altLang="en-US" b="1">
                <a:solidFill>
                  <a:schemeClr val="tx1"/>
                </a:solidFill>
              </a:rPr>
              <a:t> </a:t>
            </a:r>
            <a:r>
              <a:rPr lang="en-US" altLang="zh-CN" b="1">
                <a:solidFill>
                  <a:schemeClr val="tx1"/>
                </a:solidFill>
              </a:rPr>
              <a:t>1</a:t>
            </a:r>
          </a:p>
          <a:p>
            <a:pPr>
              <a:defRPr b="1">
                <a:solidFill>
                  <a:schemeClr val="tx1"/>
                </a:solidFill>
              </a:defRPr>
            </a:pPr>
            <a:endParaRPr lang="en-GB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3887489063867013"/>
          <c:y val="9.72222222222222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Cat (TBAB)'!$J$35</c:f>
              <c:strCache>
                <c:ptCount val="1"/>
                <c:pt idx="0">
                  <c:v>[BPin] std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Cat (TBAB)'!$K$36:$K$50</c:f>
              <c:numCache>
                <c:formatCode>General</c:formatCode>
                <c:ptCount val="15"/>
                <c:pt idx="0">
                  <c:v>0</c:v>
                </c:pt>
                <c:pt idx="1">
                  <c:v>3.1250000000000001E-4</c:v>
                </c:pt>
                <c:pt idx="2">
                  <c:v>6.2500000000000001E-4</c:v>
                </c:pt>
                <c:pt idx="3">
                  <c:v>9.3749999999999997E-4</c:v>
                </c:pt>
                <c:pt idx="4">
                  <c:v>1.25E-3</c:v>
                </c:pt>
                <c:pt idx="5">
                  <c:v>1.5625000000000001E-3</c:v>
                </c:pt>
                <c:pt idx="6">
                  <c:v>1.8750000000000001E-3</c:v>
                </c:pt>
                <c:pt idx="7">
                  <c:v>2.1875000000000002E-3</c:v>
                </c:pt>
                <c:pt idx="8">
                  <c:v>2.5000000000000001E-3</c:v>
                </c:pt>
                <c:pt idx="9">
                  <c:v>2.8124999999999999E-3</c:v>
                </c:pt>
                <c:pt idx="10">
                  <c:v>3.1249999999999997E-3</c:v>
                </c:pt>
                <c:pt idx="11">
                  <c:v>3.4374999999999996E-3</c:v>
                </c:pt>
                <c:pt idx="12">
                  <c:v>3.7499999999999994E-3</c:v>
                </c:pt>
                <c:pt idx="13">
                  <c:v>4.0624999999999993E-3</c:v>
                </c:pt>
                <c:pt idx="14">
                  <c:v>4.3749999999999995E-3</c:v>
                </c:pt>
              </c:numCache>
            </c:numRef>
          </c:xVal>
          <c:yVal>
            <c:numRef>
              <c:f>'[2]Different excess in Cat (TBAB)'!$J$36:$J$50</c:f>
              <c:numCache>
                <c:formatCode>General</c:formatCode>
                <c:ptCount val="15"/>
                <c:pt idx="0">
                  <c:v>6.7693895543033261E-2</c:v>
                </c:pt>
                <c:pt idx="1">
                  <c:v>3.9991910953230896E-2</c:v>
                </c:pt>
                <c:pt idx="2">
                  <c:v>3.1207760250734309E-2</c:v>
                </c:pt>
                <c:pt idx="3">
                  <c:v>2.8096291940266128E-2</c:v>
                </c:pt>
                <c:pt idx="4">
                  <c:v>2.4231148285949845E-2</c:v>
                </c:pt>
                <c:pt idx="5">
                  <c:v>2.1343304700559632E-2</c:v>
                </c:pt>
                <c:pt idx="6">
                  <c:v>2.0259972020655253E-2</c:v>
                </c:pt>
                <c:pt idx="7">
                  <c:v>1.8520155067517401E-2</c:v>
                </c:pt>
                <c:pt idx="8">
                  <c:v>1.7262913144899285E-2</c:v>
                </c:pt>
                <c:pt idx="9">
                  <c:v>1.6413788656644685E-2</c:v>
                </c:pt>
                <c:pt idx="10">
                  <c:v>1.608998496525519E-2</c:v>
                </c:pt>
                <c:pt idx="11">
                  <c:v>1.448818238812076E-2</c:v>
                </c:pt>
                <c:pt idx="12">
                  <c:v>1.3672270309833999E-2</c:v>
                </c:pt>
                <c:pt idx="13">
                  <c:v>1.2835662785332195E-2</c:v>
                </c:pt>
                <c:pt idx="14">
                  <c:v>1.2889172684281667E-2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D0-F44E-9F70-584FD650065A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Cat (TBAB)'!$W$36:$W$60</c:f>
              <c:numCache>
                <c:formatCode>General</c:formatCode>
                <c:ptCount val="25"/>
                <c:pt idx="0">
                  <c:v>0</c:v>
                </c:pt>
                <c:pt idx="1">
                  <c:v>1.5625E-4</c:v>
                </c:pt>
                <c:pt idx="2">
                  <c:v>3.1250000000000001E-4</c:v>
                </c:pt>
                <c:pt idx="3">
                  <c:v>4.6874999999999998E-4</c:v>
                </c:pt>
                <c:pt idx="4">
                  <c:v>6.2500000000000001E-4</c:v>
                </c:pt>
                <c:pt idx="5">
                  <c:v>7.8125000000000004E-4</c:v>
                </c:pt>
                <c:pt idx="6">
                  <c:v>9.3750000000000007E-4</c:v>
                </c:pt>
                <c:pt idx="7">
                  <c:v>1.0937500000000001E-3</c:v>
                </c:pt>
                <c:pt idx="8">
                  <c:v>1.25E-3</c:v>
                </c:pt>
                <c:pt idx="9">
                  <c:v>1.4062499999999999E-3</c:v>
                </c:pt>
                <c:pt idx="10">
                  <c:v>1.5624999999999999E-3</c:v>
                </c:pt>
                <c:pt idx="11">
                  <c:v>1.7187499999999998E-3</c:v>
                </c:pt>
                <c:pt idx="12">
                  <c:v>1.8749999999999997E-3</c:v>
                </c:pt>
                <c:pt idx="13">
                  <c:v>2.0312499999999996E-3</c:v>
                </c:pt>
                <c:pt idx="14">
                  <c:v>2.1874999999999998E-3</c:v>
                </c:pt>
                <c:pt idx="15">
                  <c:v>2.3437499999999999E-3</c:v>
                </c:pt>
                <c:pt idx="16">
                  <c:v>2.5000000000000001E-3</c:v>
                </c:pt>
                <c:pt idx="17">
                  <c:v>2.6562500000000002E-3</c:v>
                </c:pt>
                <c:pt idx="18">
                  <c:v>2.8125000000000003E-3</c:v>
                </c:pt>
              </c:numCache>
            </c:numRef>
          </c:xVal>
          <c:yVal>
            <c:numRef>
              <c:f>'[2]Different excess in Cat (TBAB)'!$V$36:$V$60</c:f>
              <c:numCache>
                <c:formatCode>General</c:formatCode>
                <c:ptCount val="25"/>
                <c:pt idx="0">
                  <c:v>6.900505916070325E-2</c:v>
                </c:pt>
                <c:pt idx="1">
                  <c:v>4.4477640585446558E-2</c:v>
                </c:pt>
                <c:pt idx="2">
                  <c:v>3.7048540489825983E-2</c:v>
                </c:pt>
                <c:pt idx="3">
                  <c:v>3.280727990489124E-2</c:v>
                </c:pt>
                <c:pt idx="4">
                  <c:v>2.9635424051951804E-2</c:v>
                </c:pt>
                <c:pt idx="5">
                  <c:v>2.7499781944102488E-2</c:v>
                </c:pt>
                <c:pt idx="6">
                  <c:v>2.5838841668412868E-2</c:v>
                </c:pt>
                <c:pt idx="7">
                  <c:v>2.4144434477201028E-2</c:v>
                </c:pt>
                <c:pt idx="8">
                  <c:v>2.2964028276144657E-2</c:v>
                </c:pt>
                <c:pt idx="9">
                  <c:v>2.1928295278334554E-2</c:v>
                </c:pt>
                <c:pt idx="10">
                  <c:v>2.0150226319575013E-2</c:v>
                </c:pt>
                <c:pt idx="11">
                  <c:v>1.9526777546099876E-2</c:v>
                </c:pt>
                <c:pt idx="12">
                  <c:v>1.8981575582903885E-2</c:v>
                </c:pt>
                <c:pt idx="13">
                  <c:v>1.8119849693775014E-2</c:v>
                </c:pt>
                <c:pt idx="14">
                  <c:v>1.7185023814049721E-2</c:v>
                </c:pt>
                <c:pt idx="15">
                  <c:v>1.6230431262775791E-2</c:v>
                </c:pt>
                <c:pt idx="16">
                  <c:v>1.5689987756939403E-2</c:v>
                </c:pt>
                <c:pt idx="17">
                  <c:v>1.4801668247778E-2</c:v>
                </c:pt>
                <c:pt idx="18">
                  <c:v>1.4778592393409354E-2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D0-F44E-9F70-584FD6500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 b="1" i="0" baseline="0">
                    <a:solidFill>
                      <a:schemeClr val="tx1"/>
                    </a:solidFill>
                    <a:effectLst/>
                  </a:rPr>
                  <a:t>t[Pd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altLang="zh-CN" sz="1200" b="0" i="0" baseline="30000">
                    <a:solidFill>
                      <a:schemeClr val="tx1"/>
                    </a:solidFill>
                    <a:effectLst/>
                  </a:rPr>
                  <a:t>1.0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>
                    <a:solidFill>
                      <a:schemeClr val="tx1"/>
                    </a:solidFill>
                  </a:defRPr>
                </a:pP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120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1200">
                    <a:solidFill>
                      <a:schemeClr val="tx1"/>
                    </a:solidFill>
                  </a:rPr>
                  <a:t>(M)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1</a:t>
            </a:r>
            <a:endParaRPr lang="en-HK" sz="14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6109711286089239"/>
          <c:y val="0.175925925925925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Cat (TBAB)'!$L$35</c:f>
              <c:strCache>
                <c:ptCount val="1"/>
                <c:pt idx="0">
                  <c:v>[Bromide] std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Cat (TBAB)'!$K$36:$K$50</c:f>
              <c:numCache>
                <c:formatCode>General</c:formatCode>
                <c:ptCount val="15"/>
                <c:pt idx="0">
                  <c:v>0</c:v>
                </c:pt>
                <c:pt idx="1">
                  <c:v>3.1250000000000001E-4</c:v>
                </c:pt>
                <c:pt idx="2">
                  <c:v>6.2500000000000001E-4</c:v>
                </c:pt>
                <c:pt idx="3">
                  <c:v>9.3749999999999997E-4</c:v>
                </c:pt>
                <c:pt idx="4">
                  <c:v>1.25E-3</c:v>
                </c:pt>
                <c:pt idx="5">
                  <c:v>1.5625000000000001E-3</c:v>
                </c:pt>
                <c:pt idx="6">
                  <c:v>1.8750000000000001E-3</c:v>
                </c:pt>
                <c:pt idx="7">
                  <c:v>2.1875000000000002E-3</c:v>
                </c:pt>
                <c:pt idx="8">
                  <c:v>2.5000000000000001E-3</c:v>
                </c:pt>
                <c:pt idx="9">
                  <c:v>2.8124999999999999E-3</c:v>
                </c:pt>
                <c:pt idx="10">
                  <c:v>3.1249999999999997E-3</c:v>
                </c:pt>
                <c:pt idx="11">
                  <c:v>3.4374999999999996E-3</c:v>
                </c:pt>
                <c:pt idx="12">
                  <c:v>3.7499999999999994E-3</c:v>
                </c:pt>
                <c:pt idx="13">
                  <c:v>4.0624999999999993E-3</c:v>
                </c:pt>
                <c:pt idx="14">
                  <c:v>4.3749999999999995E-3</c:v>
                </c:pt>
              </c:numCache>
            </c:numRef>
          </c:xVal>
          <c:yVal>
            <c:numRef>
              <c:f>'[2]Different excess in Cat (TBAB)'!$L$36:$L$50</c:f>
              <c:numCache>
                <c:formatCode>General</c:formatCode>
                <c:ptCount val="15"/>
                <c:pt idx="0">
                  <c:v>0.10562345689230007</c:v>
                </c:pt>
                <c:pt idx="1">
                  <c:v>8.5379163493928989E-2</c:v>
                </c:pt>
                <c:pt idx="2">
                  <c:v>7.4461056001192419E-2</c:v>
                </c:pt>
                <c:pt idx="3">
                  <c:v>6.9157759439091304E-2</c:v>
                </c:pt>
                <c:pt idx="4">
                  <c:v>6.4874652067512376E-2</c:v>
                </c:pt>
                <c:pt idx="5">
                  <c:v>6.0870140047419564E-2</c:v>
                </c:pt>
                <c:pt idx="6">
                  <c:v>5.9078721206488966E-2</c:v>
                </c:pt>
                <c:pt idx="7">
                  <c:v>5.7419617924423551E-2</c:v>
                </c:pt>
                <c:pt idx="8">
                  <c:v>5.6054630217094448E-2</c:v>
                </c:pt>
                <c:pt idx="9">
                  <c:v>5.407245301878523E-2</c:v>
                </c:pt>
                <c:pt idx="10">
                  <c:v>5.203012713037463E-2</c:v>
                </c:pt>
                <c:pt idx="11">
                  <c:v>5.1825024626717932E-2</c:v>
                </c:pt>
                <c:pt idx="12">
                  <c:v>5.0745470508645522E-2</c:v>
                </c:pt>
                <c:pt idx="13">
                  <c:v>4.8840450464154465E-2</c:v>
                </c:pt>
                <c:pt idx="14">
                  <c:v>4.8454833241223912E-2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1F-6140-AFA2-70CFA66E9D88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Cat (TBAB)'!$W$36:$W$60</c:f>
              <c:numCache>
                <c:formatCode>General</c:formatCode>
                <c:ptCount val="25"/>
                <c:pt idx="0">
                  <c:v>0</c:v>
                </c:pt>
                <c:pt idx="1">
                  <c:v>1.5625E-4</c:v>
                </c:pt>
                <c:pt idx="2">
                  <c:v>3.1250000000000001E-4</c:v>
                </c:pt>
                <c:pt idx="3">
                  <c:v>4.6874999999999998E-4</c:v>
                </c:pt>
                <c:pt idx="4">
                  <c:v>6.2500000000000001E-4</c:v>
                </c:pt>
                <c:pt idx="5">
                  <c:v>7.8125000000000004E-4</c:v>
                </c:pt>
                <c:pt idx="6">
                  <c:v>9.3750000000000007E-4</c:v>
                </c:pt>
                <c:pt idx="7">
                  <c:v>1.0937500000000001E-3</c:v>
                </c:pt>
                <c:pt idx="8">
                  <c:v>1.25E-3</c:v>
                </c:pt>
                <c:pt idx="9">
                  <c:v>1.4062499999999999E-3</c:v>
                </c:pt>
                <c:pt idx="10">
                  <c:v>1.5624999999999999E-3</c:v>
                </c:pt>
                <c:pt idx="11">
                  <c:v>1.7187499999999998E-3</c:v>
                </c:pt>
                <c:pt idx="12">
                  <c:v>1.8749999999999997E-3</c:v>
                </c:pt>
                <c:pt idx="13">
                  <c:v>2.0312499999999996E-3</c:v>
                </c:pt>
                <c:pt idx="14">
                  <c:v>2.1874999999999998E-3</c:v>
                </c:pt>
                <c:pt idx="15">
                  <c:v>2.3437499999999999E-3</c:v>
                </c:pt>
                <c:pt idx="16">
                  <c:v>2.5000000000000001E-3</c:v>
                </c:pt>
                <c:pt idx="17">
                  <c:v>2.6562500000000002E-3</c:v>
                </c:pt>
                <c:pt idx="18">
                  <c:v>2.8125000000000003E-3</c:v>
                </c:pt>
              </c:numCache>
            </c:numRef>
          </c:xVal>
          <c:yVal>
            <c:numRef>
              <c:f>'[2]Different excess in Cat (TBAB)'!$X$36:$X$60</c:f>
              <c:numCache>
                <c:formatCode>General</c:formatCode>
                <c:ptCount val="25"/>
                <c:pt idx="0">
                  <c:v>0.1102330998480474</c:v>
                </c:pt>
                <c:pt idx="1">
                  <c:v>9.5683546584412138E-2</c:v>
                </c:pt>
                <c:pt idx="2">
                  <c:v>8.5182348000482688E-2</c:v>
                </c:pt>
                <c:pt idx="3">
                  <c:v>8.0415603026376625E-2</c:v>
                </c:pt>
                <c:pt idx="4">
                  <c:v>7.5361141032978862E-2</c:v>
                </c:pt>
                <c:pt idx="5">
                  <c:v>7.1852979628285893E-2</c:v>
                </c:pt>
                <c:pt idx="6">
                  <c:v>6.9188188472916037E-2</c:v>
                </c:pt>
                <c:pt idx="7">
                  <c:v>6.6922753802381482E-2</c:v>
                </c:pt>
                <c:pt idx="8">
                  <c:v>6.6974265363474395E-2</c:v>
                </c:pt>
                <c:pt idx="9">
                  <c:v>6.5213186804846723E-2</c:v>
                </c:pt>
                <c:pt idx="10">
                  <c:v>6.2300601033633385E-2</c:v>
                </c:pt>
                <c:pt idx="11">
                  <c:v>6.029032446202448E-2</c:v>
                </c:pt>
                <c:pt idx="12">
                  <c:v>5.9634196631812644E-2</c:v>
                </c:pt>
                <c:pt idx="13">
                  <c:v>5.8864364315247053E-2</c:v>
                </c:pt>
                <c:pt idx="14">
                  <c:v>5.8136141404088452E-2</c:v>
                </c:pt>
                <c:pt idx="15">
                  <c:v>5.5882730512548086E-2</c:v>
                </c:pt>
                <c:pt idx="16">
                  <c:v>5.5099625335371299E-2</c:v>
                </c:pt>
                <c:pt idx="17">
                  <c:v>5.5076598278746197E-2</c:v>
                </c:pt>
                <c:pt idx="18">
                  <c:v>5.3971285148446783E-2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1F-6140-AFA2-70CFA66E9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solidFill>
                      <a:schemeClr val="tx1"/>
                    </a:solidFill>
                    <a:effectLst/>
                  </a:rPr>
                  <a:t>t[Pd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1.0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1</a:t>
            </a:r>
          </a:p>
        </c:rich>
      </c:tx>
      <c:layout>
        <c:manualLayout>
          <c:xMode val="edge"/>
          <c:yMode val="edge"/>
          <c:x val="0.4722082239720034"/>
          <c:y val="0.115740740740740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Cat (TBAB)'!$N$35</c:f>
              <c:strCache>
                <c:ptCount val="1"/>
                <c:pt idx="0">
                  <c:v>[Pdt] std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Cat (TBAB)'!$K$36:$K$50</c:f>
              <c:numCache>
                <c:formatCode>General</c:formatCode>
                <c:ptCount val="15"/>
                <c:pt idx="0">
                  <c:v>0</c:v>
                </c:pt>
                <c:pt idx="1">
                  <c:v>3.1250000000000001E-4</c:v>
                </c:pt>
                <c:pt idx="2">
                  <c:v>6.2500000000000001E-4</c:v>
                </c:pt>
                <c:pt idx="3">
                  <c:v>9.3749999999999997E-4</c:v>
                </c:pt>
                <c:pt idx="4">
                  <c:v>1.25E-3</c:v>
                </c:pt>
                <c:pt idx="5">
                  <c:v>1.5625000000000001E-3</c:v>
                </c:pt>
                <c:pt idx="6">
                  <c:v>1.8750000000000001E-3</c:v>
                </c:pt>
                <c:pt idx="7">
                  <c:v>2.1875000000000002E-3</c:v>
                </c:pt>
                <c:pt idx="8">
                  <c:v>2.5000000000000001E-3</c:v>
                </c:pt>
                <c:pt idx="9">
                  <c:v>2.8124999999999999E-3</c:v>
                </c:pt>
                <c:pt idx="10">
                  <c:v>3.1249999999999997E-3</c:v>
                </c:pt>
                <c:pt idx="11">
                  <c:v>3.4374999999999996E-3</c:v>
                </c:pt>
                <c:pt idx="12">
                  <c:v>3.7499999999999994E-3</c:v>
                </c:pt>
                <c:pt idx="13">
                  <c:v>4.0624999999999993E-3</c:v>
                </c:pt>
                <c:pt idx="14">
                  <c:v>4.3749999999999995E-3</c:v>
                </c:pt>
              </c:numCache>
            </c:numRef>
          </c:xVal>
          <c:yVal>
            <c:numRef>
              <c:f>'[2]Different excess in Cat (TBAB)'!$N$36:$N$50</c:f>
              <c:numCache>
                <c:formatCode>General</c:formatCode>
                <c:ptCount val="15"/>
                <c:pt idx="0">
                  <c:v>1.9415379658147644E-3</c:v>
                </c:pt>
                <c:pt idx="1">
                  <c:v>2.1392613216531294E-2</c:v>
                </c:pt>
                <c:pt idx="2">
                  <c:v>3.137777564650869E-2</c:v>
                </c:pt>
                <c:pt idx="3">
                  <c:v>3.725383524794762E-2</c:v>
                </c:pt>
                <c:pt idx="4">
                  <c:v>4.1539428282848921E-2</c:v>
                </c:pt>
                <c:pt idx="5">
                  <c:v>4.2577644989681557E-2</c:v>
                </c:pt>
                <c:pt idx="6">
                  <c:v>4.5409067746584236E-2</c:v>
                </c:pt>
                <c:pt idx="7">
                  <c:v>4.7005710501078858E-2</c:v>
                </c:pt>
                <c:pt idx="8">
                  <c:v>4.9515483237266622E-2</c:v>
                </c:pt>
                <c:pt idx="9">
                  <c:v>5.0321633112132891E-2</c:v>
                </c:pt>
                <c:pt idx="10">
                  <c:v>4.9760825840883656E-2</c:v>
                </c:pt>
                <c:pt idx="11">
                  <c:v>5.1333568669833754E-2</c:v>
                </c:pt>
                <c:pt idx="12">
                  <c:v>5.2203735614685699E-2</c:v>
                </c:pt>
                <c:pt idx="13">
                  <c:v>5.2069350827075547E-2</c:v>
                </c:pt>
                <c:pt idx="14">
                  <c:v>5.4575872666610153E-2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86-0241-83A9-10BD38603CA5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Cat (TBAB)'!$W$36:$W$60</c:f>
              <c:numCache>
                <c:formatCode>General</c:formatCode>
                <c:ptCount val="25"/>
                <c:pt idx="0">
                  <c:v>0</c:v>
                </c:pt>
                <c:pt idx="1">
                  <c:v>1.5625E-4</c:v>
                </c:pt>
                <c:pt idx="2">
                  <c:v>3.1250000000000001E-4</c:v>
                </c:pt>
                <c:pt idx="3">
                  <c:v>4.6874999999999998E-4</c:v>
                </c:pt>
                <c:pt idx="4">
                  <c:v>6.2500000000000001E-4</c:v>
                </c:pt>
                <c:pt idx="5">
                  <c:v>7.8125000000000004E-4</c:v>
                </c:pt>
                <c:pt idx="6">
                  <c:v>9.3750000000000007E-4</c:v>
                </c:pt>
                <c:pt idx="7">
                  <c:v>1.0937500000000001E-3</c:v>
                </c:pt>
                <c:pt idx="8">
                  <c:v>1.25E-3</c:v>
                </c:pt>
                <c:pt idx="9">
                  <c:v>1.4062499999999999E-3</c:v>
                </c:pt>
                <c:pt idx="10">
                  <c:v>1.5624999999999999E-3</c:v>
                </c:pt>
                <c:pt idx="11">
                  <c:v>1.7187499999999998E-3</c:v>
                </c:pt>
                <c:pt idx="12">
                  <c:v>1.8749999999999997E-3</c:v>
                </c:pt>
                <c:pt idx="13">
                  <c:v>2.0312499999999996E-3</c:v>
                </c:pt>
                <c:pt idx="14">
                  <c:v>2.1874999999999998E-3</c:v>
                </c:pt>
                <c:pt idx="15">
                  <c:v>2.3437499999999999E-3</c:v>
                </c:pt>
                <c:pt idx="16">
                  <c:v>2.5000000000000001E-3</c:v>
                </c:pt>
                <c:pt idx="17">
                  <c:v>2.6562500000000002E-3</c:v>
                </c:pt>
                <c:pt idx="18">
                  <c:v>2.8125000000000003E-3</c:v>
                </c:pt>
              </c:numCache>
            </c:numRef>
          </c:xVal>
          <c:yVal>
            <c:numRef>
              <c:f>'[2]Different excess in Cat (TBAB)'!$AA$36:$AA$60</c:f>
              <c:numCache>
                <c:formatCode>General</c:formatCode>
                <c:ptCount val="25"/>
                <c:pt idx="0">
                  <c:v>1.3047548785688973E-3</c:v>
                </c:pt>
                <c:pt idx="1">
                  <c:v>1.1945133433289607E-2</c:v>
                </c:pt>
                <c:pt idx="2">
                  <c:v>2.0876376884140891E-2</c:v>
                </c:pt>
                <c:pt idx="3">
                  <c:v>2.7059755821754624E-2</c:v>
                </c:pt>
                <c:pt idx="4">
                  <c:v>3.0484847852944037E-2</c:v>
                </c:pt>
                <c:pt idx="5">
                  <c:v>3.3528994201831551E-2</c:v>
                </c:pt>
                <c:pt idx="6">
                  <c:v>3.6317164294688183E-2</c:v>
                </c:pt>
                <c:pt idx="7">
                  <c:v>3.7619210946801492E-2</c:v>
                </c:pt>
                <c:pt idx="8">
                  <c:v>4.0335046385388484E-2</c:v>
                </c:pt>
                <c:pt idx="9">
                  <c:v>4.1713266201334996E-2</c:v>
                </c:pt>
                <c:pt idx="10">
                  <c:v>4.2492312855183352E-2</c:v>
                </c:pt>
                <c:pt idx="11">
                  <c:v>4.3466591950114979E-2</c:v>
                </c:pt>
                <c:pt idx="12">
                  <c:v>4.4893613414421295E-2</c:v>
                </c:pt>
                <c:pt idx="13">
                  <c:v>4.5707846321740291E-2</c:v>
                </c:pt>
                <c:pt idx="14">
                  <c:v>4.6633334201233813E-2</c:v>
                </c:pt>
                <c:pt idx="15">
                  <c:v>4.7315528220232425E-2</c:v>
                </c:pt>
                <c:pt idx="16">
                  <c:v>4.7657053159205411E-2</c:v>
                </c:pt>
                <c:pt idx="17">
                  <c:v>4.7609763816470085E-2</c:v>
                </c:pt>
                <c:pt idx="18">
                  <c:v>4.8753786283403648E-2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86-0241-83A9-10BD38603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solidFill>
                      <a:schemeClr val="tx1"/>
                    </a:solidFill>
                    <a:effectLst/>
                  </a:rPr>
                  <a:t>t[Pd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1.0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VTNA</a:t>
            </a:r>
            <a:r>
              <a:rPr lang="zh-CN" altLang="en-US" b="1">
                <a:solidFill>
                  <a:schemeClr val="tx1"/>
                </a:solidFill>
              </a:rPr>
              <a:t> </a:t>
            </a:r>
            <a:r>
              <a:rPr lang="en-US" altLang="zh-CN" b="1">
                <a:solidFill>
                  <a:schemeClr val="tx1"/>
                </a:solidFill>
              </a:rPr>
              <a:t>1.0</a:t>
            </a:r>
            <a:endParaRPr lang="en-GB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5276377952755903"/>
          <c:y val="0.175925925925925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Cat (TBAB)'!$K$119:$K$143</c:f>
              <c:numCache>
                <c:formatCode>General</c:formatCode>
                <c:ptCount val="25"/>
                <c:pt idx="0">
                  <c:v>0</c:v>
                </c:pt>
                <c:pt idx="1">
                  <c:v>1.25E-3</c:v>
                </c:pt>
                <c:pt idx="2">
                  <c:v>2.5000000000000001E-3</c:v>
                </c:pt>
                <c:pt idx="3">
                  <c:v>3.7499999999999999E-3</c:v>
                </c:pt>
                <c:pt idx="4">
                  <c:v>5.0000000000000001E-3</c:v>
                </c:pt>
                <c:pt idx="5">
                  <c:v>6.2500000000000003E-3</c:v>
                </c:pt>
                <c:pt idx="6">
                  <c:v>7.5000000000000006E-3</c:v>
                </c:pt>
                <c:pt idx="7">
                  <c:v>8.7500000000000008E-3</c:v>
                </c:pt>
                <c:pt idx="8">
                  <c:v>0.01</c:v>
                </c:pt>
                <c:pt idx="9">
                  <c:v>1.125E-2</c:v>
                </c:pt>
                <c:pt idx="10">
                  <c:v>1.2499999999999999E-2</c:v>
                </c:pt>
                <c:pt idx="11">
                  <c:v>1.3749999999999998E-2</c:v>
                </c:pt>
                <c:pt idx="12">
                  <c:v>1.4999999999999998E-2</c:v>
                </c:pt>
                <c:pt idx="13">
                  <c:v>1.6249999999999997E-2</c:v>
                </c:pt>
                <c:pt idx="14">
                  <c:v>1.7499999999999998E-2</c:v>
                </c:pt>
                <c:pt idx="15">
                  <c:v>1.8749999999999999E-2</c:v>
                </c:pt>
                <c:pt idx="16">
                  <c:v>0.02</c:v>
                </c:pt>
                <c:pt idx="17">
                  <c:v>2.1250000000000002E-2</c:v>
                </c:pt>
                <c:pt idx="18">
                  <c:v>2.2500000000000003E-2</c:v>
                </c:pt>
                <c:pt idx="19">
                  <c:v>2.3750000000000004E-2</c:v>
                </c:pt>
                <c:pt idx="20">
                  <c:v>2.6250000000000002E-2</c:v>
                </c:pt>
                <c:pt idx="21">
                  <c:v>2.8750000000000001E-2</c:v>
                </c:pt>
                <c:pt idx="22">
                  <c:v>3.125E-2</c:v>
                </c:pt>
                <c:pt idx="23">
                  <c:v>3.3750000000000002E-2</c:v>
                </c:pt>
                <c:pt idx="24">
                  <c:v>3.6250000000000004E-2</c:v>
                </c:pt>
              </c:numCache>
            </c:numRef>
          </c:xVal>
          <c:yVal>
            <c:numRef>
              <c:f>'[2]Different excess in Cat (TBAB)'!$J$119:$J$143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30-1544-BA03-61D73FCF924D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Cat (TBAB)'!$W$119:$W$147</c:f>
              <c:numCache>
                <c:formatCode>General</c:formatCode>
                <c:ptCount val="29"/>
                <c:pt idx="0">
                  <c:v>0</c:v>
                </c:pt>
                <c:pt idx="1">
                  <c:v>3.1250000000000001E-4</c:v>
                </c:pt>
                <c:pt idx="2">
                  <c:v>6.2500000000000001E-4</c:v>
                </c:pt>
                <c:pt idx="3">
                  <c:v>9.3749999999999997E-4</c:v>
                </c:pt>
                <c:pt idx="4">
                  <c:v>1.25E-3</c:v>
                </c:pt>
                <c:pt idx="5">
                  <c:v>1.5625000000000001E-3</c:v>
                </c:pt>
                <c:pt idx="6">
                  <c:v>1.8750000000000001E-3</c:v>
                </c:pt>
                <c:pt idx="7">
                  <c:v>2.1875000000000002E-3</c:v>
                </c:pt>
                <c:pt idx="8">
                  <c:v>2.5000000000000001E-3</c:v>
                </c:pt>
                <c:pt idx="9">
                  <c:v>2.8124999999999999E-3</c:v>
                </c:pt>
                <c:pt idx="10">
                  <c:v>3.1249999999999997E-3</c:v>
                </c:pt>
                <c:pt idx="11">
                  <c:v>3.4374999999999996E-3</c:v>
                </c:pt>
                <c:pt idx="12">
                  <c:v>3.7499999999999994E-3</c:v>
                </c:pt>
                <c:pt idx="13">
                  <c:v>4.0624999999999993E-3</c:v>
                </c:pt>
                <c:pt idx="14">
                  <c:v>4.3749999999999995E-3</c:v>
                </c:pt>
                <c:pt idx="15">
                  <c:v>4.6874999999999998E-3</c:v>
                </c:pt>
                <c:pt idx="16">
                  <c:v>5.0000000000000001E-3</c:v>
                </c:pt>
                <c:pt idx="17">
                  <c:v>5.3125000000000004E-3</c:v>
                </c:pt>
                <c:pt idx="18">
                  <c:v>5.6250000000000007E-3</c:v>
                </c:pt>
                <c:pt idx="19">
                  <c:v>5.9375000000000009E-3</c:v>
                </c:pt>
                <c:pt idx="20">
                  <c:v>6.5625000000000006E-3</c:v>
                </c:pt>
                <c:pt idx="21">
                  <c:v>7.1875000000000003E-3</c:v>
                </c:pt>
                <c:pt idx="22">
                  <c:v>7.8125E-3</c:v>
                </c:pt>
                <c:pt idx="23">
                  <c:v>8.4375000000000006E-3</c:v>
                </c:pt>
                <c:pt idx="24">
                  <c:v>9.0625000000000011E-3</c:v>
                </c:pt>
                <c:pt idx="25">
                  <c:v>9.6875000000000017E-3</c:v>
                </c:pt>
                <c:pt idx="26">
                  <c:v>1.0312500000000002E-2</c:v>
                </c:pt>
                <c:pt idx="27">
                  <c:v>1.0937500000000003E-2</c:v>
                </c:pt>
                <c:pt idx="28">
                  <c:v>1.1562500000000003E-2</c:v>
                </c:pt>
              </c:numCache>
            </c:numRef>
          </c:xVal>
          <c:yVal>
            <c:numRef>
              <c:f>'[2]Different excess in Cat (TBAB)'!$V$119:$V$147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30-1544-BA03-61D73FCF9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6157440"/>
        <c:axId val="101684015"/>
      </c:scatterChart>
      <c:valAx>
        <c:axId val="2086157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solidFill>
                      <a:schemeClr val="tx1"/>
                    </a:solidFill>
                    <a:effectLst/>
                  </a:rPr>
                  <a:t>t[Pd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1.0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84015"/>
        <c:crosses val="autoZero"/>
        <c:crossBetween val="midCat"/>
      </c:valAx>
      <c:valAx>
        <c:axId val="101684015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chemeClr val="tx1"/>
                    </a:solidFill>
                  </a:rPr>
                  <a:t>C</a:t>
                </a:r>
                <a:r>
                  <a:rPr lang="en-US" altLang="zh-CN" sz="1200">
                    <a:solidFill>
                      <a:schemeClr val="tx1"/>
                    </a:solidFill>
                  </a:rPr>
                  <a:t>oncentration</a:t>
                </a:r>
                <a:r>
                  <a:rPr lang="zh-CN" altLang="en-US" sz="1200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1200" baseline="0">
                    <a:solidFill>
                      <a:schemeClr val="tx1"/>
                    </a:solidFill>
                  </a:rPr>
                  <a:t>(M)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6157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VTNA</a:t>
            </a:r>
            <a:r>
              <a:rPr lang="zh-CN" altLang="en-US" b="1">
                <a:solidFill>
                  <a:schemeClr val="tx1"/>
                </a:solidFill>
              </a:rPr>
              <a:t> </a:t>
            </a:r>
            <a:r>
              <a:rPr lang="en-US" altLang="zh-CN" b="1">
                <a:solidFill>
                  <a:schemeClr val="tx1"/>
                </a:solidFill>
              </a:rPr>
              <a:t>0</a:t>
            </a:r>
            <a:endParaRPr lang="en-GB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50811111111111096"/>
          <c:y val="0.18055555555555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Benzylbromi'!$J$37</c:f>
              <c:strCache>
                <c:ptCount val="1"/>
                <c:pt idx="0">
                  <c:v>[BPin] Adj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Benzylbromi'!$M$38:$M$62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Benzylbromi'!$J$38:$J$62</c:f>
              <c:numCache>
                <c:formatCode>General</c:formatCode>
                <c:ptCount val="25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EC-E64E-BF06-8FFA9E27F066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Benzylbromi'!$Z$38:$Z$43</c:f>
              <c:numCache>
                <c:formatCode>General</c:formatCode>
                <c:ptCount val="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</c:numCache>
            </c:numRef>
          </c:xVal>
          <c:yVal>
            <c:numRef>
              <c:f>'Different excess in Benzylbromi'!$V$38:$V$43</c:f>
              <c:numCache>
                <c:formatCode>General</c:formatCode>
                <c:ptCount val="6"/>
                <c:pt idx="0">
                  <c:v>6.9017083991995035E-2</c:v>
                </c:pt>
                <c:pt idx="1">
                  <c:v>5.0607723354098515E-2</c:v>
                </c:pt>
                <c:pt idx="2">
                  <c:v>4.0176086642652903E-2</c:v>
                </c:pt>
                <c:pt idx="3">
                  <c:v>2.8391670833019546E-2</c:v>
                </c:pt>
                <c:pt idx="4">
                  <c:v>2.1793078409846397E-2</c:v>
                </c:pt>
                <c:pt idx="5">
                  <c:v>2.0243589023888967E-2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EC-E64E-BF06-8FFA9E27F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</a:t>
                </a:r>
                <a:r>
                  <a:rPr lang="en-US" altLang="zh-CN" sz="1200" b="1" i="0" baseline="0">
                    <a:solidFill>
                      <a:schemeClr val="tx1"/>
                    </a:solidFill>
                    <a:effectLst/>
                  </a:rPr>
                  <a:t>1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HK" sz="1200" b="0" i="0" baseline="30000">
                    <a:solidFill>
                      <a:schemeClr val="tx1"/>
                    </a:solidFill>
                    <a:effectLst/>
                  </a:rPr>
                  <a:t>0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chemeClr val="tx1"/>
                    </a:solidFill>
                  </a:rPr>
                  <a:t>C</a:t>
                </a:r>
                <a:r>
                  <a:rPr lang="en-US" altLang="zh-CN" sz="1200">
                    <a:solidFill>
                      <a:schemeClr val="tx1"/>
                    </a:solidFill>
                  </a:rPr>
                  <a:t>oncentration</a:t>
                </a:r>
                <a:r>
                  <a:rPr lang="zh-CN" altLang="en-US" sz="1200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1200" baseline="0">
                    <a:solidFill>
                      <a:schemeClr val="tx1"/>
                    </a:solidFill>
                  </a:rPr>
                  <a:t>(M)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VTNA</a:t>
            </a:r>
            <a:r>
              <a:rPr lang="zh-CN" altLang="en-US" b="1">
                <a:solidFill>
                  <a:schemeClr val="tx1"/>
                </a:solidFill>
              </a:rPr>
              <a:t> </a:t>
            </a:r>
            <a:r>
              <a:rPr lang="en-US" altLang="zh-CN" b="1">
                <a:solidFill>
                  <a:schemeClr val="tx1"/>
                </a:solidFill>
              </a:rPr>
              <a:t>1.0</a:t>
            </a:r>
            <a:endParaRPr lang="en-GB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6109711286089239"/>
          <c:y val="0.18055555555555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Cat (TBAB)'!$K$119:$K$143</c:f>
              <c:numCache>
                <c:formatCode>General</c:formatCode>
                <c:ptCount val="25"/>
                <c:pt idx="0">
                  <c:v>0</c:v>
                </c:pt>
                <c:pt idx="1">
                  <c:v>1.25E-3</c:v>
                </c:pt>
                <c:pt idx="2">
                  <c:v>2.5000000000000001E-3</c:v>
                </c:pt>
                <c:pt idx="3">
                  <c:v>3.7499999999999999E-3</c:v>
                </c:pt>
                <c:pt idx="4">
                  <c:v>5.0000000000000001E-3</c:v>
                </c:pt>
                <c:pt idx="5">
                  <c:v>6.2500000000000003E-3</c:v>
                </c:pt>
                <c:pt idx="6">
                  <c:v>7.5000000000000006E-3</c:v>
                </c:pt>
                <c:pt idx="7">
                  <c:v>8.7500000000000008E-3</c:v>
                </c:pt>
                <c:pt idx="8">
                  <c:v>0.01</c:v>
                </c:pt>
                <c:pt idx="9">
                  <c:v>1.125E-2</c:v>
                </c:pt>
                <c:pt idx="10">
                  <c:v>1.2499999999999999E-2</c:v>
                </c:pt>
                <c:pt idx="11">
                  <c:v>1.3749999999999998E-2</c:v>
                </c:pt>
                <c:pt idx="12">
                  <c:v>1.4999999999999998E-2</c:v>
                </c:pt>
                <c:pt idx="13">
                  <c:v>1.6249999999999997E-2</c:v>
                </c:pt>
                <c:pt idx="14">
                  <c:v>1.7499999999999998E-2</c:v>
                </c:pt>
                <c:pt idx="15">
                  <c:v>1.8749999999999999E-2</c:v>
                </c:pt>
                <c:pt idx="16">
                  <c:v>0.02</c:v>
                </c:pt>
                <c:pt idx="17">
                  <c:v>2.1250000000000002E-2</c:v>
                </c:pt>
                <c:pt idx="18">
                  <c:v>2.2500000000000003E-2</c:v>
                </c:pt>
                <c:pt idx="19">
                  <c:v>2.3750000000000004E-2</c:v>
                </c:pt>
                <c:pt idx="20">
                  <c:v>2.6250000000000002E-2</c:v>
                </c:pt>
                <c:pt idx="21">
                  <c:v>2.8750000000000001E-2</c:v>
                </c:pt>
                <c:pt idx="22">
                  <c:v>3.125E-2</c:v>
                </c:pt>
                <c:pt idx="23">
                  <c:v>3.3750000000000002E-2</c:v>
                </c:pt>
                <c:pt idx="24">
                  <c:v>3.6250000000000004E-2</c:v>
                </c:pt>
              </c:numCache>
            </c:numRef>
          </c:xVal>
          <c:yVal>
            <c:numRef>
              <c:f>'[2]Different excess in Cat (TBAB)'!$L$119:$L$143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04-F74F-ACC9-918BB92C3993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Cat (TBAB)'!$W$119:$W$147</c:f>
              <c:numCache>
                <c:formatCode>General</c:formatCode>
                <c:ptCount val="29"/>
                <c:pt idx="0">
                  <c:v>0</c:v>
                </c:pt>
                <c:pt idx="1">
                  <c:v>3.1250000000000001E-4</c:v>
                </c:pt>
                <c:pt idx="2">
                  <c:v>6.2500000000000001E-4</c:v>
                </c:pt>
                <c:pt idx="3">
                  <c:v>9.3749999999999997E-4</c:v>
                </c:pt>
                <c:pt idx="4">
                  <c:v>1.25E-3</c:v>
                </c:pt>
                <c:pt idx="5">
                  <c:v>1.5625000000000001E-3</c:v>
                </c:pt>
                <c:pt idx="6">
                  <c:v>1.8750000000000001E-3</c:v>
                </c:pt>
                <c:pt idx="7">
                  <c:v>2.1875000000000002E-3</c:v>
                </c:pt>
                <c:pt idx="8">
                  <c:v>2.5000000000000001E-3</c:v>
                </c:pt>
                <c:pt idx="9">
                  <c:v>2.8124999999999999E-3</c:v>
                </c:pt>
                <c:pt idx="10">
                  <c:v>3.1249999999999997E-3</c:v>
                </c:pt>
                <c:pt idx="11">
                  <c:v>3.4374999999999996E-3</c:v>
                </c:pt>
                <c:pt idx="12">
                  <c:v>3.7499999999999994E-3</c:v>
                </c:pt>
                <c:pt idx="13">
                  <c:v>4.0624999999999993E-3</c:v>
                </c:pt>
                <c:pt idx="14">
                  <c:v>4.3749999999999995E-3</c:v>
                </c:pt>
                <c:pt idx="15">
                  <c:v>4.6874999999999998E-3</c:v>
                </c:pt>
                <c:pt idx="16">
                  <c:v>5.0000000000000001E-3</c:v>
                </c:pt>
                <c:pt idx="17">
                  <c:v>5.3125000000000004E-3</c:v>
                </c:pt>
                <c:pt idx="18">
                  <c:v>5.6250000000000007E-3</c:v>
                </c:pt>
                <c:pt idx="19">
                  <c:v>5.9375000000000009E-3</c:v>
                </c:pt>
                <c:pt idx="20">
                  <c:v>6.5625000000000006E-3</c:v>
                </c:pt>
                <c:pt idx="21">
                  <c:v>7.1875000000000003E-3</c:v>
                </c:pt>
                <c:pt idx="22">
                  <c:v>7.8125E-3</c:v>
                </c:pt>
                <c:pt idx="23">
                  <c:v>8.4375000000000006E-3</c:v>
                </c:pt>
                <c:pt idx="24">
                  <c:v>9.0625000000000011E-3</c:v>
                </c:pt>
                <c:pt idx="25">
                  <c:v>9.6875000000000017E-3</c:v>
                </c:pt>
                <c:pt idx="26">
                  <c:v>1.0312500000000002E-2</c:v>
                </c:pt>
                <c:pt idx="27">
                  <c:v>1.0937500000000003E-2</c:v>
                </c:pt>
                <c:pt idx="28">
                  <c:v>1.1562500000000003E-2</c:v>
                </c:pt>
              </c:numCache>
            </c:numRef>
          </c:xVal>
          <c:yVal>
            <c:numRef>
              <c:f>'[2]Different excess in Cat (TBAB)'!$X$119:$X$147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204-F74F-ACC9-918BB92C3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265824"/>
        <c:axId val="2089987136"/>
      </c:scatterChart>
      <c:valAx>
        <c:axId val="2083265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solidFill>
                      <a:schemeClr val="tx1"/>
                    </a:solidFill>
                    <a:effectLst/>
                  </a:rPr>
                  <a:t>t[Pd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1.0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9987136"/>
        <c:crosses val="autoZero"/>
        <c:crossBetween val="midCat"/>
      </c:valAx>
      <c:valAx>
        <c:axId val="208998713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baseline="0">
                    <a:solidFill>
                      <a:schemeClr val="tx1"/>
                    </a:solidFill>
                    <a:effectLst/>
                  </a:rPr>
                  <a:t>C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3265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VTNA</a:t>
            </a:r>
            <a:r>
              <a:rPr lang="zh-CN" altLang="en-US" b="1">
                <a:solidFill>
                  <a:schemeClr val="tx1"/>
                </a:solidFill>
              </a:rPr>
              <a:t> </a:t>
            </a:r>
            <a:r>
              <a:rPr lang="en-US" altLang="zh-CN" b="1">
                <a:solidFill>
                  <a:schemeClr val="tx1"/>
                </a:solidFill>
              </a:rPr>
              <a:t>1.0</a:t>
            </a:r>
            <a:endParaRPr lang="en-GB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7776377952755905"/>
          <c:y val="0.134259259259259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Cat (TBAB)'!$K$119:$K$143</c:f>
              <c:numCache>
                <c:formatCode>General</c:formatCode>
                <c:ptCount val="25"/>
                <c:pt idx="0">
                  <c:v>0</c:v>
                </c:pt>
                <c:pt idx="1">
                  <c:v>1.25E-3</c:v>
                </c:pt>
                <c:pt idx="2">
                  <c:v>2.5000000000000001E-3</c:v>
                </c:pt>
                <c:pt idx="3">
                  <c:v>3.7499999999999999E-3</c:v>
                </c:pt>
                <c:pt idx="4">
                  <c:v>5.0000000000000001E-3</c:v>
                </c:pt>
                <c:pt idx="5">
                  <c:v>6.2500000000000003E-3</c:v>
                </c:pt>
                <c:pt idx="6">
                  <c:v>7.5000000000000006E-3</c:v>
                </c:pt>
                <c:pt idx="7">
                  <c:v>8.7500000000000008E-3</c:v>
                </c:pt>
                <c:pt idx="8">
                  <c:v>0.01</c:v>
                </c:pt>
                <c:pt idx="9">
                  <c:v>1.125E-2</c:v>
                </c:pt>
                <c:pt idx="10">
                  <c:v>1.2499999999999999E-2</c:v>
                </c:pt>
                <c:pt idx="11">
                  <c:v>1.3749999999999998E-2</c:v>
                </c:pt>
                <c:pt idx="12">
                  <c:v>1.4999999999999998E-2</c:v>
                </c:pt>
                <c:pt idx="13">
                  <c:v>1.6249999999999997E-2</c:v>
                </c:pt>
                <c:pt idx="14">
                  <c:v>1.7499999999999998E-2</c:v>
                </c:pt>
                <c:pt idx="15">
                  <c:v>1.8749999999999999E-2</c:v>
                </c:pt>
                <c:pt idx="16">
                  <c:v>0.02</c:v>
                </c:pt>
                <c:pt idx="17">
                  <c:v>2.1250000000000002E-2</c:v>
                </c:pt>
                <c:pt idx="18">
                  <c:v>2.2500000000000003E-2</c:v>
                </c:pt>
                <c:pt idx="19">
                  <c:v>2.3750000000000004E-2</c:v>
                </c:pt>
                <c:pt idx="20">
                  <c:v>2.6250000000000002E-2</c:v>
                </c:pt>
                <c:pt idx="21">
                  <c:v>2.8750000000000001E-2</c:v>
                </c:pt>
                <c:pt idx="22">
                  <c:v>3.125E-2</c:v>
                </c:pt>
                <c:pt idx="23">
                  <c:v>3.3750000000000002E-2</c:v>
                </c:pt>
                <c:pt idx="24">
                  <c:v>3.6250000000000004E-2</c:v>
                </c:pt>
              </c:numCache>
            </c:numRef>
          </c:xVal>
          <c:yVal>
            <c:numRef>
              <c:f>'[2]Different excess in Cat (TBAB)'!$N$119:$N$143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FC-5F41-BA39-211BAA80C9F5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Cat (TBAB)'!$W$119:$W$147</c:f>
              <c:numCache>
                <c:formatCode>General</c:formatCode>
                <c:ptCount val="29"/>
                <c:pt idx="0">
                  <c:v>0</c:v>
                </c:pt>
                <c:pt idx="1">
                  <c:v>3.1250000000000001E-4</c:v>
                </c:pt>
                <c:pt idx="2">
                  <c:v>6.2500000000000001E-4</c:v>
                </c:pt>
                <c:pt idx="3">
                  <c:v>9.3749999999999997E-4</c:v>
                </c:pt>
                <c:pt idx="4">
                  <c:v>1.25E-3</c:v>
                </c:pt>
                <c:pt idx="5">
                  <c:v>1.5625000000000001E-3</c:v>
                </c:pt>
                <c:pt idx="6">
                  <c:v>1.8750000000000001E-3</c:v>
                </c:pt>
                <c:pt idx="7">
                  <c:v>2.1875000000000002E-3</c:v>
                </c:pt>
                <c:pt idx="8">
                  <c:v>2.5000000000000001E-3</c:v>
                </c:pt>
                <c:pt idx="9">
                  <c:v>2.8124999999999999E-3</c:v>
                </c:pt>
                <c:pt idx="10">
                  <c:v>3.1249999999999997E-3</c:v>
                </c:pt>
                <c:pt idx="11">
                  <c:v>3.4374999999999996E-3</c:v>
                </c:pt>
                <c:pt idx="12">
                  <c:v>3.7499999999999994E-3</c:v>
                </c:pt>
                <c:pt idx="13">
                  <c:v>4.0624999999999993E-3</c:v>
                </c:pt>
                <c:pt idx="14">
                  <c:v>4.3749999999999995E-3</c:v>
                </c:pt>
                <c:pt idx="15">
                  <c:v>4.6874999999999998E-3</c:v>
                </c:pt>
                <c:pt idx="16">
                  <c:v>5.0000000000000001E-3</c:v>
                </c:pt>
                <c:pt idx="17">
                  <c:v>5.3125000000000004E-3</c:v>
                </c:pt>
                <c:pt idx="18">
                  <c:v>5.6250000000000007E-3</c:v>
                </c:pt>
                <c:pt idx="19">
                  <c:v>5.9375000000000009E-3</c:v>
                </c:pt>
                <c:pt idx="20">
                  <c:v>6.5625000000000006E-3</c:v>
                </c:pt>
                <c:pt idx="21">
                  <c:v>7.1875000000000003E-3</c:v>
                </c:pt>
                <c:pt idx="22">
                  <c:v>7.8125E-3</c:v>
                </c:pt>
                <c:pt idx="23">
                  <c:v>8.4375000000000006E-3</c:v>
                </c:pt>
                <c:pt idx="24">
                  <c:v>9.0625000000000011E-3</c:v>
                </c:pt>
                <c:pt idx="25">
                  <c:v>9.6875000000000017E-3</c:v>
                </c:pt>
                <c:pt idx="26">
                  <c:v>1.0312500000000002E-2</c:v>
                </c:pt>
                <c:pt idx="27">
                  <c:v>1.0937500000000003E-2</c:v>
                </c:pt>
                <c:pt idx="28">
                  <c:v>1.1562500000000003E-2</c:v>
                </c:pt>
              </c:numCache>
            </c:numRef>
          </c:xVal>
          <c:yVal>
            <c:numRef>
              <c:f>'[2]Different excess in Cat (TBAB)'!$AA$119:$AA$147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FC-5F41-BA39-211BAA80C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5813280"/>
        <c:axId val="2084418848"/>
      </c:scatterChart>
      <c:valAx>
        <c:axId val="2115813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solidFill>
                      <a:schemeClr val="tx1"/>
                    </a:solidFill>
                    <a:effectLst/>
                  </a:rPr>
                  <a:t>t[Pd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1.0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4418848"/>
        <c:crosses val="autoZero"/>
        <c:crossBetween val="midCat"/>
      </c:valAx>
      <c:valAx>
        <c:axId val="20844188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baseline="0">
                    <a:solidFill>
                      <a:schemeClr val="tx1"/>
                    </a:solidFill>
                    <a:effectLst/>
                  </a:rPr>
                  <a:t>C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5813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2200" b="1" i="0" baseline="0">
                <a:solidFill>
                  <a:schemeClr val="tx1"/>
                </a:solidFill>
                <a:effectLst/>
              </a:rPr>
              <a:t>D</a:t>
            </a:r>
            <a:r>
              <a:rPr lang="en-US" sz="2200" b="1" i="0" baseline="0">
                <a:solidFill>
                  <a:schemeClr val="tx1"/>
                </a:solidFill>
                <a:effectLst/>
              </a:rPr>
              <a:t>ifferent</a:t>
            </a:r>
            <a:r>
              <a:rPr lang="zh-CN" sz="22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2200" b="1" i="0" baseline="0">
                <a:solidFill>
                  <a:schemeClr val="tx1"/>
                </a:solidFill>
                <a:effectLst/>
              </a:rPr>
              <a:t>excess</a:t>
            </a:r>
            <a:r>
              <a:rPr lang="zh-CN" sz="22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2200" b="1" i="0" baseline="0">
                <a:solidFill>
                  <a:schemeClr val="tx1"/>
                </a:solidFill>
                <a:effectLst/>
              </a:rPr>
              <a:t>of</a:t>
            </a:r>
            <a:r>
              <a:rPr lang="zh-CN" sz="22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2200" b="1" i="0" baseline="0">
                <a:solidFill>
                  <a:schemeClr val="tx1"/>
                </a:solidFill>
                <a:effectLst/>
              </a:rPr>
              <a:t>catalyst</a:t>
            </a:r>
            <a:endParaRPr lang="en-HK" sz="22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3511550752236961"/>
          <c:y val="0.102360308285163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Cat (TBAB)'!$L$81</c:f>
              <c:strCache>
                <c:ptCount val="1"/>
                <c:pt idx="0">
                  <c:v>Phenyl 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Cat (TBAB)'!$K$82:$K$106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Cat (TBAB)'!$L$82:$L$106</c:f>
              <c:numCache>
                <c:formatCode>General</c:formatCode>
                <c:ptCount val="25"/>
                <c:pt idx="0">
                  <c:v>-2.0820385332504665E-4</c:v>
                </c:pt>
                <c:pt idx="1">
                  <c:v>-2.0820385332504665E-4</c:v>
                </c:pt>
                <c:pt idx="2">
                  <c:v>-2.0820385332504665E-4</c:v>
                </c:pt>
                <c:pt idx="3">
                  <c:v>-2.0820385332504665E-4</c:v>
                </c:pt>
                <c:pt idx="4">
                  <c:v>-2.0820385332504665E-4</c:v>
                </c:pt>
                <c:pt idx="5">
                  <c:v>-2.0820385332504665E-4</c:v>
                </c:pt>
                <c:pt idx="6">
                  <c:v>-2.0820385332504665E-4</c:v>
                </c:pt>
                <c:pt idx="7">
                  <c:v>-2.0820385332504665E-4</c:v>
                </c:pt>
                <c:pt idx="8">
                  <c:v>-2.0820385332504665E-4</c:v>
                </c:pt>
                <c:pt idx="9">
                  <c:v>-2.0820385332504665E-4</c:v>
                </c:pt>
                <c:pt idx="10">
                  <c:v>-2.0820385332504665E-4</c:v>
                </c:pt>
                <c:pt idx="11">
                  <c:v>-2.0820385332504665E-4</c:v>
                </c:pt>
                <c:pt idx="12">
                  <c:v>-2.0820385332504665E-4</c:v>
                </c:pt>
                <c:pt idx="13">
                  <c:v>-2.0820385332504665E-4</c:v>
                </c:pt>
                <c:pt idx="14">
                  <c:v>-2.0820385332504665E-4</c:v>
                </c:pt>
                <c:pt idx="15">
                  <c:v>-2.0820385332504665E-4</c:v>
                </c:pt>
                <c:pt idx="16">
                  <c:v>-2.0820385332504665E-4</c:v>
                </c:pt>
                <c:pt idx="17">
                  <c:v>-2.0820385332504665E-4</c:v>
                </c:pt>
                <c:pt idx="18">
                  <c:v>-2.0820385332504665E-4</c:v>
                </c:pt>
                <c:pt idx="19">
                  <c:v>-2.0820385332504665E-4</c:v>
                </c:pt>
                <c:pt idx="20">
                  <c:v>-2.0820385332504665E-4</c:v>
                </c:pt>
                <c:pt idx="21">
                  <c:v>-2.0820385332504665E-4</c:v>
                </c:pt>
                <c:pt idx="22">
                  <c:v>-2.0820385332504665E-4</c:v>
                </c:pt>
                <c:pt idx="23">
                  <c:v>-2.0820385332504665E-4</c:v>
                </c:pt>
                <c:pt idx="24">
                  <c:v>-2.0820385332504665E-4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CD-E049-9D33-A479E88B35D4}"/>
            </c:ext>
          </c:extLst>
        </c:ser>
        <c:ser>
          <c:idx val="1"/>
          <c:order val="1"/>
          <c:tx>
            <c:strRef>
              <c:f>'[2]Different excess in Cat (TBAB)'!$M$81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Cat (TBAB)'!$K$82:$K$106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Cat (TBAB)'!$M$82:$M$106</c:f>
              <c:numCache>
                <c:formatCode>General</c:formatCode>
                <c:ptCount val="25"/>
                <c:pt idx="0">
                  <c:v>4.1936405178979444E-3</c:v>
                </c:pt>
                <c:pt idx="1">
                  <c:v>4.1936405178979444E-3</c:v>
                </c:pt>
                <c:pt idx="2">
                  <c:v>4.1936405178979444E-3</c:v>
                </c:pt>
                <c:pt idx="3">
                  <c:v>4.1936405178979444E-3</c:v>
                </c:pt>
                <c:pt idx="4">
                  <c:v>4.1936405178979444E-3</c:v>
                </c:pt>
                <c:pt idx="5">
                  <c:v>4.1936405178979444E-3</c:v>
                </c:pt>
                <c:pt idx="6">
                  <c:v>4.1936405178979444E-3</c:v>
                </c:pt>
                <c:pt idx="7">
                  <c:v>4.1936405178979444E-3</c:v>
                </c:pt>
                <c:pt idx="8">
                  <c:v>4.1936405178979444E-3</c:v>
                </c:pt>
                <c:pt idx="9">
                  <c:v>4.1936405178979444E-3</c:v>
                </c:pt>
                <c:pt idx="10">
                  <c:v>4.1936405178979444E-3</c:v>
                </c:pt>
                <c:pt idx="11">
                  <c:v>4.1936405178979444E-3</c:v>
                </c:pt>
                <c:pt idx="12">
                  <c:v>4.1936405178979444E-3</c:v>
                </c:pt>
                <c:pt idx="13">
                  <c:v>4.1936405178979444E-3</c:v>
                </c:pt>
                <c:pt idx="14">
                  <c:v>4.1936405178979444E-3</c:v>
                </c:pt>
                <c:pt idx="15">
                  <c:v>4.1936405178979444E-3</c:v>
                </c:pt>
                <c:pt idx="16">
                  <c:v>4.1936405178979444E-3</c:v>
                </c:pt>
                <c:pt idx="17">
                  <c:v>4.1936405178979444E-3</c:v>
                </c:pt>
                <c:pt idx="18">
                  <c:v>4.1936405178979444E-3</c:v>
                </c:pt>
                <c:pt idx="19">
                  <c:v>4.1936405178979444E-3</c:v>
                </c:pt>
                <c:pt idx="20">
                  <c:v>4.1936405178979444E-3</c:v>
                </c:pt>
                <c:pt idx="21">
                  <c:v>4.1936405178979444E-3</c:v>
                </c:pt>
                <c:pt idx="22">
                  <c:v>4.1936405178979444E-3</c:v>
                </c:pt>
                <c:pt idx="23">
                  <c:v>4.1936405178979444E-3</c:v>
                </c:pt>
                <c:pt idx="24">
                  <c:v>4.1936405178979444E-3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CD-E049-9D33-A479E88B35D4}"/>
            </c:ext>
          </c:extLst>
        </c:ser>
        <c:ser>
          <c:idx val="2"/>
          <c:order val="2"/>
          <c:tx>
            <c:strRef>
              <c:f>'[2]Different excess in Cat (TBAB)'!$N$81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Cat (TBAB)'!$K$82:$K$106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Cat (TBAB)'!$N$82:$N$106</c:f>
              <c:numCache>
                <c:formatCode>General</c:formatCode>
                <c:ptCount val="25"/>
                <c:pt idx="0">
                  <c:v>6.0931899641577072E-4</c:v>
                </c:pt>
                <c:pt idx="1">
                  <c:v>6.0931899641577072E-4</c:v>
                </c:pt>
                <c:pt idx="2">
                  <c:v>6.0931899641577072E-4</c:v>
                </c:pt>
                <c:pt idx="3">
                  <c:v>6.0931899641577072E-4</c:v>
                </c:pt>
                <c:pt idx="4">
                  <c:v>6.0931899641577072E-4</c:v>
                </c:pt>
                <c:pt idx="5">
                  <c:v>6.0931899641577072E-4</c:v>
                </c:pt>
                <c:pt idx="6">
                  <c:v>6.0931899641577072E-4</c:v>
                </c:pt>
                <c:pt idx="7">
                  <c:v>6.0931899641577072E-4</c:v>
                </c:pt>
                <c:pt idx="8">
                  <c:v>6.0931899641577072E-4</c:v>
                </c:pt>
                <c:pt idx="9">
                  <c:v>6.0931899641577072E-4</c:v>
                </c:pt>
                <c:pt idx="10">
                  <c:v>6.0931899641577072E-4</c:v>
                </c:pt>
                <c:pt idx="11">
                  <c:v>6.0931899641577072E-4</c:v>
                </c:pt>
                <c:pt idx="12">
                  <c:v>6.0931899641577072E-4</c:v>
                </c:pt>
                <c:pt idx="13">
                  <c:v>6.0931899641577072E-4</c:v>
                </c:pt>
                <c:pt idx="14">
                  <c:v>6.0931899641577072E-4</c:v>
                </c:pt>
                <c:pt idx="15">
                  <c:v>6.0931899641577072E-4</c:v>
                </c:pt>
                <c:pt idx="16">
                  <c:v>6.0931899641577072E-4</c:v>
                </c:pt>
                <c:pt idx="17">
                  <c:v>6.0931899641577072E-4</c:v>
                </c:pt>
                <c:pt idx="18">
                  <c:v>6.0931899641577072E-4</c:v>
                </c:pt>
                <c:pt idx="19">
                  <c:v>6.0931899641577072E-4</c:v>
                </c:pt>
                <c:pt idx="20">
                  <c:v>6.0931899641577072E-4</c:v>
                </c:pt>
                <c:pt idx="21">
                  <c:v>6.0931899641577072E-4</c:v>
                </c:pt>
                <c:pt idx="22">
                  <c:v>6.0931899641577072E-4</c:v>
                </c:pt>
                <c:pt idx="23">
                  <c:v>6.0931899641577072E-4</c:v>
                </c:pt>
                <c:pt idx="24">
                  <c:v>6.0931899641577072E-4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CD-E049-9D33-A479E88B35D4}"/>
            </c:ext>
          </c:extLst>
        </c:ser>
        <c:ser>
          <c:idx val="3"/>
          <c:order val="3"/>
          <c:tx>
            <c:strRef>
              <c:f>'[2]Different excess in Cat (TBAB)'!$O$81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'[2]Different excess in Cat (TBAB)'!$K$82:$K$106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Cat (TBAB)'!$O$82:$O$106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CD-E049-9D33-A479E88B35D4}"/>
            </c:ext>
          </c:extLst>
        </c:ser>
        <c:ser>
          <c:idx val="4"/>
          <c:order val="4"/>
          <c:tx>
            <c:strRef>
              <c:f>'[2]Different excess in Cat (TBAB)'!$P$81</c:f>
              <c:strCache>
                <c:ptCount val="1"/>
                <c:pt idx="0">
                  <c:v>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Cat (TBAB)'!$K$82:$K$110</c:f>
              <c:numCache>
                <c:formatCode>General</c:formatCode>
                <c:ptCount val="2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</c:numCache>
            </c:numRef>
          </c:xVal>
          <c:yVal>
            <c:numRef>
              <c:f>'[2]Different excess in Cat (TBAB)'!$P$82:$P$110</c:f>
              <c:numCache>
                <c:formatCode>General</c:formatCode>
                <c:ptCount val="29"/>
                <c:pt idx="0">
                  <c:v>-2.0820385332504665E-4</c:v>
                </c:pt>
                <c:pt idx="1">
                  <c:v>-2.0820385332504665E-4</c:v>
                </c:pt>
                <c:pt idx="2">
                  <c:v>-2.0820385332504665E-4</c:v>
                </c:pt>
                <c:pt idx="3">
                  <c:v>-2.0820385332504665E-4</c:v>
                </c:pt>
                <c:pt idx="4">
                  <c:v>-2.0820385332504665E-4</c:v>
                </c:pt>
                <c:pt idx="5">
                  <c:v>-2.0820385332504665E-4</c:v>
                </c:pt>
                <c:pt idx="6">
                  <c:v>-2.0820385332504665E-4</c:v>
                </c:pt>
                <c:pt idx="7">
                  <c:v>-2.0820385332504665E-4</c:v>
                </c:pt>
                <c:pt idx="8">
                  <c:v>-2.0820385332504665E-4</c:v>
                </c:pt>
                <c:pt idx="9">
                  <c:v>-2.0820385332504665E-4</c:v>
                </c:pt>
                <c:pt idx="10">
                  <c:v>-2.0820385332504665E-4</c:v>
                </c:pt>
                <c:pt idx="11">
                  <c:v>-2.0820385332504665E-4</c:v>
                </c:pt>
                <c:pt idx="12">
                  <c:v>-2.0820385332504665E-4</c:v>
                </c:pt>
                <c:pt idx="13">
                  <c:v>-2.0820385332504665E-4</c:v>
                </c:pt>
                <c:pt idx="14">
                  <c:v>-2.0820385332504665E-4</c:v>
                </c:pt>
                <c:pt idx="15">
                  <c:v>-2.0820385332504665E-4</c:v>
                </c:pt>
                <c:pt idx="16">
                  <c:v>-2.0820385332504665E-4</c:v>
                </c:pt>
                <c:pt idx="17">
                  <c:v>-2.0820385332504665E-4</c:v>
                </c:pt>
                <c:pt idx="18">
                  <c:v>-2.0820385332504665E-4</c:v>
                </c:pt>
                <c:pt idx="19">
                  <c:v>-2.0820385332504665E-4</c:v>
                </c:pt>
                <c:pt idx="20">
                  <c:v>-2.0820385332504665E-4</c:v>
                </c:pt>
                <c:pt idx="21">
                  <c:v>-2.0820385332504665E-4</c:v>
                </c:pt>
                <c:pt idx="22">
                  <c:v>-2.0820385332504665E-4</c:v>
                </c:pt>
                <c:pt idx="23">
                  <c:v>-2.0820385332504665E-4</c:v>
                </c:pt>
                <c:pt idx="24">
                  <c:v>-2.0820385332504665E-4</c:v>
                </c:pt>
                <c:pt idx="25">
                  <c:v>-2.0820385332504665E-4</c:v>
                </c:pt>
                <c:pt idx="26">
                  <c:v>-2.0820385332504665E-4</c:v>
                </c:pt>
                <c:pt idx="27">
                  <c:v>-2.0820385332504665E-4</c:v>
                </c:pt>
                <c:pt idx="28">
                  <c:v>-2.0820385332504665E-4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CD-E049-9D33-A479E88B35D4}"/>
            </c:ext>
          </c:extLst>
        </c:ser>
        <c:ser>
          <c:idx val="5"/>
          <c:order val="5"/>
          <c:tx>
            <c:strRef>
              <c:f>'[2]Different excess in Cat (TBAB)'!$Q$81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Cat (TBAB)'!$K$82:$K$110</c:f>
              <c:numCache>
                <c:formatCode>General</c:formatCode>
                <c:ptCount val="2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</c:numCache>
            </c:numRef>
          </c:xVal>
          <c:yVal>
            <c:numRef>
              <c:f>'[2]Different excess in Cat (TBAB)'!$Q$82:$Q$110</c:f>
              <c:numCache>
                <c:formatCode>General</c:formatCode>
                <c:ptCount val="29"/>
                <c:pt idx="0">
                  <c:v>4.1936405178979444E-3</c:v>
                </c:pt>
                <c:pt idx="1">
                  <c:v>4.1936405178979444E-3</c:v>
                </c:pt>
                <c:pt idx="2">
                  <c:v>4.1936405178979444E-3</c:v>
                </c:pt>
                <c:pt idx="3">
                  <c:v>4.1936405178979444E-3</c:v>
                </c:pt>
                <c:pt idx="4">
                  <c:v>4.1936405178979444E-3</c:v>
                </c:pt>
                <c:pt idx="5">
                  <c:v>4.1936405178979444E-3</c:v>
                </c:pt>
                <c:pt idx="6">
                  <c:v>4.1936405178979444E-3</c:v>
                </c:pt>
                <c:pt idx="7">
                  <c:v>4.1936405178979444E-3</c:v>
                </c:pt>
                <c:pt idx="8">
                  <c:v>4.1936405178979444E-3</c:v>
                </c:pt>
                <c:pt idx="9">
                  <c:v>4.1936405178979444E-3</c:v>
                </c:pt>
                <c:pt idx="10">
                  <c:v>4.1936405178979444E-3</c:v>
                </c:pt>
                <c:pt idx="11">
                  <c:v>4.1936405178979444E-3</c:v>
                </c:pt>
                <c:pt idx="12">
                  <c:v>4.1936405178979444E-3</c:v>
                </c:pt>
                <c:pt idx="13">
                  <c:v>4.1936405178979444E-3</c:v>
                </c:pt>
                <c:pt idx="14">
                  <c:v>4.1936405178979444E-3</c:v>
                </c:pt>
                <c:pt idx="15">
                  <c:v>4.1936405178979444E-3</c:v>
                </c:pt>
                <c:pt idx="16">
                  <c:v>4.1936405178979444E-3</c:v>
                </c:pt>
                <c:pt idx="17">
                  <c:v>4.1936405178979444E-3</c:v>
                </c:pt>
                <c:pt idx="18">
                  <c:v>4.1936405178979444E-3</c:v>
                </c:pt>
                <c:pt idx="19">
                  <c:v>4.1936405178979444E-3</c:v>
                </c:pt>
                <c:pt idx="20">
                  <c:v>4.1936405178979444E-3</c:v>
                </c:pt>
                <c:pt idx="21">
                  <c:v>4.1936405178979444E-3</c:v>
                </c:pt>
                <c:pt idx="22">
                  <c:v>4.1936405178979444E-3</c:v>
                </c:pt>
                <c:pt idx="23">
                  <c:v>4.1936405178979444E-3</c:v>
                </c:pt>
                <c:pt idx="24">
                  <c:v>4.1936405178979444E-3</c:v>
                </c:pt>
                <c:pt idx="25">
                  <c:v>4.1936405178979444E-3</c:v>
                </c:pt>
                <c:pt idx="26">
                  <c:v>4.1936405178979444E-3</c:v>
                </c:pt>
                <c:pt idx="27">
                  <c:v>4.1936405178979444E-3</c:v>
                </c:pt>
                <c:pt idx="28">
                  <c:v>4.1936405178979444E-3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7CD-E049-9D33-A479E88B35D4}"/>
            </c:ext>
          </c:extLst>
        </c:ser>
        <c:ser>
          <c:idx val="6"/>
          <c:order val="6"/>
          <c:tx>
            <c:strRef>
              <c:f>'[2]Different excess in Cat (TBAB)'!$R$81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Cat (TBAB)'!$K$82:$K$110</c:f>
              <c:numCache>
                <c:formatCode>General</c:formatCode>
                <c:ptCount val="2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</c:numCache>
            </c:numRef>
          </c:xVal>
          <c:yVal>
            <c:numRef>
              <c:f>'[2]Different excess in Cat (TBAB)'!$R$82:$R$110</c:f>
              <c:numCache>
                <c:formatCode>General</c:formatCode>
                <c:ptCount val="29"/>
                <c:pt idx="0">
                  <c:v>6.0931899641577072E-4</c:v>
                </c:pt>
                <c:pt idx="1">
                  <c:v>6.0931899641577072E-4</c:v>
                </c:pt>
                <c:pt idx="2">
                  <c:v>6.0931899641577072E-4</c:v>
                </c:pt>
                <c:pt idx="3">
                  <c:v>6.0931899641577072E-4</c:v>
                </c:pt>
                <c:pt idx="4">
                  <c:v>6.0931899641577072E-4</c:v>
                </c:pt>
                <c:pt idx="5">
                  <c:v>6.0931899641577072E-4</c:v>
                </c:pt>
                <c:pt idx="6">
                  <c:v>6.0931899641577072E-4</c:v>
                </c:pt>
                <c:pt idx="7">
                  <c:v>6.0931899641577072E-4</c:v>
                </c:pt>
                <c:pt idx="8">
                  <c:v>6.0931899641577072E-4</c:v>
                </c:pt>
                <c:pt idx="9">
                  <c:v>6.0931899641577072E-4</c:v>
                </c:pt>
                <c:pt idx="10">
                  <c:v>6.0931899641577072E-4</c:v>
                </c:pt>
                <c:pt idx="11">
                  <c:v>6.0931899641577072E-4</c:v>
                </c:pt>
                <c:pt idx="12">
                  <c:v>6.0931899641577072E-4</c:v>
                </c:pt>
                <c:pt idx="13">
                  <c:v>6.0931899641577072E-4</c:v>
                </c:pt>
                <c:pt idx="14">
                  <c:v>6.0931899641577072E-4</c:v>
                </c:pt>
                <c:pt idx="15">
                  <c:v>6.0931899641577072E-4</c:v>
                </c:pt>
                <c:pt idx="16">
                  <c:v>6.0931899641577072E-4</c:v>
                </c:pt>
                <c:pt idx="17">
                  <c:v>6.0931899641577072E-4</c:v>
                </c:pt>
                <c:pt idx="18">
                  <c:v>6.0931899641577072E-4</c:v>
                </c:pt>
                <c:pt idx="19">
                  <c:v>6.0931899641577072E-4</c:v>
                </c:pt>
                <c:pt idx="20">
                  <c:v>6.0931899641577072E-4</c:v>
                </c:pt>
                <c:pt idx="21">
                  <c:v>6.0931899641577072E-4</c:v>
                </c:pt>
                <c:pt idx="22">
                  <c:v>6.0931899641577072E-4</c:v>
                </c:pt>
                <c:pt idx="23">
                  <c:v>6.0931899641577072E-4</c:v>
                </c:pt>
                <c:pt idx="24">
                  <c:v>6.0931899641577072E-4</c:v>
                </c:pt>
                <c:pt idx="25">
                  <c:v>6.0931899641577072E-4</c:v>
                </c:pt>
                <c:pt idx="26">
                  <c:v>6.0931899641577072E-4</c:v>
                </c:pt>
                <c:pt idx="27">
                  <c:v>6.0931899641577072E-4</c:v>
                </c:pt>
                <c:pt idx="28">
                  <c:v>6.0931899641577072E-4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7CD-E049-9D33-A479E88B3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8831408"/>
        <c:axId val="2116918832"/>
      </c:scatterChart>
      <c:valAx>
        <c:axId val="2048831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6918832"/>
        <c:crosses val="autoZero"/>
        <c:crossBetween val="midCat"/>
      </c:valAx>
      <c:valAx>
        <c:axId val="21169188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831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XPhos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Pd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G2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5775840184705557"/>
          <c:y val="9.6339113680154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Cat (TBAB)'!$L$4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Cat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Cat (TBAB)'!$L$5:$L$29</c:f>
              <c:numCache>
                <c:formatCode>General</c:formatCode>
                <c:ptCount val="25"/>
                <c:pt idx="0">
                  <c:v>6.7693895543033261E-2</c:v>
                </c:pt>
                <c:pt idx="1">
                  <c:v>3.9991910953230896E-2</c:v>
                </c:pt>
                <c:pt idx="2">
                  <c:v>3.1207760250734309E-2</c:v>
                </c:pt>
                <c:pt idx="3">
                  <c:v>2.8096291940266128E-2</c:v>
                </c:pt>
                <c:pt idx="4">
                  <c:v>2.4231148285949845E-2</c:v>
                </c:pt>
                <c:pt idx="5">
                  <c:v>2.1343304700559632E-2</c:v>
                </c:pt>
                <c:pt idx="6">
                  <c:v>2.0259972020655253E-2</c:v>
                </c:pt>
                <c:pt idx="7">
                  <c:v>1.8520155067517401E-2</c:v>
                </c:pt>
                <c:pt idx="8">
                  <c:v>1.7262913144899285E-2</c:v>
                </c:pt>
                <c:pt idx="9">
                  <c:v>1.6413788656644685E-2</c:v>
                </c:pt>
                <c:pt idx="10">
                  <c:v>1.608998496525519E-2</c:v>
                </c:pt>
                <c:pt idx="11">
                  <c:v>1.448818238812076E-2</c:v>
                </c:pt>
                <c:pt idx="12">
                  <c:v>1.3672270309833999E-2</c:v>
                </c:pt>
                <c:pt idx="13">
                  <c:v>1.2835662785332195E-2</c:v>
                </c:pt>
                <c:pt idx="14">
                  <c:v>1.2889172684281667E-2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2B-4147-A55E-DDCECB94ADA8}"/>
            </c:ext>
          </c:extLst>
        </c:ser>
        <c:ser>
          <c:idx val="1"/>
          <c:order val="1"/>
          <c:tx>
            <c:strRef>
              <c:f>'[2]Different excess in Cat (TBAB)'!$M$4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Cat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Cat (TBAB)'!$M$5:$M$29</c:f>
              <c:numCache>
                <c:formatCode>General</c:formatCode>
                <c:ptCount val="25"/>
                <c:pt idx="0">
                  <c:v>0.10562345689230007</c:v>
                </c:pt>
                <c:pt idx="1">
                  <c:v>8.5379163493928989E-2</c:v>
                </c:pt>
                <c:pt idx="2">
                  <c:v>7.4461056001192419E-2</c:v>
                </c:pt>
                <c:pt idx="3">
                  <c:v>6.9157759439091304E-2</c:v>
                </c:pt>
                <c:pt idx="4">
                  <c:v>6.4874652067512376E-2</c:v>
                </c:pt>
                <c:pt idx="5">
                  <c:v>6.0870140047419564E-2</c:v>
                </c:pt>
                <c:pt idx="6">
                  <c:v>5.9078721206488966E-2</c:v>
                </c:pt>
                <c:pt idx="7">
                  <c:v>5.7419617924423551E-2</c:v>
                </c:pt>
                <c:pt idx="8">
                  <c:v>5.6054630217094448E-2</c:v>
                </c:pt>
                <c:pt idx="9">
                  <c:v>5.407245301878523E-2</c:v>
                </c:pt>
                <c:pt idx="10">
                  <c:v>5.203012713037463E-2</c:v>
                </c:pt>
                <c:pt idx="11">
                  <c:v>5.1825024626717932E-2</c:v>
                </c:pt>
                <c:pt idx="12">
                  <c:v>5.0745470508645522E-2</c:v>
                </c:pt>
                <c:pt idx="13">
                  <c:v>4.8840450464154465E-2</c:v>
                </c:pt>
                <c:pt idx="14">
                  <c:v>4.8454833241223912E-2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2B-4147-A55E-DDCECB94ADA8}"/>
            </c:ext>
          </c:extLst>
        </c:ser>
        <c:ser>
          <c:idx val="2"/>
          <c:order val="2"/>
          <c:tx>
            <c:strRef>
              <c:f>'[2]Different excess in Cat (TBAB)'!$N$4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Cat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Cat (TBAB)'!$N$5:$N$29</c:f>
              <c:numCache>
                <c:formatCode>General</c:formatCode>
                <c:ptCount val="25"/>
                <c:pt idx="0">
                  <c:v>1.9415379658147644E-3</c:v>
                </c:pt>
                <c:pt idx="1">
                  <c:v>2.1392613216531294E-2</c:v>
                </c:pt>
                <c:pt idx="2">
                  <c:v>3.137777564650869E-2</c:v>
                </c:pt>
                <c:pt idx="3">
                  <c:v>3.725383524794762E-2</c:v>
                </c:pt>
                <c:pt idx="4">
                  <c:v>4.1539428282848921E-2</c:v>
                </c:pt>
                <c:pt idx="5">
                  <c:v>4.2577644989681557E-2</c:v>
                </c:pt>
                <c:pt idx="6">
                  <c:v>4.5409067746584236E-2</c:v>
                </c:pt>
                <c:pt idx="7">
                  <c:v>4.7005710501078858E-2</c:v>
                </c:pt>
                <c:pt idx="8">
                  <c:v>4.9515483237266622E-2</c:v>
                </c:pt>
                <c:pt idx="9">
                  <c:v>5.0321633112132891E-2</c:v>
                </c:pt>
                <c:pt idx="10">
                  <c:v>4.9760825840883656E-2</c:v>
                </c:pt>
                <c:pt idx="11">
                  <c:v>5.1333568669833754E-2</c:v>
                </c:pt>
                <c:pt idx="12">
                  <c:v>5.2203735614685699E-2</c:v>
                </c:pt>
                <c:pt idx="13">
                  <c:v>5.2069350827075547E-2</c:v>
                </c:pt>
                <c:pt idx="14">
                  <c:v>5.4575872666610153E-2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42B-4147-A55E-DDCECB94ADA8}"/>
            </c:ext>
          </c:extLst>
        </c:ser>
        <c:ser>
          <c:idx val="3"/>
          <c:order val="3"/>
          <c:tx>
            <c:strRef>
              <c:f>'[2]Different excess in Cat (TBAB)'!$O$4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'[2]Different excess in Cat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Cat (TBAB)'!$O$5:$O$29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42B-4147-A55E-DDCECB94ADA8}"/>
            </c:ext>
          </c:extLst>
        </c:ser>
        <c:ser>
          <c:idx val="4"/>
          <c:order val="4"/>
          <c:tx>
            <c:strRef>
              <c:f>'[2]Different excess in Cat (TBAB)'!$P$4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Cat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Cat (TBAB)'!$P$5:$P$29</c:f>
              <c:numCache>
                <c:formatCode>General</c:formatCode>
                <c:ptCount val="25"/>
                <c:pt idx="0">
                  <c:v>6.900505916070325E-2</c:v>
                </c:pt>
                <c:pt idx="1">
                  <c:v>4.4477640585446558E-2</c:v>
                </c:pt>
                <c:pt idx="2">
                  <c:v>3.7048540489825983E-2</c:v>
                </c:pt>
                <c:pt idx="3">
                  <c:v>3.280727990489124E-2</c:v>
                </c:pt>
                <c:pt idx="4">
                  <c:v>2.9635424051951804E-2</c:v>
                </c:pt>
                <c:pt idx="5">
                  <c:v>2.7499781944102488E-2</c:v>
                </c:pt>
                <c:pt idx="6">
                  <c:v>2.5838841668412868E-2</c:v>
                </c:pt>
                <c:pt idx="7">
                  <c:v>2.4144434477201028E-2</c:v>
                </c:pt>
                <c:pt idx="8">
                  <c:v>2.2964028276144657E-2</c:v>
                </c:pt>
                <c:pt idx="9">
                  <c:v>2.1928295278334554E-2</c:v>
                </c:pt>
                <c:pt idx="10">
                  <c:v>2.0150226319575013E-2</c:v>
                </c:pt>
                <c:pt idx="11">
                  <c:v>1.9526777546099876E-2</c:v>
                </c:pt>
                <c:pt idx="12">
                  <c:v>1.8981575582903885E-2</c:v>
                </c:pt>
                <c:pt idx="13">
                  <c:v>1.8119849693775014E-2</c:v>
                </c:pt>
                <c:pt idx="14">
                  <c:v>1.7185023814049721E-2</c:v>
                </c:pt>
                <c:pt idx="15">
                  <c:v>1.6230431262775791E-2</c:v>
                </c:pt>
                <c:pt idx="16">
                  <c:v>1.5689987756939403E-2</c:v>
                </c:pt>
                <c:pt idx="17">
                  <c:v>1.4801668247778E-2</c:v>
                </c:pt>
                <c:pt idx="18">
                  <c:v>1.4778592393409354E-2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42B-4147-A55E-DDCECB94ADA8}"/>
            </c:ext>
          </c:extLst>
        </c:ser>
        <c:ser>
          <c:idx val="5"/>
          <c:order val="5"/>
          <c:tx>
            <c:strRef>
              <c:f>'[2]Different excess in Cat (TBAB)'!$Q$4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Cat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Cat (TBAB)'!$Q$5:$Q$29</c:f>
              <c:numCache>
                <c:formatCode>General</c:formatCode>
                <c:ptCount val="25"/>
                <c:pt idx="0">
                  <c:v>0.1102330998480474</c:v>
                </c:pt>
                <c:pt idx="1">
                  <c:v>9.5683546584412138E-2</c:v>
                </c:pt>
                <c:pt idx="2">
                  <c:v>8.5182348000482688E-2</c:v>
                </c:pt>
                <c:pt idx="3">
                  <c:v>8.0415603026376625E-2</c:v>
                </c:pt>
                <c:pt idx="4">
                  <c:v>7.5361141032978862E-2</c:v>
                </c:pt>
                <c:pt idx="5">
                  <c:v>7.1852979628285893E-2</c:v>
                </c:pt>
                <c:pt idx="6">
                  <c:v>6.9188188472916037E-2</c:v>
                </c:pt>
                <c:pt idx="7">
                  <c:v>6.6922753802381482E-2</c:v>
                </c:pt>
                <c:pt idx="8">
                  <c:v>6.6974265363474395E-2</c:v>
                </c:pt>
                <c:pt idx="9">
                  <c:v>6.5213186804846723E-2</c:v>
                </c:pt>
                <c:pt idx="10">
                  <c:v>6.2300601033633385E-2</c:v>
                </c:pt>
                <c:pt idx="11">
                  <c:v>6.029032446202448E-2</c:v>
                </c:pt>
                <c:pt idx="12">
                  <c:v>5.9634196631812644E-2</c:v>
                </c:pt>
                <c:pt idx="13">
                  <c:v>5.8864364315247053E-2</c:v>
                </c:pt>
                <c:pt idx="14">
                  <c:v>5.8136141404088452E-2</c:v>
                </c:pt>
                <c:pt idx="15">
                  <c:v>5.5882730512548086E-2</c:v>
                </c:pt>
                <c:pt idx="16">
                  <c:v>5.5099625335371299E-2</c:v>
                </c:pt>
                <c:pt idx="17">
                  <c:v>5.5076598278746197E-2</c:v>
                </c:pt>
                <c:pt idx="18">
                  <c:v>5.3971285148446783E-2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42B-4147-A55E-DDCECB94ADA8}"/>
            </c:ext>
          </c:extLst>
        </c:ser>
        <c:ser>
          <c:idx val="6"/>
          <c:order val="6"/>
          <c:tx>
            <c:strRef>
              <c:f>'[2]Different excess in Cat (TBAB)'!$R$4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Cat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Cat (TBAB)'!$R$5:$R$29</c:f>
              <c:numCache>
                <c:formatCode>General</c:formatCode>
                <c:ptCount val="25"/>
                <c:pt idx="0">
                  <c:v>1.3047548785688973E-3</c:v>
                </c:pt>
                <c:pt idx="1">
                  <c:v>1.1945133433289607E-2</c:v>
                </c:pt>
                <c:pt idx="2">
                  <c:v>2.0876376884140891E-2</c:v>
                </c:pt>
                <c:pt idx="3">
                  <c:v>2.7059755821754624E-2</c:v>
                </c:pt>
                <c:pt idx="4">
                  <c:v>3.0484847852944037E-2</c:v>
                </c:pt>
                <c:pt idx="5">
                  <c:v>3.3528994201831551E-2</c:v>
                </c:pt>
                <c:pt idx="6">
                  <c:v>3.6317164294688183E-2</c:v>
                </c:pt>
                <c:pt idx="7">
                  <c:v>3.7619210946801492E-2</c:v>
                </c:pt>
                <c:pt idx="8">
                  <c:v>4.0335046385388484E-2</c:v>
                </c:pt>
                <c:pt idx="9">
                  <c:v>4.1713266201334996E-2</c:v>
                </c:pt>
                <c:pt idx="10">
                  <c:v>4.2492312855183352E-2</c:v>
                </c:pt>
                <c:pt idx="11">
                  <c:v>4.3466591950114979E-2</c:v>
                </c:pt>
                <c:pt idx="12">
                  <c:v>4.4893613414421295E-2</c:v>
                </c:pt>
                <c:pt idx="13">
                  <c:v>4.5707846321740291E-2</c:v>
                </c:pt>
                <c:pt idx="14">
                  <c:v>4.6633334201233813E-2</c:v>
                </c:pt>
                <c:pt idx="15">
                  <c:v>4.7315528220232425E-2</c:v>
                </c:pt>
                <c:pt idx="16">
                  <c:v>4.7657053159205411E-2</c:v>
                </c:pt>
                <c:pt idx="17">
                  <c:v>4.7609763816470085E-2</c:v>
                </c:pt>
                <c:pt idx="18">
                  <c:v>4.8753786283403648E-2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42B-4147-A55E-DDCECB94A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602624"/>
        <c:axId val="2081730864"/>
      </c:scatterChart>
      <c:valAx>
        <c:axId val="2068602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730864"/>
        <c:crosses val="autoZero"/>
        <c:crossBetween val="midCat"/>
      </c:valAx>
      <c:valAx>
        <c:axId val="20817308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602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200" b="1" i="0" baseline="0">
                <a:effectLst/>
              </a:rPr>
              <a:t>K</a:t>
            </a:r>
            <a:r>
              <a:rPr lang="en-US" sz="2200" b="1" i="0" baseline="-25000">
                <a:effectLst/>
              </a:rPr>
              <a:t>2</a:t>
            </a:r>
            <a:r>
              <a:rPr lang="en-US" sz="2200" b="1" i="0" baseline="0">
                <a:effectLst/>
              </a:rPr>
              <a:t>CO</a:t>
            </a:r>
            <a:r>
              <a:rPr lang="en-US" sz="2200" b="1" i="0" baseline="-25000">
                <a:effectLst/>
              </a:rPr>
              <a:t>3</a:t>
            </a:r>
            <a:endParaRPr lang="en-HK" sz="2200">
              <a:effectLst/>
            </a:endParaRPr>
          </a:p>
        </c:rich>
      </c:tx>
      <c:layout>
        <c:manualLayout>
          <c:xMode val="edge"/>
          <c:yMode val="edge"/>
          <c:x val="0.48909645948701069"/>
          <c:y val="0.12260221984926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K2CO3 (TBA)'!$L$4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K2CO3 (TBA)'!$A$5:$A$29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K2CO3 (TBA)'!$L$5:$L$29</c:f>
              <c:numCache>
                <c:formatCode>General</c:formatCode>
                <c:ptCount val="25"/>
                <c:pt idx="0">
                  <c:v>6.7693895543033261E-2</c:v>
                </c:pt>
                <c:pt idx="1">
                  <c:v>3.9991910953230896E-2</c:v>
                </c:pt>
                <c:pt idx="2">
                  <c:v>3.1207760250734309E-2</c:v>
                </c:pt>
                <c:pt idx="3">
                  <c:v>2.8096291940266128E-2</c:v>
                </c:pt>
                <c:pt idx="4">
                  <c:v>2.4231148285949845E-2</c:v>
                </c:pt>
                <c:pt idx="5">
                  <c:v>2.1343304700559632E-2</c:v>
                </c:pt>
                <c:pt idx="6">
                  <c:v>2.0259972020655253E-2</c:v>
                </c:pt>
                <c:pt idx="7">
                  <c:v>1.8520155067517401E-2</c:v>
                </c:pt>
                <c:pt idx="8">
                  <c:v>1.7262913144899285E-2</c:v>
                </c:pt>
                <c:pt idx="9">
                  <c:v>1.6413788656644685E-2</c:v>
                </c:pt>
                <c:pt idx="10">
                  <c:v>1.608998496525519E-2</c:v>
                </c:pt>
                <c:pt idx="11">
                  <c:v>1.448818238812076E-2</c:v>
                </c:pt>
                <c:pt idx="12">
                  <c:v>1.3672270309833999E-2</c:v>
                </c:pt>
                <c:pt idx="13">
                  <c:v>1.2835662785332195E-2</c:v>
                </c:pt>
                <c:pt idx="14">
                  <c:v>1.2889172684281667E-2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BD-0043-8AF3-14219FA7EBFC}"/>
            </c:ext>
          </c:extLst>
        </c:ser>
        <c:ser>
          <c:idx val="1"/>
          <c:order val="1"/>
          <c:tx>
            <c:strRef>
              <c:f>'[2]Different excess in K2CO3 (TBA)'!$M$4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K2CO3 (TBA)'!$A$5:$A$29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K2CO3 (TBA)'!$M$5:$M$29</c:f>
              <c:numCache>
                <c:formatCode>General</c:formatCode>
                <c:ptCount val="25"/>
                <c:pt idx="0">
                  <c:v>0.10562345689230007</c:v>
                </c:pt>
                <c:pt idx="1">
                  <c:v>8.5379163493928989E-2</c:v>
                </c:pt>
                <c:pt idx="2">
                  <c:v>7.4461056001192419E-2</c:v>
                </c:pt>
                <c:pt idx="3">
                  <c:v>6.9157759439091304E-2</c:v>
                </c:pt>
                <c:pt idx="4">
                  <c:v>6.4874652067512376E-2</c:v>
                </c:pt>
                <c:pt idx="5">
                  <c:v>6.0870140047419564E-2</c:v>
                </c:pt>
                <c:pt idx="6">
                  <c:v>5.9078721206488966E-2</c:v>
                </c:pt>
                <c:pt idx="7">
                  <c:v>5.7419617924423551E-2</c:v>
                </c:pt>
                <c:pt idx="8">
                  <c:v>5.6054630217094448E-2</c:v>
                </c:pt>
                <c:pt idx="9">
                  <c:v>5.407245301878523E-2</c:v>
                </c:pt>
                <c:pt idx="10">
                  <c:v>5.203012713037463E-2</c:v>
                </c:pt>
                <c:pt idx="11">
                  <c:v>5.1825024626717932E-2</c:v>
                </c:pt>
                <c:pt idx="12">
                  <c:v>5.0745470508645522E-2</c:v>
                </c:pt>
                <c:pt idx="13">
                  <c:v>4.8840450464154465E-2</c:v>
                </c:pt>
                <c:pt idx="14">
                  <c:v>4.8454833241223912E-2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7BD-0043-8AF3-14219FA7EBFC}"/>
            </c:ext>
          </c:extLst>
        </c:ser>
        <c:ser>
          <c:idx val="2"/>
          <c:order val="2"/>
          <c:tx>
            <c:strRef>
              <c:f>'[2]Different excess in K2CO3 (TBA)'!$N$4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K2CO3 (TBA)'!$A$5:$A$29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K2CO3 (TBA)'!$N$5:$N$29</c:f>
              <c:numCache>
                <c:formatCode>General</c:formatCode>
                <c:ptCount val="25"/>
                <c:pt idx="0">
                  <c:v>1.9415379658147644E-3</c:v>
                </c:pt>
                <c:pt idx="1">
                  <c:v>2.1392613216531294E-2</c:v>
                </c:pt>
                <c:pt idx="2">
                  <c:v>3.137777564650869E-2</c:v>
                </c:pt>
                <c:pt idx="3">
                  <c:v>3.725383524794762E-2</c:v>
                </c:pt>
                <c:pt idx="4">
                  <c:v>4.1539428282848921E-2</c:v>
                </c:pt>
                <c:pt idx="5">
                  <c:v>4.2577644989681557E-2</c:v>
                </c:pt>
                <c:pt idx="6">
                  <c:v>4.5409067746584236E-2</c:v>
                </c:pt>
                <c:pt idx="7">
                  <c:v>4.7005710501078858E-2</c:v>
                </c:pt>
                <c:pt idx="8">
                  <c:v>4.9515483237266622E-2</c:v>
                </c:pt>
                <c:pt idx="9">
                  <c:v>5.0321633112132891E-2</c:v>
                </c:pt>
                <c:pt idx="10">
                  <c:v>4.9760825840883656E-2</c:v>
                </c:pt>
                <c:pt idx="11">
                  <c:v>5.1333568669833754E-2</c:v>
                </c:pt>
                <c:pt idx="12">
                  <c:v>5.2203735614685699E-2</c:v>
                </c:pt>
                <c:pt idx="13">
                  <c:v>5.2069350827075547E-2</c:v>
                </c:pt>
                <c:pt idx="14">
                  <c:v>5.4575872666610153E-2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7BD-0043-8AF3-14219FA7EBFC}"/>
            </c:ext>
          </c:extLst>
        </c:ser>
        <c:ser>
          <c:idx val="3"/>
          <c:order val="3"/>
          <c:tx>
            <c:strRef>
              <c:f>'[2]Different excess in K2CO3 (TBA)'!$O$4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'[2]Different excess in K2CO3 (TBA)'!$A$5:$A$29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K2CO3 (TBA)'!$O$5:$O$29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7BD-0043-8AF3-14219FA7EBFC}"/>
            </c:ext>
          </c:extLst>
        </c:ser>
        <c:ser>
          <c:idx val="10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K2CO3 (TBA)'!$K$5:$K$21</c:f>
              <c:numCache>
                <c:formatCode>General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xVal>
          <c:yVal>
            <c:numRef>
              <c:f>'[2]Different excess in K2CO3 (TBA)'!$X$5:$X$21</c:f>
              <c:numCache>
                <c:formatCode>General</c:formatCode>
                <c:ptCount val="1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7BD-0043-8AF3-14219FA7EBFC}"/>
            </c:ext>
          </c:extLst>
        </c:ser>
        <c:ser>
          <c:idx val="11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K2CO3 (TBA)'!$K$5:$K$21</c:f>
              <c:numCache>
                <c:formatCode>General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xVal>
          <c:yVal>
            <c:numRef>
              <c:f>'[2]Different excess in K2CO3 (TBA)'!$Y$5:$Y$21</c:f>
              <c:numCache>
                <c:formatCode>General</c:formatCode>
                <c:ptCount val="1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7BD-0043-8AF3-14219FA7EBFC}"/>
            </c:ext>
          </c:extLst>
        </c:ser>
        <c:ser>
          <c:idx val="12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K2CO3 (TBA)'!$K$5:$K$21</c:f>
              <c:numCache>
                <c:formatCode>General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xVal>
          <c:yVal>
            <c:numRef>
              <c:f>'[2]Different excess in K2CO3 (TBA)'!$Z$5:$Z$21</c:f>
              <c:numCache>
                <c:formatCode>General</c:formatCode>
                <c:ptCount val="1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7BD-0043-8AF3-14219FA7E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602624"/>
        <c:axId val="2081730864"/>
      </c:scatterChart>
      <c:valAx>
        <c:axId val="2068602624"/>
        <c:scaling>
          <c:orientation val="minMax"/>
          <c:max val="4.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730864"/>
        <c:crosses val="autoZero"/>
        <c:crossBetween val="midCat"/>
      </c:valAx>
      <c:valAx>
        <c:axId val="20817308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602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VTNA</a:t>
            </a:r>
            <a:r>
              <a:rPr lang="zh-CN" altLang="en-US" b="1">
                <a:solidFill>
                  <a:schemeClr val="tx1"/>
                </a:solidFill>
              </a:rPr>
              <a:t> </a:t>
            </a:r>
            <a:r>
              <a:rPr lang="en-US" altLang="zh-CN" b="1">
                <a:solidFill>
                  <a:schemeClr val="tx1"/>
                </a:solidFill>
              </a:rPr>
              <a:t>1.1</a:t>
            </a:r>
            <a:endParaRPr lang="en-GB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6834711286089237"/>
          <c:y val="0.17129629629629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K2CO3 (TBA)'!$J$49</c:f>
              <c:strCache>
                <c:ptCount val="1"/>
                <c:pt idx="0">
                  <c:v>[BPin] std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K2CO3 (TBA)'!$K$50:$K$74</c:f>
              <c:numCache>
                <c:formatCode>General</c:formatCode>
                <c:ptCount val="25"/>
                <c:pt idx="0">
                  <c:v>0</c:v>
                </c:pt>
                <c:pt idx="1">
                  <c:v>5.5699423181102228E-2</c:v>
                </c:pt>
                <c:pt idx="2">
                  <c:v>0.10716523308776571</c:v>
                </c:pt>
                <c:pt idx="3">
                  <c:v>0.15726298742076381</c:v>
                </c:pt>
                <c:pt idx="4">
                  <c:v>0.2065612731189444</c:v>
                </c:pt>
                <c:pt idx="5">
                  <c:v>0.25508776826363116</c:v>
                </c:pt>
                <c:pt idx="6">
                  <c:v>0.30316135398015753</c:v>
                </c:pt>
                <c:pt idx="7">
                  <c:v>0.3509133933295045</c:v>
                </c:pt>
                <c:pt idx="8">
                  <c:v>0.3983244731777032</c:v>
                </c:pt>
                <c:pt idx="9">
                  <c:v>0.44549616701754197</c:v>
                </c:pt>
                <c:pt idx="10">
                  <c:v>0.49253464662770541</c:v>
                </c:pt>
                <c:pt idx="11">
                  <c:v>0.5393545636312338</c:v>
                </c:pt>
                <c:pt idx="12">
                  <c:v>0.58590030278112282</c:v>
                </c:pt>
                <c:pt idx="13">
                  <c:v>0.63225879470035373</c:v>
                </c:pt>
                <c:pt idx="14">
                  <c:v>0.67852859768641505</c:v>
                </c:pt>
              </c:numCache>
            </c:numRef>
          </c:xVal>
          <c:yVal>
            <c:numRef>
              <c:f>'[2]Different excess in K2CO3 (TBA)'!$J$50:$J$74</c:f>
              <c:numCache>
                <c:formatCode>General</c:formatCode>
                <c:ptCount val="25"/>
                <c:pt idx="0">
                  <c:v>6.7693895543033261E-2</c:v>
                </c:pt>
                <c:pt idx="1">
                  <c:v>3.9991910953230896E-2</c:v>
                </c:pt>
                <c:pt idx="2">
                  <c:v>3.1207760250734309E-2</c:v>
                </c:pt>
                <c:pt idx="3">
                  <c:v>2.8096291940266128E-2</c:v>
                </c:pt>
                <c:pt idx="4">
                  <c:v>2.4231148285949845E-2</c:v>
                </c:pt>
                <c:pt idx="5">
                  <c:v>2.1343304700559632E-2</c:v>
                </c:pt>
                <c:pt idx="6">
                  <c:v>2.0259972020655253E-2</c:v>
                </c:pt>
                <c:pt idx="7">
                  <c:v>1.8520155067517401E-2</c:v>
                </c:pt>
                <c:pt idx="8">
                  <c:v>1.7262913144899285E-2</c:v>
                </c:pt>
                <c:pt idx="9">
                  <c:v>1.6413788656644685E-2</c:v>
                </c:pt>
                <c:pt idx="10">
                  <c:v>1.608998496525519E-2</c:v>
                </c:pt>
                <c:pt idx="11">
                  <c:v>1.448818238812076E-2</c:v>
                </c:pt>
                <c:pt idx="12">
                  <c:v>1.3672270309833999E-2</c:v>
                </c:pt>
                <c:pt idx="13">
                  <c:v>1.2835662785332195E-2</c:v>
                </c:pt>
                <c:pt idx="14">
                  <c:v>1.2889172684281667E-2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0D-B54B-AD0C-822A931FB1F4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K2CO3 (TBA)'!$W$50:$W$66</c:f>
              <c:numCache>
                <c:formatCode>General</c:formatCode>
                <c:ptCount val="17"/>
                <c:pt idx="0">
                  <c:v>0</c:v>
                </c:pt>
                <c:pt idx="1">
                  <c:v>2.350319414701493E-2</c:v>
                </c:pt>
                <c:pt idx="2">
                  <c:v>4.4179273239719652E-2</c:v>
                </c:pt>
                <c:pt idx="3">
                  <c:v>6.3769051705353658E-2</c:v>
                </c:pt>
                <c:pt idx="4">
                  <c:v>8.2819908734606984E-2</c:v>
                </c:pt>
                <c:pt idx="5">
                  <c:v>0.10153071590632176</c:v>
                </c:pt>
                <c:pt idx="6">
                  <c:v>0.12000710089115925</c:v>
                </c:pt>
                <c:pt idx="7">
                  <c:v>0.13827338606354528</c:v>
                </c:pt>
                <c:pt idx="8">
                  <c:v>0.15618651657386037</c:v>
                </c:pt>
                <c:pt idx="9">
                  <c:v>0.17389761528955103</c:v>
                </c:pt>
                <c:pt idx="10">
                  <c:v>0.19154780828824583</c:v>
                </c:pt>
                <c:pt idx="11">
                  <c:v>0.20907194064499202</c:v>
                </c:pt>
                <c:pt idx="12">
                  <c:v>0.22646450486694367</c:v>
                </c:pt>
                <c:pt idx="13">
                  <c:v>0.24368723333569595</c:v>
                </c:pt>
                <c:pt idx="14">
                  <c:v>0.26082246440496404</c:v>
                </c:pt>
                <c:pt idx="15">
                  <c:v>0.27785664009366173</c:v>
                </c:pt>
              </c:numCache>
            </c:numRef>
          </c:xVal>
          <c:yVal>
            <c:numRef>
              <c:f>'[2]Different excess in K2CO3 (TBA)'!$V$50:$V$66</c:f>
              <c:numCache>
                <c:formatCode>General</c:formatCode>
                <c:ptCount val="17"/>
                <c:pt idx="0">
                  <c:v>6.6776049496331272E-2</c:v>
                </c:pt>
                <c:pt idx="1">
                  <c:v>4.5614339006245508E-2</c:v>
                </c:pt>
                <c:pt idx="2">
                  <c:v>3.8531475501339972E-2</c:v>
                </c:pt>
                <c:pt idx="3">
                  <c:v>3.4593672533747365E-2</c:v>
                </c:pt>
                <c:pt idx="4">
                  <c:v>3.3026468257046936E-2</c:v>
                </c:pt>
                <c:pt idx="5">
                  <c:v>3.1106776815096961E-2</c:v>
                </c:pt>
                <c:pt idx="6">
                  <c:v>3.0616539988208361E-2</c:v>
                </c:pt>
                <c:pt idx="7">
                  <c:v>2.8942556774648603E-2</c:v>
                </c:pt>
                <c:pt idx="8">
                  <c:v>2.6969338398517124E-2</c:v>
                </c:pt>
                <c:pt idx="9">
                  <c:v>2.6850694907366003E-2</c:v>
                </c:pt>
                <c:pt idx="10">
                  <c:v>2.6337934648723679E-2</c:v>
                </c:pt>
                <c:pt idx="11">
                  <c:v>2.5542680661241424E-2</c:v>
                </c:pt>
                <c:pt idx="12">
                  <c:v>2.4971100561039183E-2</c:v>
                </c:pt>
                <c:pt idx="13">
                  <c:v>2.3775740396863799E-2</c:v>
                </c:pt>
                <c:pt idx="14">
                  <c:v>2.4059661260364264E-2</c:v>
                </c:pt>
                <c:pt idx="15">
                  <c:v>2.2722104883675574E-2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0D-B54B-AD0C-822A931FB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[K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2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CO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3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altLang="zh-CN" sz="1200" b="0" i="0" baseline="30000">
                    <a:solidFill>
                      <a:schemeClr val="tx1"/>
                    </a:solidFill>
                    <a:effectLst/>
                  </a:rPr>
                  <a:t>1.1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120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1200">
                    <a:solidFill>
                      <a:schemeClr val="tx1"/>
                    </a:solidFill>
                  </a:rPr>
                  <a:t>(M)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1.1</a:t>
            </a:r>
            <a:endParaRPr lang="en-HK" sz="14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5293744531933511"/>
          <c:y val="0.1944444444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K2CO3 (TBA)'!$L$35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K2CO3 (TBA)'!$K$50:$K$74</c:f>
              <c:numCache>
                <c:formatCode>General</c:formatCode>
                <c:ptCount val="25"/>
                <c:pt idx="0">
                  <c:v>0</c:v>
                </c:pt>
                <c:pt idx="1">
                  <c:v>5.5699423181102228E-2</c:v>
                </c:pt>
                <c:pt idx="2">
                  <c:v>0.10716523308776571</c:v>
                </c:pt>
                <c:pt idx="3">
                  <c:v>0.15726298742076381</c:v>
                </c:pt>
                <c:pt idx="4">
                  <c:v>0.2065612731189444</c:v>
                </c:pt>
                <c:pt idx="5">
                  <c:v>0.25508776826363116</c:v>
                </c:pt>
                <c:pt idx="6">
                  <c:v>0.30316135398015753</c:v>
                </c:pt>
                <c:pt idx="7">
                  <c:v>0.3509133933295045</c:v>
                </c:pt>
                <c:pt idx="8">
                  <c:v>0.3983244731777032</c:v>
                </c:pt>
                <c:pt idx="9">
                  <c:v>0.44549616701754197</c:v>
                </c:pt>
                <c:pt idx="10">
                  <c:v>0.49253464662770541</c:v>
                </c:pt>
                <c:pt idx="11">
                  <c:v>0.5393545636312338</c:v>
                </c:pt>
                <c:pt idx="12">
                  <c:v>0.58590030278112282</c:v>
                </c:pt>
                <c:pt idx="13">
                  <c:v>0.63225879470035373</c:v>
                </c:pt>
                <c:pt idx="14">
                  <c:v>0.67852859768641505</c:v>
                </c:pt>
              </c:numCache>
            </c:numRef>
          </c:xVal>
          <c:yVal>
            <c:numRef>
              <c:f>'[2]Different excess in K2CO3 (TBA)'!$L$50:$L$74</c:f>
              <c:numCache>
                <c:formatCode>General</c:formatCode>
                <c:ptCount val="25"/>
                <c:pt idx="0">
                  <c:v>0.10562345689230007</c:v>
                </c:pt>
                <c:pt idx="1">
                  <c:v>8.5379163493928989E-2</c:v>
                </c:pt>
                <c:pt idx="2">
                  <c:v>7.4461056001192419E-2</c:v>
                </c:pt>
                <c:pt idx="3">
                  <c:v>6.9157759439091304E-2</c:v>
                </c:pt>
                <c:pt idx="4">
                  <c:v>6.4874652067512376E-2</c:v>
                </c:pt>
                <c:pt idx="5">
                  <c:v>6.0870140047419564E-2</c:v>
                </c:pt>
                <c:pt idx="6">
                  <c:v>5.9078721206488966E-2</c:v>
                </c:pt>
                <c:pt idx="7">
                  <c:v>5.7419617924423551E-2</c:v>
                </c:pt>
                <c:pt idx="8">
                  <c:v>5.6054630217094448E-2</c:v>
                </c:pt>
                <c:pt idx="9">
                  <c:v>5.407245301878523E-2</c:v>
                </c:pt>
                <c:pt idx="10">
                  <c:v>5.203012713037463E-2</c:v>
                </c:pt>
                <c:pt idx="11">
                  <c:v>5.1825024626717932E-2</c:v>
                </c:pt>
                <c:pt idx="12">
                  <c:v>5.0745470508645522E-2</c:v>
                </c:pt>
                <c:pt idx="13">
                  <c:v>4.8840450464154465E-2</c:v>
                </c:pt>
                <c:pt idx="14">
                  <c:v>4.8454833241223912E-2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58-DB4E-B4C4-CC9E4B5F4ADB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K2CO3 (TBA)'!$W$50:$W$66</c:f>
              <c:numCache>
                <c:formatCode>General</c:formatCode>
                <c:ptCount val="17"/>
                <c:pt idx="0">
                  <c:v>0</c:v>
                </c:pt>
                <c:pt idx="1">
                  <c:v>2.350319414701493E-2</c:v>
                </c:pt>
                <c:pt idx="2">
                  <c:v>4.4179273239719652E-2</c:v>
                </c:pt>
                <c:pt idx="3">
                  <c:v>6.3769051705353658E-2</c:v>
                </c:pt>
                <c:pt idx="4">
                  <c:v>8.2819908734606984E-2</c:v>
                </c:pt>
                <c:pt idx="5">
                  <c:v>0.10153071590632176</c:v>
                </c:pt>
                <c:pt idx="6">
                  <c:v>0.12000710089115925</c:v>
                </c:pt>
                <c:pt idx="7">
                  <c:v>0.13827338606354528</c:v>
                </c:pt>
                <c:pt idx="8">
                  <c:v>0.15618651657386037</c:v>
                </c:pt>
                <c:pt idx="9">
                  <c:v>0.17389761528955103</c:v>
                </c:pt>
                <c:pt idx="10">
                  <c:v>0.19154780828824583</c:v>
                </c:pt>
                <c:pt idx="11">
                  <c:v>0.20907194064499202</c:v>
                </c:pt>
                <c:pt idx="12">
                  <c:v>0.22646450486694367</c:v>
                </c:pt>
                <c:pt idx="13">
                  <c:v>0.24368723333569595</c:v>
                </c:pt>
                <c:pt idx="14">
                  <c:v>0.26082246440496404</c:v>
                </c:pt>
                <c:pt idx="15">
                  <c:v>0.27785664009366173</c:v>
                </c:pt>
              </c:numCache>
            </c:numRef>
          </c:xVal>
          <c:yVal>
            <c:numRef>
              <c:f>'[2]Different excess in K2CO3 (TBA)'!$X$50:$X$66</c:f>
              <c:numCache>
                <c:formatCode>General</c:formatCode>
                <c:ptCount val="17"/>
                <c:pt idx="0">
                  <c:v>0.10706051562870429</c:v>
                </c:pt>
                <c:pt idx="1">
                  <c:v>9.574533970781797E-2</c:v>
                </c:pt>
                <c:pt idx="2">
                  <c:v>8.827331053320879E-2</c:v>
                </c:pt>
                <c:pt idx="3">
                  <c:v>8.25249030500676E-2</c:v>
                </c:pt>
                <c:pt idx="4">
                  <c:v>7.955800835751857E-2</c:v>
                </c:pt>
                <c:pt idx="5">
                  <c:v>7.7752553708931846E-2</c:v>
                </c:pt>
                <c:pt idx="6">
                  <c:v>7.6015696003931849E-2</c:v>
                </c:pt>
                <c:pt idx="7">
                  <c:v>7.2847442952725633E-2</c:v>
                </c:pt>
                <c:pt idx="8">
                  <c:v>6.9697544963848543E-2</c:v>
                </c:pt>
                <c:pt idx="9">
                  <c:v>6.8471237791912609E-2</c:v>
                </c:pt>
                <c:pt idx="10">
                  <c:v>6.9360093712938886E-2</c:v>
                </c:pt>
                <c:pt idx="11">
                  <c:v>6.5566678451423263E-2</c:v>
                </c:pt>
                <c:pt idx="12">
                  <c:v>6.748404128235673E-2</c:v>
                </c:pt>
                <c:pt idx="13">
                  <c:v>6.5712735020168514E-2</c:v>
                </c:pt>
                <c:pt idx="14">
                  <c:v>6.6273869069298372E-2</c:v>
                </c:pt>
                <c:pt idx="15">
                  <c:v>6.3441825239133193E-2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58-DB4E-B4C4-CC9E4B5F4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[K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2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CO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3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1.1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1.1</a:t>
            </a:r>
            <a:endParaRPr lang="en-HK" sz="14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890485564304462"/>
          <c:y val="0.120370370370370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K2CO3 (TBA)'!$N$35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K2CO3 (TBA)'!$K$50:$K$74</c:f>
              <c:numCache>
                <c:formatCode>General</c:formatCode>
                <c:ptCount val="25"/>
                <c:pt idx="0">
                  <c:v>0</c:v>
                </c:pt>
                <c:pt idx="1">
                  <c:v>5.5699423181102228E-2</c:v>
                </c:pt>
                <c:pt idx="2">
                  <c:v>0.10716523308776571</c:v>
                </c:pt>
                <c:pt idx="3">
                  <c:v>0.15726298742076381</c:v>
                </c:pt>
                <c:pt idx="4">
                  <c:v>0.2065612731189444</c:v>
                </c:pt>
                <c:pt idx="5">
                  <c:v>0.25508776826363116</c:v>
                </c:pt>
                <c:pt idx="6">
                  <c:v>0.30316135398015753</c:v>
                </c:pt>
                <c:pt idx="7">
                  <c:v>0.3509133933295045</c:v>
                </c:pt>
                <c:pt idx="8">
                  <c:v>0.3983244731777032</c:v>
                </c:pt>
                <c:pt idx="9">
                  <c:v>0.44549616701754197</c:v>
                </c:pt>
                <c:pt idx="10">
                  <c:v>0.49253464662770541</c:v>
                </c:pt>
                <c:pt idx="11">
                  <c:v>0.5393545636312338</c:v>
                </c:pt>
                <c:pt idx="12">
                  <c:v>0.58590030278112282</c:v>
                </c:pt>
                <c:pt idx="13">
                  <c:v>0.63225879470035373</c:v>
                </c:pt>
                <c:pt idx="14">
                  <c:v>0.67852859768641505</c:v>
                </c:pt>
              </c:numCache>
            </c:numRef>
          </c:xVal>
          <c:yVal>
            <c:numRef>
              <c:f>'[2]Different excess in K2CO3 (TBA)'!$N$50:$N$74</c:f>
              <c:numCache>
                <c:formatCode>General</c:formatCode>
                <c:ptCount val="25"/>
                <c:pt idx="0">
                  <c:v>1.9415379658147644E-3</c:v>
                </c:pt>
                <c:pt idx="1">
                  <c:v>2.1392613216531294E-2</c:v>
                </c:pt>
                <c:pt idx="2">
                  <c:v>3.137777564650869E-2</c:v>
                </c:pt>
                <c:pt idx="3">
                  <c:v>3.725383524794762E-2</c:v>
                </c:pt>
                <c:pt idx="4">
                  <c:v>4.1539428282848921E-2</c:v>
                </c:pt>
                <c:pt idx="5">
                  <c:v>4.2577644989681557E-2</c:v>
                </c:pt>
                <c:pt idx="6">
                  <c:v>4.5409067746584236E-2</c:v>
                </c:pt>
                <c:pt idx="7">
                  <c:v>4.7005710501078858E-2</c:v>
                </c:pt>
                <c:pt idx="8">
                  <c:v>4.9515483237266622E-2</c:v>
                </c:pt>
                <c:pt idx="9">
                  <c:v>5.0321633112132891E-2</c:v>
                </c:pt>
                <c:pt idx="10">
                  <c:v>4.9760825840883656E-2</c:v>
                </c:pt>
                <c:pt idx="11">
                  <c:v>5.1333568669833754E-2</c:v>
                </c:pt>
                <c:pt idx="12">
                  <c:v>5.2203735614685699E-2</c:v>
                </c:pt>
                <c:pt idx="13">
                  <c:v>5.2069350827075547E-2</c:v>
                </c:pt>
                <c:pt idx="14">
                  <c:v>5.4575872666610153E-2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97-C344-B3B3-8185B5938370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K2CO3 (TBA)'!$W$50:$W$66</c:f>
              <c:numCache>
                <c:formatCode>General</c:formatCode>
                <c:ptCount val="17"/>
                <c:pt idx="0">
                  <c:v>0</c:v>
                </c:pt>
                <c:pt idx="1">
                  <c:v>2.350319414701493E-2</c:v>
                </c:pt>
                <c:pt idx="2">
                  <c:v>4.4179273239719652E-2</c:v>
                </c:pt>
                <c:pt idx="3">
                  <c:v>6.3769051705353658E-2</c:v>
                </c:pt>
                <c:pt idx="4">
                  <c:v>8.2819908734606984E-2</c:v>
                </c:pt>
                <c:pt idx="5">
                  <c:v>0.10153071590632176</c:v>
                </c:pt>
                <c:pt idx="6">
                  <c:v>0.12000710089115925</c:v>
                </c:pt>
                <c:pt idx="7">
                  <c:v>0.13827338606354528</c:v>
                </c:pt>
                <c:pt idx="8">
                  <c:v>0.15618651657386037</c:v>
                </c:pt>
                <c:pt idx="9">
                  <c:v>0.17389761528955103</c:v>
                </c:pt>
                <c:pt idx="10">
                  <c:v>0.19154780828824583</c:v>
                </c:pt>
                <c:pt idx="11">
                  <c:v>0.20907194064499202</c:v>
                </c:pt>
                <c:pt idx="12">
                  <c:v>0.22646450486694367</c:v>
                </c:pt>
                <c:pt idx="13">
                  <c:v>0.24368723333569595</c:v>
                </c:pt>
                <c:pt idx="14">
                  <c:v>0.26082246440496404</c:v>
                </c:pt>
                <c:pt idx="15">
                  <c:v>0.27785664009366173</c:v>
                </c:pt>
              </c:numCache>
            </c:numRef>
          </c:xVal>
          <c:yVal>
            <c:numRef>
              <c:f>'[2]Different excess in K2CO3 (TBA)'!$AA$50:$AA$66</c:f>
              <c:numCache>
                <c:formatCode>General</c:formatCode>
                <c:ptCount val="17"/>
                <c:pt idx="0">
                  <c:v>1.3897567028881858E-3</c:v>
                </c:pt>
                <c:pt idx="1">
                  <c:v>1.4593551796789001E-2</c:v>
                </c:pt>
                <c:pt idx="2">
                  <c:v>2.1734795583360438E-2</c:v>
                </c:pt>
                <c:pt idx="3">
                  <c:v>2.6279860492300057E-2</c:v>
                </c:pt>
                <c:pt idx="4">
                  <c:v>2.9791327004746078E-2</c:v>
                </c:pt>
                <c:pt idx="5">
                  <c:v>3.1725151011291981E-2</c:v>
                </c:pt>
                <c:pt idx="6">
                  <c:v>3.3246165235480844E-2</c:v>
                </c:pt>
                <c:pt idx="7">
                  <c:v>3.5433859334074717E-2</c:v>
                </c:pt>
                <c:pt idx="8">
                  <c:v>3.5651889006845336E-2</c:v>
                </c:pt>
                <c:pt idx="9">
                  <c:v>3.7176526496901029E-2</c:v>
                </c:pt>
                <c:pt idx="10">
                  <c:v>3.8237913375369185E-2</c:v>
                </c:pt>
                <c:pt idx="11">
                  <c:v>3.8071842619633034E-2</c:v>
                </c:pt>
                <c:pt idx="12">
                  <c:v>4.0188670291313212E-2</c:v>
                </c:pt>
                <c:pt idx="13">
                  <c:v>3.9607685072513381E-2</c:v>
                </c:pt>
                <c:pt idx="14">
                  <c:v>4.21764892646697E-2</c:v>
                </c:pt>
                <c:pt idx="15">
                  <c:v>4.0751196286923363E-2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97-C344-B3B3-8185B5938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[K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2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CO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3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1.1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VTNA</a:t>
            </a:r>
            <a:r>
              <a:rPr lang="zh-CN" altLang="en-US" b="1">
                <a:solidFill>
                  <a:schemeClr val="tx1"/>
                </a:solidFill>
              </a:rPr>
              <a:t> </a:t>
            </a:r>
            <a:r>
              <a:rPr lang="en-US" altLang="zh-CN" b="1">
                <a:solidFill>
                  <a:schemeClr val="tx1"/>
                </a:solidFill>
              </a:rPr>
              <a:t>1.1</a:t>
            </a:r>
            <a:endParaRPr lang="en-GB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6834711286089237"/>
          <c:y val="0.17129629629629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K2CO3 (TBA)'!$J$49</c:f>
              <c:strCache>
                <c:ptCount val="1"/>
                <c:pt idx="0">
                  <c:v>[BPin] std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K2CO3 (TBA)'!$K$50:$K$74</c:f>
              <c:numCache>
                <c:formatCode>General</c:formatCode>
                <c:ptCount val="25"/>
                <c:pt idx="0">
                  <c:v>0</c:v>
                </c:pt>
                <c:pt idx="1">
                  <c:v>5.5699423181102228E-2</c:v>
                </c:pt>
                <c:pt idx="2">
                  <c:v>0.10716523308776571</c:v>
                </c:pt>
                <c:pt idx="3">
                  <c:v>0.15726298742076381</c:v>
                </c:pt>
                <c:pt idx="4">
                  <c:v>0.2065612731189444</c:v>
                </c:pt>
                <c:pt idx="5">
                  <c:v>0.25508776826363116</c:v>
                </c:pt>
                <c:pt idx="6">
                  <c:v>0.30316135398015753</c:v>
                </c:pt>
                <c:pt idx="7">
                  <c:v>0.3509133933295045</c:v>
                </c:pt>
                <c:pt idx="8">
                  <c:v>0.3983244731777032</c:v>
                </c:pt>
                <c:pt idx="9">
                  <c:v>0.44549616701754197</c:v>
                </c:pt>
                <c:pt idx="10">
                  <c:v>0.49253464662770541</c:v>
                </c:pt>
                <c:pt idx="11">
                  <c:v>0.5393545636312338</c:v>
                </c:pt>
                <c:pt idx="12">
                  <c:v>0.58590030278112282</c:v>
                </c:pt>
                <c:pt idx="13">
                  <c:v>0.63225879470035373</c:v>
                </c:pt>
                <c:pt idx="14">
                  <c:v>0.67852859768641505</c:v>
                </c:pt>
              </c:numCache>
            </c:numRef>
          </c:xVal>
          <c:yVal>
            <c:numRef>
              <c:f>'[2]Different excess in K2CO3 (TBA)'!$J$50:$J$74</c:f>
              <c:numCache>
                <c:formatCode>General</c:formatCode>
                <c:ptCount val="25"/>
                <c:pt idx="0">
                  <c:v>6.7693895543033261E-2</c:v>
                </c:pt>
                <c:pt idx="1">
                  <c:v>3.9991910953230896E-2</c:v>
                </c:pt>
                <c:pt idx="2">
                  <c:v>3.1207760250734309E-2</c:v>
                </c:pt>
                <c:pt idx="3">
                  <c:v>2.8096291940266128E-2</c:v>
                </c:pt>
                <c:pt idx="4">
                  <c:v>2.4231148285949845E-2</c:v>
                </c:pt>
                <c:pt idx="5">
                  <c:v>2.1343304700559632E-2</c:v>
                </c:pt>
                <c:pt idx="6">
                  <c:v>2.0259972020655253E-2</c:v>
                </c:pt>
                <c:pt idx="7">
                  <c:v>1.8520155067517401E-2</c:v>
                </c:pt>
                <c:pt idx="8">
                  <c:v>1.7262913144899285E-2</c:v>
                </c:pt>
                <c:pt idx="9">
                  <c:v>1.6413788656644685E-2</c:v>
                </c:pt>
                <c:pt idx="10">
                  <c:v>1.608998496525519E-2</c:v>
                </c:pt>
                <c:pt idx="11">
                  <c:v>1.448818238812076E-2</c:v>
                </c:pt>
                <c:pt idx="12">
                  <c:v>1.3672270309833999E-2</c:v>
                </c:pt>
                <c:pt idx="13">
                  <c:v>1.2835662785332195E-2</c:v>
                </c:pt>
                <c:pt idx="14">
                  <c:v>1.2889172684281667E-2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42-5F4D-BF1B-EB7AC6C76E68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K2CO3 (TBA)'!$W$50:$W$66</c:f>
              <c:numCache>
                <c:formatCode>General</c:formatCode>
                <c:ptCount val="17"/>
                <c:pt idx="0">
                  <c:v>0</c:v>
                </c:pt>
                <c:pt idx="1">
                  <c:v>2.350319414701493E-2</c:v>
                </c:pt>
                <c:pt idx="2">
                  <c:v>4.4179273239719652E-2</c:v>
                </c:pt>
                <c:pt idx="3">
                  <c:v>6.3769051705353658E-2</c:v>
                </c:pt>
                <c:pt idx="4">
                  <c:v>8.2819908734606984E-2</c:v>
                </c:pt>
                <c:pt idx="5">
                  <c:v>0.10153071590632176</c:v>
                </c:pt>
                <c:pt idx="6">
                  <c:v>0.12000710089115925</c:v>
                </c:pt>
                <c:pt idx="7">
                  <c:v>0.13827338606354528</c:v>
                </c:pt>
                <c:pt idx="8">
                  <c:v>0.15618651657386037</c:v>
                </c:pt>
                <c:pt idx="9">
                  <c:v>0.17389761528955103</c:v>
                </c:pt>
                <c:pt idx="10">
                  <c:v>0.19154780828824583</c:v>
                </c:pt>
                <c:pt idx="11">
                  <c:v>0.20907194064499202</c:v>
                </c:pt>
                <c:pt idx="12">
                  <c:v>0.22646450486694367</c:v>
                </c:pt>
                <c:pt idx="13">
                  <c:v>0.24368723333569595</c:v>
                </c:pt>
                <c:pt idx="14">
                  <c:v>0.26082246440496404</c:v>
                </c:pt>
                <c:pt idx="15">
                  <c:v>0.27785664009366173</c:v>
                </c:pt>
              </c:numCache>
            </c:numRef>
          </c:xVal>
          <c:yVal>
            <c:numRef>
              <c:f>'[2]Different excess in K2CO3 (TBA)'!$V$50:$V$66</c:f>
              <c:numCache>
                <c:formatCode>General</c:formatCode>
                <c:ptCount val="17"/>
                <c:pt idx="0">
                  <c:v>6.6776049496331272E-2</c:v>
                </c:pt>
                <c:pt idx="1">
                  <c:v>4.5614339006245508E-2</c:v>
                </c:pt>
                <c:pt idx="2">
                  <c:v>3.8531475501339972E-2</c:v>
                </c:pt>
                <c:pt idx="3">
                  <c:v>3.4593672533747365E-2</c:v>
                </c:pt>
                <c:pt idx="4">
                  <c:v>3.3026468257046936E-2</c:v>
                </c:pt>
                <c:pt idx="5">
                  <c:v>3.1106776815096961E-2</c:v>
                </c:pt>
                <c:pt idx="6">
                  <c:v>3.0616539988208361E-2</c:v>
                </c:pt>
                <c:pt idx="7">
                  <c:v>2.8942556774648603E-2</c:v>
                </c:pt>
                <c:pt idx="8">
                  <c:v>2.6969338398517124E-2</c:v>
                </c:pt>
                <c:pt idx="9">
                  <c:v>2.6850694907366003E-2</c:v>
                </c:pt>
                <c:pt idx="10">
                  <c:v>2.6337934648723679E-2</c:v>
                </c:pt>
                <c:pt idx="11">
                  <c:v>2.5542680661241424E-2</c:v>
                </c:pt>
                <c:pt idx="12">
                  <c:v>2.4971100561039183E-2</c:v>
                </c:pt>
                <c:pt idx="13">
                  <c:v>2.3775740396863799E-2</c:v>
                </c:pt>
                <c:pt idx="14">
                  <c:v>2.4059661260364264E-2</c:v>
                </c:pt>
                <c:pt idx="15">
                  <c:v>2.2722104883675574E-2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42-5F4D-BF1B-EB7AC6C76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[K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2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CO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3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altLang="zh-CN" sz="1200" b="0" i="0" baseline="30000">
                    <a:solidFill>
                      <a:schemeClr val="tx1"/>
                    </a:solidFill>
                    <a:effectLst/>
                  </a:rPr>
                  <a:t>1.1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120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1200">
                    <a:solidFill>
                      <a:schemeClr val="tx1"/>
                    </a:solidFill>
                  </a:rPr>
                  <a:t>(M)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1.1</a:t>
            </a:r>
            <a:endParaRPr lang="en-HK" sz="14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5293744531933511"/>
          <c:y val="0.1944444444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K2CO3 (TBA)'!$L$35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K2CO3 (TBA)'!$K$50:$K$74</c:f>
              <c:numCache>
                <c:formatCode>General</c:formatCode>
                <c:ptCount val="25"/>
                <c:pt idx="0">
                  <c:v>0</c:v>
                </c:pt>
                <c:pt idx="1">
                  <c:v>5.5699423181102228E-2</c:v>
                </c:pt>
                <c:pt idx="2">
                  <c:v>0.10716523308776571</c:v>
                </c:pt>
                <c:pt idx="3">
                  <c:v>0.15726298742076381</c:v>
                </c:pt>
                <c:pt idx="4">
                  <c:v>0.2065612731189444</c:v>
                </c:pt>
                <c:pt idx="5">
                  <c:v>0.25508776826363116</c:v>
                </c:pt>
                <c:pt idx="6">
                  <c:v>0.30316135398015753</c:v>
                </c:pt>
                <c:pt idx="7">
                  <c:v>0.3509133933295045</c:v>
                </c:pt>
                <c:pt idx="8">
                  <c:v>0.3983244731777032</c:v>
                </c:pt>
                <c:pt idx="9">
                  <c:v>0.44549616701754197</c:v>
                </c:pt>
                <c:pt idx="10">
                  <c:v>0.49253464662770541</c:v>
                </c:pt>
                <c:pt idx="11">
                  <c:v>0.5393545636312338</c:v>
                </c:pt>
                <c:pt idx="12">
                  <c:v>0.58590030278112282</c:v>
                </c:pt>
                <c:pt idx="13">
                  <c:v>0.63225879470035373</c:v>
                </c:pt>
                <c:pt idx="14">
                  <c:v>0.67852859768641505</c:v>
                </c:pt>
              </c:numCache>
            </c:numRef>
          </c:xVal>
          <c:yVal>
            <c:numRef>
              <c:f>'[2]Different excess in K2CO3 (TBA)'!$L$50:$L$74</c:f>
              <c:numCache>
                <c:formatCode>General</c:formatCode>
                <c:ptCount val="25"/>
                <c:pt idx="0">
                  <c:v>0.10562345689230007</c:v>
                </c:pt>
                <c:pt idx="1">
                  <c:v>8.5379163493928989E-2</c:v>
                </c:pt>
                <c:pt idx="2">
                  <c:v>7.4461056001192419E-2</c:v>
                </c:pt>
                <c:pt idx="3">
                  <c:v>6.9157759439091304E-2</c:v>
                </c:pt>
                <c:pt idx="4">
                  <c:v>6.4874652067512376E-2</c:v>
                </c:pt>
                <c:pt idx="5">
                  <c:v>6.0870140047419564E-2</c:v>
                </c:pt>
                <c:pt idx="6">
                  <c:v>5.9078721206488966E-2</c:v>
                </c:pt>
                <c:pt idx="7">
                  <c:v>5.7419617924423551E-2</c:v>
                </c:pt>
                <c:pt idx="8">
                  <c:v>5.6054630217094448E-2</c:v>
                </c:pt>
                <c:pt idx="9">
                  <c:v>5.407245301878523E-2</c:v>
                </c:pt>
                <c:pt idx="10">
                  <c:v>5.203012713037463E-2</c:v>
                </c:pt>
                <c:pt idx="11">
                  <c:v>5.1825024626717932E-2</c:v>
                </c:pt>
                <c:pt idx="12">
                  <c:v>5.0745470508645522E-2</c:v>
                </c:pt>
                <c:pt idx="13">
                  <c:v>4.8840450464154465E-2</c:v>
                </c:pt>
                <c:pt idx="14">
                  <c:v>4.8454833241223912E-2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7D-3C49-820D-36B661B6D7CD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K2CO3 (TBA)'!$W$50:$W$66</c:f>
              <c:numCache>
                <c:formatCode>General</c:formatCode>
                <c:ptCount val="17"/>
                <c:pt idx="0">
                  <c:v>0</c:v>
                </c:pt>
                <c:pt idx="1">
                  <c:v>2.350319414701493E-2</c:v>
                </c:pt>
                <c:pt idx="2">
                  <c:v>4.4179273239719652E-2</c:v>
                </c:pt>
                <c:pt idx="3">
                  <c:v>6.3769051705353658E-2</c:v>
                </c:pt>
                <c:pt idx="4">
                  <c:v>8.2819908734606984E-2</c:v>
                </c:pt>
                <c:pt idx="5">
                  <c:v>0.10153071590632176</c:v>
                </c:pt>
                <c:pt idx="6">
                  <c:v>0.12000710089115925</c:v>
                </c:pt>
                <c:pt idx="7">
                  <c:v>0.13827338606354528</c:v>
                </c:pt>
                <c:pt idx="8">
                  <c:v>0.15618651657386037</c:v>
                </c:pt>
                <c:pt idx="9">
                  <c:v>0.17389761528955103</c:v>
                </c:pt>
                <c:pt idx="10">
                  <c:v>0.19154780828824583</c:v>
                </c:pt>
                <c:pt idx="11">
                  <c:v>0.20907194064499202</c:v>
                </c:pt>
                <c:pt idx="12">
                  <c:v>0.22646450486694367</c:v>
                </c:pt>
                <c:pt idx="13">
                  <c:v>0.24368723333569595</c:v>
                </c:pt>
                <c:pt idx="14">
                  <c:v>0.26082246440496404</c:v>
                </c:pt>
                <c:pt idx="15">
                  <c:v>0.27785664009366173</c:v>
                </c:pt>
              </c:numCache>
            </c:numRef>
          </c:xVal>
          <c:yVal>
            <c:numRef>
              <c:f>'[2]Different excess in K2CO3 (TBA)'!$X$50:$X$66</c:f>
              <c:numCache>
                <c:formatCode>General</c:formatCode>
                <c:ptCount val="17"/>
                <c:pt idx="0">
                  <c:v>0.10706051562870429</c:v>
                </c:pt>
                <c:pt idx="1">
                  <c:v>9.574533970781797E-2</c:v>
                </c:pt>
                <c:pt idx="2">
                  <c:v>8.827331053320879E-2</c:v>
                </c:pt>
                <c:pt idx="3">
                  <c:v>8.25249030500676E-2</c:v>
                </c:pt>
                <c:pt idx="4">
                  <c:v>7.955800835751857E-2</c:v>
                </c:pt>
                <c:pt idx="5">
                  <c:v>7.7752553708931846E-2</c:v>
                </c:pt>
                <c:pt idx="6">
                  <c:v>7.6015696003931849E-2</c:v>
                </c:pt>
                <c:pt idx="7">
                  <c:v>7.2847442952725633E-2</c:v>
                </c:pt>
                <c:pt idx="8">
                  <c:v>6.9697544963848543E-2</c:v>
                </c:pt>
                <c:pt idx="9">
                  <c:v>6.8471237791912609E-2</c:v>
                </c:pt>
                <c:pt idx="10">
                  <c:v>6.9360093712938886E-2</c:v>
                </c:pt>
                <c:pt idx="11">
                  <c:v>6.5566678451423263E-2</c:v>
                </c:pt>
                <c:pt idx="12">
                  <c:v>6.748404128235673E-2</c:v>
                </c:pt>
                <c:pt idx="13">
                  <c:v>6.5712735020168514E-2</c:v>
                </c:pt>
                <c:pt idx="14">
                  <c:v>6.6273869069298372E-2</c:v>
                </c:pt>
                <c:pt idx="15">
                  <c:v>6.3441825239133193E-2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7D-3C49-820D-36B661B6D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[K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2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CO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3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1.1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>
                <a:solidFill>
                  <a:schemeClr val="tx1"/>
                </a:solidFill>
              </a:rPr>
              <a:t>VTNA</a:t>
            </a:r>
            <a:r>
              <a:rPr lang="zh-CN" altLang="en-US" sz="1400" b="1">
                <a:solidFill>
                  <a:schemeClr val="tx1"/>
                </a:solidFill>
              </a:rPr>
              <a:t> </a:t>
            </a:r>
            <a:r>
              <a:rPr lang="en-US" altLang="zh-CN" sz="1400" b="1">
                <a:solidFill>
                  <a:schemeClr val="tx1"/>
                </a:solidFill>
              </a:rPr>
              <a:t>0</a:t>
            </a:r>
            <a:endParaRPr lang="en-GB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7199999999999998"/>
          <c:y val="0.175925925925925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Benzylbromi'!$L$37</c:f>
              <c:strCache>
                <c:ptCount val="1"/>
                <c:pt idx="0">
                  <c:v>[Bromide]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Benzylbromi'!$M$38:$M$62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Benzylbromi'!$L$38:$L$62</c:f>
              <c:numCache>
                <c:formatCode>General</c:formatCode>
                <c:ptCount val="25"/>
                <c:pt idx="0">
                  <c:v>0.10825107601344869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  <c:pt idx="24">
                  <c:v>2.8633154286570733E-2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D2-2044-8B45-50CBCD7DF50F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Benzylbromi'!$Z$38:$Z$43</c:f>
              <c:numCache>
                <c:formatCode>General</c:formatCode>
                <c:ptCount val="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</c:numCache>
            </c:numRef>
          </c:xVal>
          <c:yVal>
            <c:numRef>
              <c:f>'Different excess in Benzylbromi'!$X$38:$X$43</c:f>
              <c:numCache>
                <c:formatCode>General</c:formatCode>
                <c:ptCount val="6"/>
                <c:pt idx="0">
                  <c:v>0.10825107612790366</c:v>
                </c:pt>
                <c:pt idx="1">
                  <c:v>8.7906331408066779E-2</c:v>
                </c:pt>
                <c:pt idx="2">
                  <c:v>7.6235225456198777E-2</c:v>
                </c:pt>
                <c:pt idx="3">
                  <c:v>6.8246739856910751E-2</c:v>
                </c:pt>
                <c:pt idx="4">
                  <c:v>5.9890336820361371E-2</c:v>
                </c:pt>
                <c:pt idx="5">
                  <c:v>5.5548975881990294E-2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D2-2044-8B45-50CBCD7DF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</a:t>
                </a:r>
                <a:r>
                  <a:rPr lang="en-US" sz="1200" b="1" i="0" baseline="0">
                    <a:solidFill>
                      <a:schemeClr val="tx1"/>
                    </a:solidFill>
                    <a:effectLst/>
                  </a:rPr>
                  <a:t>1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HK" sz="1200" b="0" i="0" baseline="30000">
                    <a:solidFill>
                      <a:schemeClr val="tx1"/>
                    </a:solidFill>
                    <a:effectLst/>
                  </a:rPr>
                  <a:t>0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1200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1200" baseline="0">
                    <a:solidFill>
                      <a:schemeClr val="tx1"/>
                    </a:solidFill>
                  </a:rPr>
                  <a:t>(M)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1.1</a:t>
            </a:r>
            <a:endParaRPr lang="en-HK" sz="14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890485564304462"/>
          <c:y val="0.120370370370370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K2CO3 (TBA)'!$N$35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K2CO3 (TBA)'!$K$50:$K$74</c:f>
              <c:numCache>
                <c:formatCode>General</c:formatCode>
                <c:ptCount val="25"/>
                <c:pt idx="0">
                  <c:v>0</c:v>
                </c:pt>
                <c:pt idx="1">
                  <c:v>5.5699423181102228E-2</c:v>
                </c:pt>
                <c:pt idx="2">
                  <c:v>0.10716523308776571</c:v>
                </c:pt>
                <c:pt idx="3">
                  <c:v>0.15726298742076381</c:v>
                </c:pt>
                <c:pt idx="4">
                  <c:v>0.2065612731189444</c:v>
                </c:pt>
                <c:pt idx="5">
                  <c:v>0.25508776826363116</c:v>
                </c:pt>
                <c:pt idx="6">
                  <c:v>0.30316135398015753</c:v>
                </c:pt>
                <c:pt idx="7">
                  <c:v>0.3509133933295045</c:v>
                </c:pt>
                <c:pt idx="8">
                  <c:v>0.3983244731777032</c:v>
                </c:pt>
                <c:pt idx="9">
                  <c:v>0.44549616701754197</c:v>
                </c:pt>
                <c:pt idx="10">
                  <c:v>0.49253464662770541</c:v>
                </c:pt>
                <c:pt idx="11">
                  <c:v>0.5393545636312338</c:v>
                </c:pt>
                <c:pt idx="12">
                  <c:v>0.58590030278112282</c:v>
                </c:pt>
                <c:pt idx="13">
                  <c:v>0.63225879470035373</c:v>
                </c:pt>
                <c:pt idx="14">
                  <c:v>0.67852859768641505</c:v>
                </c:pt>
              </c:numCache>
            </c:numRef>
          </c:xVal>
          <c:yVal>
            <c:numRef>
              <c:f>'[2]Different excess in K2CO3 (TBA)'!$N$50:$N$74</c:f>
              <c:numCache>
                <c:formatCode>General</c:formatCode>
                <c:ptCount val="25"/>
                <c:pt idx="0">
                  <c:v>1.9415379658147644E-3</c:v>
                </c:pt>
                <c:pt idx="1">
                  <c:v>2.1392613216531294E-2</c:v>
                </c:pt>
                <c:pt idx="2">
                  <c:v>3.137777564650869E-2</c:v>
                </c:pt>
                <c:pt idx="3">
                  <c:v>3.725383524794762E-2</c:v>
                </c:pt>
                <c:pt idx="4">
                  <c:v>4.1539428282848921E-2</c:v>
                </c:pt>
                <c:pt idx="5">
                  <c:v>4.2577644989681557E-2</c:v>
                </c:pt>
                <c:pt idx="6">
                  <c:v>4.5409067746584236E-2</c:v>
                </c:pt>
                <c:pt idx="7">
                  <c:v>4.7005710501078858E-2</c:v>
                </c:pt>
                <c:pt idx="8">
                  <c:v>4.9515483237266622E-2</c:v>
                </c:pt>
                <c:pt idx="9">
                  <c:v>5.0321633112132891E-2</c:v>
                </c:pt>
                <c:pt idx="10">
                  <c:v>4.9760825840883656E-2</c:v>
                </c:pt>
                <c:pt idx="11">
                  <c:v>5.1333568669833754E-2</c:v>
                </c:pt>
                <c:pt idx="12">
                  <c:v>5.2203735614685699E-2</c:v>
                </c:pt>
                <c:pt idx="13">
                  <c:v>5.2069350827075547E-2</c:v>
                </c:pt>
                <c:pt idx="14">
                  <c:v>5.4575872666610153E-2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C8-2A47-A570-084B0832E43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K2CO3 (TBA)'!$W$50:$W$66</c:f>
              <c:numCache>
                <c:formatCode>General</c:formatCode>
                <c:ptCount val="17"/>
                <c:pt idx="0">
                  <c:v>0</c:v>
                </c:pt>
                <c:pt idx="1">
                  <c:v>2.350319414701493E-2</c:v>
                </c:pt>
                <c:pt idx="2">
                  <c:v>4.4179273239719652E-2</c:v>
                </c:pt>
                <c:pt idx="3">
                  <c:v>6.3769051705353658E-2</c:v>
                </c:pt>
                <c:pt idx="4">
                  <c:v>8.2819908734606984E-2</c:v>
                </c:pt>
                <c:pt idx="5">
                  <c:v>0.10153071590632176</c:v>
                </c:pt>
                <c:pt idx="6">
                  <c:v>0.12000710089115925</c:v>
                </c:pt>
                <c:pt idx="7">
                  <c:v>0.13827338606354528</c:v>
                </c:pt>
                <c:pt idx="8">
                  <c:v>0.15618651657386037</c:v>
                </c:pt>
                <c:pt idx="9">
                  <c:v>0.17389761528955103</c:v>
                </c:pt>
                <c:pt idx="10">
                  <c:v>0.19154780828824583</c:v>
                </c:pt>
                <c:pt idx="11">
                  <c:v>0.20907194064499202</c:v>
                </c:pt>
                <c:pt idx="12">
                  <c:v>0.22646450486694367</c:v>
                </c:pt>
                <c:pt idx="13">
                  <c:v>0.24368723333569595</c:v>
                </c:pt>
                <c:pt idx="14">
                  <c:v>0.26082246440496404</c:v>
                </c:pt>
                <c:pt idx="15">
                  <c:v>0.27785664009366173</c:v>
                </c:pt>
              </c:numCache>
            </c:numRef>
          </c:xVal>
          <c:yVal>
            <c:numRef>
              <c:f>'[2]Different excess in K2CO3 (TBA)'!$AA$50:$AA$66</c:f>
              <c:numCache>
                <c:formatCode>General</c:formatCode>
                <c:ptCount val="17"/>
                <c:pt idx="0">
                  <c:v>1.3897567028881858E-3</c:v>
                </c:pt>
                <c:pt idx="1">
                  <c:v>1.4593551796789001E-2</c:v>
                </c:pt>
                <c:pt idx="2">
                  <c:v>2.1734795583360438E-2</c:v>
                </c:pt>
                <c:pt idx="3">
                  <c:v>2.6279860492300057E-2</c:v>
                </c:pt>
                <c:pt idx="4">
                  <c:v>2.9791327004746078E-2</c:v>
                </c:pt>
                <c:pt idx="5">
                  <c:v>3.1725151011291981E-2</c:v>
                </c:pt>
                <c:pt idx="6">
                  <c:v>3.3246165235480844E-2</c:v>
                </c:pt>
                <c:pt idx="7">
                  <c:v>3.5433859334074717E-2</c:v>
                </c:pt>
                <c:pt idx="8">
                  <c:v>3.5651889006845336E-2</c:v>
                </c:pt>
                <c:pt idx="9">
                  <c:v>3.7176526496901029E-2</c:v>
                </c:pt>
                <c:pt idx="10">
                  <c:v>3.8237913375369185E-2</c:v>
                </c:pt>
                <c:pt idx="11">
                  <c:v>3.8071842619633034E-2</c:v>
                </c:pt>
                <c:pt idx="12">
                  <c:v>4.0188670291313212E-2</c:v>
                </c:pt>
                <c:pt idx="13">
                  <c:v>3.9607685072513381E-2</c:v>
                </c:pt>
                <c:pt idx="14">
                  <c:v>4.21764892646697E-2</c:v>
                </c:pt>
                <c:pt idx="15">
                  <c:v>4.0751196286923363E-2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C8-2A47-A570-084B0832E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[K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2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CO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3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1.1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VTNA</a:t>
            </a:r>
            <a:r>
              <a:rPr lang="zh-CN" altLang="en-US" b="1">
                <a:solidFill>
                  <a:schemeClr val="tx1"/>
                </a:solidFill>
              </a:rPr>
              <a:t> </a:t>
            </a:r>
            <a:r>
              <a:rPr lang="en-US" altLang="zh-CN" b="1">
                <a:solidFill>
                  <a:schemeClr val="tx1"/>
                </a:solidFill>
              </a:rPr>
              <a:t>1.8</a:t>
            </a:r>
            <a:endParaRPr lang="en-GB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6834711286089237"/>
          <c:y val="0.17129629629629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K2CO3 (TBA)'!$J$143</c:f>
              <c:strCache>
                <c:ptCount val="1"/>
                <c:pt idx="0">
                  <c:v>[BPin] std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K2CO3 (TBA)'!$K$144:$K$168</c:f>
              <c:numCache>
                <c:formatCode>General</c:formatCode>
                <c:ptCount val="25"/>
                <c:pt idx="0">
                  <c:v>0</c:v>
                </c:pt>
                <c:pt idx="1">
                  <c:v>9.6786337299024625E-2</c:v>
                </c:pt>
                <c:pt idx="2">
                  <c:v>0.18877255900611406</c:v>
                </c:pt>
                <c:pt idx="3">
                  <c:v>0.27763433507129592</c:v>
                </c:pt>
                <c:pt idx="4">
                  <c:v>0.36448076139380625</c:v>
                </c:pt>
                <c:pt idx="5">
                  <c:v>0.4497732534215938</c:v>
                </c:pt>
                <c:pt idx="6">
                  <c:v>0.53385499853205842</c:v>
                </c:pt>
                <c:pt idx="7">
                  <c:v>0.61702647801093691</c:v>
                </c:pt>
                <c:pt idx="8">
                  <c:v>0.69946212071744407</c:v>
                </c:pt>
                <c:pt idx="9">
                  <c:v>0.78134708960060939</c:v>
                </c:pt>
                <c:pt idx="10">
                  <c:v>0.86281809652365116</c:v>
                </c:pt>
                <c:pt idx="11">
                  <c:v>0.94398871255879735</c:v>
                </c:pt>
                <c:pt idx="12">
                  <c:v>1.0249379350413195</c:v>
                </c:pt>
                <c:pt idx="13">
                  <c:v>1.1057325855206743</c:v>
                </c:pt>
                <c:pt idx="14">
                  <c:v>1.1864065304080165</c:v>
                </c:pt>
                <c:pt idx="15">
                  <c:v>1.2669872449025643</c:v>
                </c:pt>
                <c:pt idx="16">
                  <c:v>1.3475008369852082</c:v>
                </c:pt>
                <c:pt idx="17">
                  <c:v>1.4279684019778711</c:v>
                </c:pt>
                <c:pt idx="18">
                  <c:v>1.50840526276717</c:v>
                </c:pt>
                <c:pt idx="19">
                  <c:v>1.5888244396239468</c:v>
                </c:pt>
                <c:pt idx="20">
                  <c:v>1.7496473869622258</c:v>
                </c:pt>
                <c:pt idx="21">
                  <c:v>1.9104555515887276</c:v>
                </c:pt>
                <c:pt idx="22">
                  <c:v>2.0712431815541561</c:v>
                </c:pt>
                <c:pt idx="23">
                  <c:v>2.2320353264974608</c:v>
                </c:pt>
                <c:pt idx="24">
                  <c:v>2.3928544058944112</c:v>
                </c:pt>
              </c:numCache>
            </c:numRef>
          </c:xVal>
          <c:yVal>
            <c:numRef>
              <c:f>'[2]Different excess in K2CO3 (TBA)'!$J$144:$J$168</c:f>
              <c:numCache>
                <c:formatCode>General</c:formatCode>
                <c:ptCount val="25"/>
                <c:pt idx="0">
                  <c:v>6.9070262779046598E-2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5C-AC43-B9ED-34D2CE26EC3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K2CO3 (TBA)'!$W$144:$W$160</c:f>
              <c:numCache>
                <c:formatCode>General</c:formatCode>
                <c:ptCount val="17"/>
                <c:pt idx="0">
                  <c:v>0</c:v>
                </c:pt>
                <c:pt idx="1">
                  <c:v>2.7334806287232859E-2</c:v>
                </c:pt>
                <c:pt idx="2">
                  <c:v>5.2674306760461226E-2</c:v>
                </c:pt>
                <c:pt idx="3">
                  <c:v>7.7042413611441887E-2</c:v>
                </c:pt>
                <c:pt idx="4">
                  <c:v>0.10102292566573129</c:v>
                </c:pt>
                <c:pt idx="5">
                  <c:v>0.1246806960132494</c:v>
                </c:pt>
                <c:pt idx="6">
                  <c:v>0.14800396428050042</c:v>
                </c:pt>
                <c:pt idx="7">
                  <c:v>0.17100305473826277</c:v>
                </c:pt>
                <c:pt idx="8">
                  <c:v>0.1937281307750866</c:v>
                </c:pt>
                <c:pt idx="9">
                  <c:v>0.21620689650143426</c:v>
                </c:pt>
                <c:pt idx="10">
                  <c:v>0.23852172946715203</c:v>
                </c:pt>
                <c:pt idx="11">
                  <c:v>0.26068056625509545</c:v>
                </c:pt>
                <c:pt idx="12">
                  <c:v>0.28262993978368939</c:v>
                </c:pt>
                <c:pt idx="13">
                  <c:v>0.30444557665186456</c:v>
                </c:pt>
                <c:pt idx="14">
                  <c:v>0.32615024877463478</c:v>
                </c:pt>
                <c:pt idx="15">
                  <c:v>0.34777009734410003</c:v>
                </c:pt>
                <c:pt idx="16">
                  <c:v>0.36927765105032107</c:v>
                </c:pt>
              </c:numCache>
            </c:numRef>
          </c:xVal>
          <c:yVal>
            <c:numRef>
              <c:f>'[2]Different excess in K2CO3 (TBA)'!$V$144:$V$160</c:f>
              <c:numCache>
                <c:formatCode>General</c:formatCode>
                <c:ptCount val="17"/>
                <c:pt idx="0">
                  <c:v>6.9897713074495035E-2</c:v>
                </c:pt>
                <c:pt idx="1">
                  <c:v>5.6496006575625236E-2</c:v>
                </c:pt>
                <c:pt idx="2">
                  <c:v>4.7568848005160973E-2</c:v>
                </c:pt>
                <c:pt idx="3">
                  <c:v>4.4451001508004975E-2</c:v>
                </c:pt>
                <c:pt idx="4">
                  <c:v>4.2703370296616222E-2</c:v>
                </c:pt>
                <c:pt idx="5">
                  <c:v>4.0372894043099752E-2</c:v>
                </c:pt>
                <c:pt idx="6">
                  <c:v>3.8450480124091677E-2</c:v>
                </c:pt>
                <c:pt idx="7">
                  <c:v>3.6225322764652276E-2</c:v>
                </c:pt>
                <c:pt idx="8">
                  <c:v>3.4924399665582355E-2</c:v>
                </c:pt>
                <c:pt idx="9">
                  <c:v>3.3039583779110634E-2</c:v>
                </c:pt>
                <c:pt idx="10">
                  <c:v>3.279551407138067E-2</c:v>
                </c:pt>
                <c:pt idx="11">
                  <c:v>3.1007301512197952E-2</c:v>
                </c:pt>
                <c:pt idx="12">
                  <c:v>3.0056646186610098E-2</c:v>
                </c:pt>
                <c:pt idx="13">
                  <c:v>2.9252529009959883E-2</c:v>
                </c:pt>
                <c:pt idx="14">
                  <c:v>2.8597033979266936E-2</c:v>
                </c:pt>
                <c:pt idx="15">
                  <c:v>2.8134535928881418E-2</c:v>
                </c:pt>
                <c:pt idx="16">
                  <c:v>2.7113959746158892E-2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5C-AC43-B9ED-34D2CE26E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[K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2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CO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3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altLang="zh-CN" sz="1200" b="0" i="0" baseline="30000">
                    <a:solidFill>
                      <a:schemeClr val="tx1"/>
                    </a:solidFill>
                    <a:effectLst/>
                  </a:rPr>
                  <a:t>1.8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120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1200">
                    <a:solidFill>
                      <a:schemeClr val="tx1"/>
                    </a:solidFill>
                  </a:rPr>
                  <a:t>(M)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1.8</a:t>
            </a:r>
            <a:endParaRPr lang="en-HK" sz="14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5293744531933511"/>
          <c:y val="0.1944444444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K2CO3 (TBA)'!$L$143</c:f>
              <c:strCache>
                <c:ptCount val="1"/>
                <c:pt idx="0">
                  <c:v>[Bromide] std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K2CO3 (TBA)'!$K$144:$K$168</c:f>
              <c:numCache>
                <c:formatCode>General</c:formatCode>
                <c:ptCount val="25"/>
                <c:pt idx="0">
                  <c:v>0</c:v>
                </c:pt>
                <c:pt idx="1">
                  <c:v>9.6786337299024625E-2</c:v>
                </c:pt>
                <c:pt idx="2">
                  <c:v>0.18877255900611406</c:v>
                </c:pt>
                <c:pt idx="3">
                  <c:v>0.27763433507129592</c:v>
                </c:pt>
                <c:pt idx="4">
                  <c:v>0.36448076139380625</c:v>
                </c:pt>
                <c:pt idx="5">
                  <c:v>0.4497732534215938</c:v>
                </c:pt>
                <c:pt idx="6">
                  <c:v>0.53385499853205842</c:v>
                </c:pt>
                <c:pt idx="7">
                  <c:v>0.61702647801093691</c:v>
                </c:pt>
                <c:pt idx="8">
                  <c:v>0.69946212071744407</c:v>
                </c:pt>
                <c:pt idx="9">
                  <c:v>0.78134708960060939</c:v>
                </c:pt>
                <c:pt idx="10">
                  <c:v>0.86281809652365116</c:v>
                </c:pt>
                <c:pt idx="11">
                  <c:v>0.94398871255879735</c:v>
                </c:pt>
                <c:pt idx="12">
                  <c:v>1.0249379350413195</c:v>
                </c:pt>
                <c:pt idx="13">
                  <c:v>1.1057325855206743</c:v>
                </c:pt>
                <c:pt idx="14">
                  <c:v>1.1864065304080165</c:v>
                </c:pt>
                <c:pt idx="15">
                  <c:v>1.2669872449025643</c:v>
                </c:pt>
                <c:pt idx="16">
                  <c:v>1.3475008369852082</c:v>
                </c:pt>
                <c:pt idx="17">
                  <c:v>1.4279684019778711</c:v>
                </c:pt>
                <c:pt idx="18">
                  <c:v>1.50840526276717</c:v>
                </c:pt>
                <c:pt idx="19">
                  <c:v>1.5888244396239468</c:v>
                </c:pt>
                <c:pt idx="20">
                  <c:v>1.7496473869622258</c:v>
                </c:pt>
                <c:pt idx="21">
                  <c:v>1.9104555515887276</c:v>
                </c:pt>
                <c:pt idx="22">
                  <c:v>2.0712431815541561</c:v>
                </c:pt>
                <c:pt idx="23">
                  <c:v>2.2320353264974608</c:v>
                </c:pt>
                <c:pt idx="24">
                  <c:v>2.3928544058944112</c:v>
                </c:pt>
              </c:numCache>
            </c:numRef>
          </c:xVal>
          <c:yVal>
            <c:numRef>
              <c:f>'[2]Different excess in K2CO3 (TBA)'!$L$144:$L$168</c:f>
              <c:numCache>
                <c:formatCode>General</c:formatCode>
                <c:ptCount val="25"/>
                <c:pt idx="0">
                  <c:v>0.10825107601344899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  <c:pt idx="24">
                  <c:v>2.8633154286570733E-2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DC-3A4D-A54B-38D73E4EDBA3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K2CO3 (TBA)'!$W$144:$W$160</c:f>
              <c:numCache>
                <c:formatCode>General</c:formatCode>
                <c:ptCount val="17"/>
                <c:pt idx="0">
                  <c:v>0</c:v>
                </c:pt>
                <c:pt idx="1">
                  <c:v>2.7334806287232859E-2</c:v>
                </c:pt>
                <c:pt idx="2">
                  <c:v>5.2674306760461226E-2</c:v>
                </c:pt>
                <c:pt idx="3">
                  <c:v>7.7042413611441887E-2</c:v>
                </c:pt>
                <c:pt idx="4">
                  <c:v>0.10102292566573129</c:v>
                </c:pt>
                <c:pt idx="5">
                  <c:v>0.1246806960132494</c:v>
                </c:pt>
                <c:pt idx="6">
                  <c:v>0.14800396428050042</c:v>
                </c:pt>
                <c:pt idx="7">
                  <c:v>0.17100305473826277</c:v>
                </c:pt>
                <c:pt idx="8">
                  <c:v>0.1937281307750866</c:v>
                </c:pt>
                <c:pt idx="9">
                  <c:v>0.21620689650143426</c:v>
                </c:pt>
                <c:pt idx="10">
                  <c:v>0.23852172946715203</c:v>
                </c:pt>
                <c:pt idx="11">
                  <c:v>0.26068056625509545</c:v>
                </c:pt>
                <c:pt idx="12">
                  <c:v>0.28262993978368939</c:v>
                </c:pt>
                <c:pt idx="13">
                  <c:v>0.30444557665186456</c:v>
                </c:pt>
                <c:pt idx="14">
                  <c:v>0.32615024877463478</c:v>
                </c:pt>
                <c:pt idx="15">
                  <c:v>0.34777009734410003</c:v>
                </c:pt>
                <c:pt idx="16">
                  <c:v>0.36927765105032107</c:v>
                </c:pt>
              </c:numCache>
            </c:numRef>
          </c:xVal>
          <c:yVal>
            <c:numRef>
              <c:f>'[2]Different excess in K2CO3 (TBA)'!$X$144:$X$160</c:f>
              <c:numCache>
                <c:formatCode>General</c:formatCode>
                <c:ptCount val="17"/>
                <c:pt idx="0">
                  <c:v>0.10723666891329875</c:v>
                </c:pt>
                <c:pt idx="1">
                  <c:v>9.8009488478724774E-2</c:v>
                </c:pt>
                <c:pt idx="2">
                  <c:v>9.1205106934630631E-2</c:v>
                </c:pt>
                <c:pt idx="3">
                  <c:v>8.6497841268023623E-2</c:v>
                </c:pt>
                <c:pt idx="4">
                  <c:v>8.1532871631676995E-2</c:v>
                </c:pt>
                <c:pt idx="5">
                  <c:v>7.9079121032217731E-2</c:v>
                </c:pt>
                <c:pt idx="6">
                  <c:v>7.6962799507982682E-2</c:v>
                </c:pt>
                <c:pt idx="7">
                  <c:v>7.5071181153068836E-2</c:v>
                </c:pt>
                <c:pt idx="8">
                  <c:v>7.1937224108412037E-2</c:v>
                </c:pt>
                <c:pt idx="9">
                  <c:v>7.0384794089285038E-2</c:v>
                </c:pt>
                <c:pt idx="10">
                  <c:v>6.9834790551493248E-2</c:v>
                </c:pt>
                <c:pt idx="11">
                  <c:v>6.854178355397135E-2</c:v>
                </c:pt>
                <c:pt idx="12">
                  <c:v>6.7734519444381663E-2</c:v>
                </c:pt>
                <c:pt idx="13">
                  <c:v>6.6343047438881392E-2</c:v>
                </c:pt>
                <c:pt idx="14">
                  <c:v>6.5253522692295798E-2</c:v>
                </c:pt>
                <c:pt idx="15">
                  <c:v>6.3726578390851593E-2</c:v>
                </c:pt>
                <c:pt idx="16">
                  <c:v>6.3438793737665186E-2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DC-3A4D-A54B-38D73E4ED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[K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2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CO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3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1.8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1.8</a:t>
            </a:r>
            <a:endParaRPr lang="en-HK" sz="14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890485564304462"/>
          <c:y val="0.120370370370370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K2CO3 (TBA)'!$N$143</c:f>
              <c:strCache>
                <c:ptCount val="1"/>
                <c:pt idx="0">
                  <c:v>[Pdt] std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K2CO3 (TBA)'!$K$144:$K$168</c:f>
              <c:numCache>
                <c:formatCode>General</c:formatCode>
                <c:ptCount val="25"/>
                <c:pt idx="0">
                  <c:v>0</c:v>
                </c:pt>
                <c:pt idx="1">
                  <c:v>9.6786337299024625E-2</c:v>
                </c:pt>
                <c:pt idx="2">
                  <c:v>0.18877255900611406</c:v>
                </c:pt>
                <c:pt idx="3">
                  <c:v>0.27763433507129592</c:v>
                </c:pt>
                <c:pt idx="4">
                  <c:v>0.36448076139380625</c:v>
                </c:pt>
                <c:pt idx="5">
                  <c:v>0.4497732534215938</c:v>
                </c:pt>
                <c:pt idx="6">
                  <c:v>0.53385499853205842</c:v>
                </c:pt>
                <c:pt idx="7">
                  <c:v>0.61702647801093691</c:v>
                </c:pt>
                <c:pt idx="8">
                  <c:v>0.69946212071744407</c:v>
                </c:pt>
                <c:pt idx="9">
                  <c:v>0.78134708960060939</c:v>
                </c:pt>
                <c:pt idx="10">
                  <c:v>0.86281809652365116</c:v>
                </c:pt>
                <c:pt idx="11">
                  <c:v>0.94398871255879735</c:v>
                </c:pt>
                <c:pt idx="12">
                  <c:v>1.0249379350413195</c:v>
                </c:pt>
                <c:pt idx="13">
                  <c:v>1.1057325855206743</c:v>
                </c:pt>
                <c:pt idx="14">
                  <c:v>1.1864065304080165</c:v>
                </c:pt>
                <c:pt idx="15">
                  <c:v>1.2669872449025643</c:v>
                </c:pt>
                <c:pt idx="16">
                  <c:v>1.3475008369852082</c:v>
                </c:pt>
                <c:pt idx="17">
                  <c:v>1.4279684019778711</c:v>
                </c:pt>
                <c:pt idx="18">
                  <c:v>1.50840526276717</c:v>
                </c:pt>
                <c:pt idx="19">
                  <c:v>1.5888244396239468</c:v>
                </c:pt>
                <c:pt idx="20">
                  <c:v>1.7496473869622258</c:v>
                </c:pt>
                <c:pt idx="21">
                  <c:v>1.9104555515887276</c:v>
                </c:pt>
                <c:pt idx="22">
                  <c:v>2.0712431815541561</c:v>
                </c:pt>
                <c:pt idx="23">
                  <c:v>2.2320353264974608</c:v>
                </c:pt>
                <c:pt idx="24">
                  <c:v>2.3928544058944112</c:v>
                </c:pt>
              </c:numCache>
            </c:numRef>
          </c:xVal>
          <c:yVal>
            <c:numRef>
              <c:f>'[2]Different excess in K2CO3 (TBA)'!$N$144:$N$168</c:f>
              <c:numCache>
                <c:formatCode>General</c:formatCode>
                <c:ptCount val="25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EA-044B-B12D-6A1F5CDC95F1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K2CO3 (TBA)'!$W$144:$W$160</c:f>
              <c:numCache>
                <c:formatCode>General</c:formatCode>
                <c:ptCount val="17"/>
                <c:pt idx="0">
                  <c:v>0</c:v>
                </c:pt>
                <c:pt idx="1">
                  <c:v>2.7334806287232859E-2</c:v>
                </c:pt>
                <c:pt idx="2">
                  <c:v>5.2674306760461226E-2</c:v>
                </c:pt>
                <c:pt idx="3">
                  <c:v>7.7042413611441887E-2</c:v>
                </c:pt>
                <c:pt idx="4">
                  <c:v>0.10102292566573129</c:v>
                </c:pt>
                <c:pt idx="5">
                  <c:v>0.1246806960132494</c:v>
                </c:pt>
                <c:pt idx="6">
                  <c:v>0.14800396428050042</c:v>
                </c:pt>
                <c:pt idx="7">
                  <c:v>0.17100305473826277</c:v>
                </c:pt>
                <c:pt idx="8">
                  <c:v>0.1937281307750866</c:v>
                </c:pt>
                <c:pt idx="9">
                  <c:v>0.21620689650143426</c:v>
                </c:pt>
                <c:pt idx="10">
                  <c:v>0.23852172946715203</c:v>
                </c:pt>
                <c:pt idx="11">
                  <c:v>0.26068056625509545</c:v>
                </c:pt>
                <c:pt idx="12">
                  <c:v>0.28262993978368939</c:v>
                </c:pt>
                <c:pt idx="13">
                  <c:v>0.30444557665186456</c:v>
                </c:pt>
                <c:pt idx="14">
                  <c:v>0.32615024877463478</c:v>
                </c:pt>
                <c:pt idx="15">
                  <c:v>0.34777009734410003</c:v>
                </c:pt>
                <c:pt idx="16">
                  <c:v>0.36927765105032107</c:v>
                </c:pt>
              </c:numCache>
            </c:numRef>
          </c:xVal>
          <c:yVal>
            <c:numRef>
              <c:f>'[2]Different excess in K2CO3 (TBA)'!$AA$144:$AA$160</c:f>
              <c:numCache>
                <c:formatCode>General</c:formatCode>
                <c:ptCount val="17"/>
                <c:pt idx="0">
                  <c:v>5.3786016668913139E-4</c:v>
                </c:pt>
                <c:pt idx="1">
                  <c:v>9.3250151834369469E-3</c:v>
                </c:pt>
                <c:pt idx="2">
                  <c:v>1.5076350154658675E-2</c:v>
                </c:pt>
                <c:pt idx="3">
                  <c:v>1.8144332463886852E-2</c:v>
                </c:pt>
                <c:pt idx="4">
                  <c:v>2.1022108834528843E-2</c:v>
                </c:pt>
                <c:pt idx="5">
                  <c:v>2.3372211934800553E-2</c:v>
                </c:pt>
                <c:pt idx="6">
                  <c:v>2.5275588499855808E-2</c:v>
                </c:pt>
                <c:pt idx="7">
                  <c:v>2.7078941062923436E-2</c:v>
                </c:pt>
                <c:pt idx="8">
                  <c:v>2.8695365962281505E-2</c:v>
                </c:pt>
                <c:pt idx="9">
                  <c:v>2.9923425025096775E-2</c:v>
                </c:pt>
                <c:pt idx="10">
                  <c:v>3.1535249376523848E-2</c:v>
                </c:pt>
                <c:pt idx="11">
                  <c:v>3.2318230943770891E-2</c:v>
                </c:pt>
                <c:pt idx="12">
                  <c:v>3.3295582049369457E-2</c:v>
                </c:pt>
                <c:pt idx="13">
                  <c:v>3.3913418832167634E-2</c:v>
                </c:pt>
                <c:pt idx="14">
                  <c:v>3.4751744263590303E-2</c:v>
                </c:pt>
                <c:pt idx="15">
                  <c:v>3.5357891003782747E-2</c:v>
                </c:pt>
                <c:pt idx="16">
                  <c:v>3.5819724156815003E-2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EA-044B-B12D-6A1F5CDC9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[K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2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CO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3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1.8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2200" b="1" i="0" baseline="0">
                <a:effectLst/>
              </a:rPr>
              <a:t>D</a:t>
            </a:r>
            <a:r>
              <a:rPr lang="en-US" sz="2200" b="1" i="0" baseline="0">
                <a:effectLst/>
              </a:rPr>
              <a:t>ifferent</a:t>
            </a:r>
            <a:r>
              <a:rPr lang="zh-CN" sz="2200" b="1" i="0" baseline="0">
                <a:effectLst/>
              </a:rPr>
              <a:t> </a:t>
            </a:r>
            <a:r>
              <a:rPr lang="en-US" sz="2200" b="1" i="0" baseline="0">
                <a:effectLst/>
              </a:rPr>
              <a:t>excess</a:t>
            </a:r>
            <a:r>
              <a:rPr lang="zh-CN" sz="2200" b="1" i="0" baseline="0">
                <a:effectLst/>
              </a:rPr>
              <a:t> </a:t>
            </a:r>
            <a:r>
              <a:rPr lang="en-US" sz="2200" b="1" i="0" baseline="0">
                <a:effectLst/>
              </a:rPr>
              <a:t>of</a:t>
            </a:r>
            <a:r>
              <a:rPr lang="zh-CN" sz="2200" b="1" i="0" baseline="0">
                <a:effectLst/>
              </a:rPr>
              <a:t> </a:t>
            </a:r>
            <a:r>
              <a:rPr lang="en-US" altLang="zh-CN" sz="2200" b="1" i="0" baseline="0">
                <a:effectLst/>
              </a:rPr>
              <a:t>base</a:t>
            </a:r>
            <a:endParaRPr lang="en-HK" sz="2200">
              <a:effectLst/>
            </a:endParaRPr>
          </a:p>
        </c:rich>
      </c:tx>
      <c:layout>
        <c:manualLayout>
          <c:xMode val="edge"/>
          <c:yMode val="edge"/>
          <c:x val="0.34110390442777938"/>
          <c:y val="0.116409762363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K2CO3 (TBA)'!$L$4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K2CO3 (TBA)'!$A$5:$A$29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K2CO3 (TBA)'!$L$5:$L$29</c:f>
              <c:numCache>
                <c:formatCode>General</c:formatCode>
                <c:ptCount val="25"/>
                <c:pt idx="0">
                  <c:v>6.7693895543033261E-2</c:v>
                </c:pt>
                <c:pt idx="1">
                  <c:v>3.9991910953230896E-2</c:v>
                </c:pt>
                <c:pt idx="2">
                  <c:v>3.1207760250734309E-2</c:v>
                </c:pt>
                <c:pt idx="3">
                  <c:v>2.8096291940266128E-2</c:v>
                </c:pt>
                <c:pt idx="4">
                  <c:v>2.4231148285949845E-2</c:v>
                </c:pt>
                <c:pt idx="5">
                  <c:v>2.1343304700559632E-2</c:v>
                </c:pt>
                <c:pt idx="6">
                  <c:v>2.0259972020655253E-2</c:v>
                </c:pt>
                <c:pt idx="7">
                  <c:v>1.8520155067517401E-2</c:v>
                </c:pt>
                <c:pt idx="8">
                  <c:v>1.7262913144899285E-2</c:v>
                </c:pt>
                <c:pt idx="9">
                  <c:v>1.6413788656644685E-2</c:v>
                </c:pt>
                <c:pt idx="10">
                  <c:v>1.608998496525519E-2</c:v>
                </c:pt>
                <c:pt idx="11">
                  <c:v>1.448818238812076E-2</c:v>
                </c:pt>
                <c:pt idx="12">
                  <c:v>1.3672270309833999E-2</c:v>
                </c:pt>
                <c:pt idx="13">
                  <c:v>1.2835662785332195E-2</c:v>
                </c:pt>
                <c:pt idx="14">
                  <c:v>1.2889172684281667E-2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BD-6F43-8D30-BBABC05A55D8}"/>
            </c:ext>
          </c:extLst>
        </c:ser>
        <c:ser>
          <c:idx val="1"/>
          <c:order val="1"/>
          <c:tx>
            <c:strRef>
              <c:f>'[2]Different excess in K2CO3 (TBA)'!$M$4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K2CO3 (TBA)'!$A$5:$A$29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K2CO3 (TBA)'!$M$5:$M$29</c:f>
              <c:numCache>
                <c:formatCode>General</c:formatCode>
                <c:ptCount val="25"/>
                <c:pt idx="0">
                  <c:v>0.10562345689230007</c:v>
                </c:pt>
                <c:pt idx="1">
                  <c:v>8.5379163493928989E-2</c:v>
                </c:pt>
                <c:pt idx="2">
                  <c:v>7.4461056001192419E-2</c:v>
                </c:pt>
                <c:pt idx="3">
                  <c:v>6.9157759439091304E-2</c:v>
                </c:pt>
                <c:pt idx="4">
                  <c:v>6.4874652067512376E-2</c:v>
                </c:pt>
                <c:pt idx="5">
                  <c:v>6.0870140047419564E-2</c:v>
                </c:pt>
                <c:pt idx="6">
                  <c:v>5.9078721206488966E-2</c:v>
                </c:pt>
                <c:pt idx="7">
                  <c:v>5.7419617924423551E-2</c:v>
                </c:pt>
                <c:pt idx="8">
                  <c:v>5.6054630217094448E-2</c:v>
                </c:pt>
                <c:pt idx="9">
                  <c:v>5.407245301878523E-2</c:v>
                </c:pt>
                <c:pt idx="10">
                  <c:v>5.203012713037463E-2</c:v>
                </c:pt>
                <c:pt idx="11">
                  <c:v>5.1825024626717932E-2</c:v>
                </c:pt>
                <c:pt idx="12">
                  <c:v>5.0745470508645522E-2</c:v>
                </c:pt>
                <c:pt idx="13">
                  <c:v>4.8840450464154465E-2</c:v>
                </c:pt>
                <c:pt idx="14">
                  <c:v>4.8454833241223912E-2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BD-6F43-8D30-BBABC05A55D8}"/>
            </c:ext>
          </c:extLst>
        </c:ser>
        <c:ser>
          <c:idx val="2"/>
          <c:order val="2"/>
          <c:tx>
            <c:strRef>
              <c:f>'[2]Different excess in K2CO3 (TBA)'!$N$4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K2CO3 (TBA)'!$A$5:$A$29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K2CO3 (TBA)'!$N$5:$N$29</c:f>
              <c:numCache>
                <c:formatCode>General</c:formatCode>
                <c:ptCount val="25"/>
                <c:pt idx="0">
                  <c:v>1.9415379658147644E-3</c:v>
                </c:pt>
                <c:pt idx="1">
                  <c:v>2.1392613216531294E-2</c:v>
                </c:pt>
                <c:pt idx="2">
                  <c:v>3.137777564650869E-2</c:v>
                </c:pt>
                <c:pt idx="3">
                  <c:v>3.725383524794762E-2</c:v>
                </c:pt>
                <c:pt idx="4">
                  <c:v>4.1539428282848921E-2</c:v>
                </c:pt>
                <c:pt idx="5">
                  <c:v>4.2577644989681557E-2</c:v>
                </c:pt>
                <c:pt idx="6">
                  <c:v>4.5409067746584236E-2</c:v>
                </c:pt>
                <c:pt idx="7">
                  <c:v>4.7005710501078858E-2</c:v>
                </c:pt>
                <c:pt idx="8">
                  <c:v>4.9515483237266622E-2</c:v>
                </c:pt>
                <c:pt idx="9">
                  <c:v>5.0321633112132891E-2</c:v>
                </c:pt>
                <c:pt idx="10">
                  <c:v>4.9760825840883656E-2</c:v>
                </c:pt>
                <c:pt idx="11">
                  <c:v>5.1333568669833754E-2</c:v>
                </c:pt>
                <c:pt idx="12">
                  <c:v>5.2203735614685699E-2</c:v>
                </c:pt>
                <c:pt idx="13">
                  <c:v>5.2069350827075547E-2</c:v>
                </c:pt>
                <c:pt idx="14">
                  <c:v>5.4575872666610153E-2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6BD-6F43-8D30-BBABC05A55D8}"/>
            </c:ext>
          </c:extLst>
        </c:ser>
        <c:ser>
          <c:idx val="3"/>
          <c:order val="3"/>
          <c:tx>
            <c:strRef>
              <c:f>'[2]Different excess in K2CO3 (TBA)'!$O$4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'[2]Different excess in K2CO3 (TBA)'!$A$5:$A$29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K2CO3 (TBA)'!$O$5:$O$29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6BD-6F43-8D30-BBABC05A55D8}"/>
            </c:ext>
          </c:extLst>
        </c:ser>
        <c:ser>
          <c:idx val="4"/>
          <c:order val="4"/>
          <c:tx>
            <c:strRef>
              <c:f>'[2]Different excess in K2CO3 (TBA)'!$P$4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K2CO3 (TBA)'!$A$5:$A$44</c:f>
              <c:numCache>
                <c:formatCode>General</c:formatCode>
                <c:ptCount val="40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K2CO3 (TBA)'!$P$5:$P$21</c:f>
              <c:numCache>
                <c:formatCode>General</c:formatCode>
                <c:ptCount val="17"/>
                <c:pt idx="0">
                  <c:v>6.6776049496331272E-2</c:v>
                </c:pt>
                <c:pt idx="1">
                  <c:v>4.5614339006245508E-2</c:v>
                </c:pt>
                <c:pt idx="2">
                  <c:v>3.8531475501339972E-2</c:v>
                </c:pt>
                <c:pt idx="3">
                  <c:v>3.4593672533747365E-2</c:v>
                </c:pt>
                <c:pt idx="4">
                  <c:v>3.3026468257046936E-2</c:v>
                </c:pt>
                <c:pt idx="5">
                  <c:v>3.1106776815096961E-2</c:v>
                </c:pt>
                <c:pt idx="6">
                  <c:v>3.0616539988208361E-2</c:v>
                </c:pt>
                <c:pt idx="7">
                  <c:v>2.8942556774648603E-2</c:v>
                </c:pt>
                <c:pt idx="8">
                  <c:v>2.6969338398517124E-2</c:v>
                </c:pt>
                <c:pt idx="9">
                  <c:v>2.6850694907366003E-2</c:v>
                </c:pt>
                <c:pt idx="10">
                  <c:v>2.6337934648723679E-2</c:v>
                </c:pt>
                <c:pt idx="11">
                  <c:v>2.5542680661241424E-2</c:v>
                </c:pt>
                <c:pt idx="12">
                  <c:v>2.4971100561039183E-2</c:v>
                </c:pt>
                <c:pt idx="13">
                  <c:v>2.3775740396863799E-2</c:v>
                </c:pt>
                <c:pt idx="14">
                  <c:v>2.4059661260364264E-2</c:v>
                </c:pt>
                <c:pt idx="15">
                  <c:v>2.2722104883675574E-2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6BD-6F43-8D30-BBABC05A55D8}"/>
            </c:ext>
          </c:extLst>
        </c:ser>
        <c:ser>
          <c:idx val="5"/>
          <c:order val="5"/>
          <c:tx>
            <c:strRef>
              <c:f>'[2]Different excess in K2CO3 (TBA)'!$Q$4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K2CO3 (TBA)'!$A$5:$A$44</c:f>
              <c:numCache>
                <c:formatCode>General</c:formatCode>
                <c:ptCount val="40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K2CO3 (TBA)'!$Q$5:$Q$21</c:f>
              <c:numCache>
                <c:formatCode>General</c:formatCode>
                <c:ptCount val="17"/>
                <c:pt idx="0">
                  <c:v>0.10706051562870429</c:v>
                </c:pt>
                <c:pt idx="1">
                  <c:v>9.574533970781797E-2</c:v>
                </c:pt>
                <c:pt idx="2">
                  <c:v>8.827331053320879E-2</c:v>
                </c:pt>
                <c:pt idx="3">
                  <c:v>8.25249030500676E-2</c:v>
                </c:pt>
                <c:pt idx="4">
                  <c:v>7.955800835751857E-2</c:v>
                </c:pt>
                <c:pt idx="5">
                  <c:v>7.7752553708931846E-2</c:v>
                </c:pt>
                <c:pt idx="6">
                  <c:v>7.6015696003931849E-2</c:v>
                </c:pt>
                <c:pt idx="7">
                  <c:v>7.2847442952725633E-2</c:v>
                </c:pt>
                <c:pt idx="8">
                  <c:v>6.9697544963848543E-2</c:v>
                </c:pt>
                <c:pt idx="9">
                  <c:v>6.8471237791912609E-2</c:v>
                </c:pt>
                <c:pt idx="10">
                  <c:v>6.9360093712938886E-2</c:v>
                </c:pt>
                <c:pt idx="11">
                  <c:v>6.5566678451423263E-2</c:v>
                </c:pt>
                <c:pt idx="12">
                  <c:v>6.748404128235673E-2</c:v>
                </c:pt>
                <c:pt idx="13">
                  <c:v>6.5712735020168514E-2</c:v>
                </c:pt>
                <c:pt idx="14">
                  <c:v>6.6273869069298372E-2</c:v>
                </c:pt>
                <c:pt idx="15">
                  <c:v>6.3441825239133193E-2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6BD-6F43-8D30-BBABC05A55D8}"/>
            </c:ext>
          </c:extLst>
        </c:ser>
        <c:ser>
          <c:idx val="6"/>
          <c:order val="6"/>
          <c:tx>
            <c:strRef>
              <c:f>'[2]Different excess in K2CO3 (TBA)'!$R$4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K2CO3 (TBA)'!$A$5:$A$44</c:f>
              <c:numCache>
                <c:formatCode>General</c:formatCode>
                <c:ptCount val="40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K2CO3 (TBA)'!$R$5:$R$21</c:f>
              <c:numCache>
                <c:formatCode>General</c:formatCode>
                <c:ptCount val="17"/>
                <c:pt idx="0">
                  <c:v>1.3897567028881858E-3</c:v>
                </c:pt>
                <c:pt idx="1">
                  <c:v>1.4593551796789001E-2</c:v>
                </c:pt>
                <c:pt idx="2">
                  <c:v>2.1734795583360438E-2</c:v>
                </c:pt>
                <c:pt idx="3">
                  <c:v>2.6279860492300057E-2</c:v>
                </c:pt>
                <c:pt idx="4">
                  <c:v>2.9791327004746078E-2</c:v>
                </c:pt>
                <c:pt idx="5">
                  <c:v>3.1725151011291981E-2</c:v>
                </c:pt>
                <c:pt idx="6">
                  <c:v>3.3246165235480844E-2</c:v>
                </c:pt>
                <c:pt idx="7">
                  <c:v>3.5433859334074717E-2</c:v>
                </c:pt>
                <c:pt idx="8">
                  <c:v>3.5651889006845336E-2</c:v>
                </c:pt>
                <c:pt idx="9">
                  <c:v>3.7176526496901029E-2</c:v>
                </c:pt>
                <c:pt idx="10">
                  <c:v>3.8237913375369185E-2</c:v>
                </c:pt>
                <c:pt idx="11">
                  <c:v>3.8071842619633034E-2</c:v>
                </c:pt>
                <c:pt idx="12">
                  <c:v>4.0188670291313212E-2</c:v>
                </c:pt>
                <c:pt idx="13">
                  <c:v>3.9607685072513381E-2</c:v>
                </c:pt>
                <c:pt idx="14">
                  <c:v>4.21764892646697E-2</c:v>
                </c:pt>
                <c:pt idx="15">
                  <c:v>4.0751196286923363E-2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6BD-6F43-8D30-BBABC05A55D8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K2CO3 (TBA)'!$K$5:$K$21</c:f>
              <c:numCache>
                <c:formatCode>General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xVal>
          <c:yVal>
            <c:numRef>
              <c:f>'[2]Different excess in K2CO3 (TBA)'!$T$5:$T$20</c:f>
              <c:numCache>
                <c:formatCode>General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6BD-6F43-8D30-BBABC05A55D8}"/>
            </c:ext>
          </c:extLst>
        </c:ser>
        <c:ser>
          <c:idx val="8"/>
          <c:order val="8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K2CO3 (TBA)'!$K$5:$K$22</c:f>
              <c:numCache>
                <c:formatCode>General</c:formatCode>
                <c:ptCount val="18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xVal>
          <c:yVal>
            <c:numRef>
              <c:f>'[2]Different excess in K2CO3 (TBA)'!$U$5:$U$20</c:f>
              <c:numCache>
                <c:formatCode>General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6BD-6F43-8D30-BBABC05A55D8}"/>
            </c:ext>
          </c:extLst>
        </c:ser>
        <c:ser>
          <c:idx val="9"/>
          <c:order val="9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K2CO3 (TBA)'!$K$5:$K$21</c:f>
              <c:numCache>
                <c:formatCode>General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xVal>
          <c:yVal>
            <c:numRef>
              <c:f>'[2]Different excess in K2CO3 (TBA)'!$V$5:$V$20</c:f>
              <c:numCache>
                <c:formatCode>General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6BD-6F43-8D30-BBABC05A55D8}"/>
            </c:ext>
          </c:extLst>
        </c:ser>
        <c:ser>
          <c:idx val="10"/>
          <c:order val="10"/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K2CO3 (TBA)'!$K$5:$K$21</c:f>
              <c:numCache>
                <c:formatCode>General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xVal>
          <c:yVal>
            <c:numRef>
              <c:f>'[2]Different excess in K2CO3 (TBA)'!$X$5:$X$21</c:f>
              <c:numCache>
                <c:formatCode>General</c:formatCode>
                <c:ptCount val="1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6BD-6F43-8D30-BBABC05A55D8}"/>
            </c:ext>
          </c:extLst>
        </c:ser>
        <c:ser>
          <c:idx val="11"/>
          <c:order val="11"/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K2CO3 (TBA)'!$K$5:$K$21</c:f>
              <c:numCache>
                <c:formatCode>General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xVal>
          <c:yVal>
            <c:numRef>
              <c:f>'[2]Different excess in K2CO3 (TBA)'!$Y$5:$Y$21</c:f>
              <c:numCache>
                <c:formatCode>General</c:formatCode>
                <c:ptCount val="1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6BD-6F43-8D30-BBABC05A55D8}"/>
            </c:ext>
          </c:extLst>
        </c:ser>
        <c:ser>
          <c:idx val="12"/>
          <c:order val="12"/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K2CO3 (TBA)'!$K$5:$K$21</c:f>
              <c:numCache>
                <c:formatCode>General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xVal>
          <c:yVal>
            <c:numRef>
              <c:f>'[2]Different excess in K2CO3 (TBA)'!$Z$5:$Z$21</c:f>
              <c:numCache>
                <c:formatCode>General</c:formatCode>
                <c:ptCount val="1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6BD-6F43-8D30-BBABC05A5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602624"/>
        <c:axId val="2081730864"/>
      </c:scatterChart>
      <c:valAx>
        <c:axId val="2068602624"/>
        <c:scaling>
          <c:orientation val="minMax"/>
          <c:max val="4.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730864"/>
        <c:crosses val="autoZero"/>
        <c:crossBetween val="midCat"/>
      </c:valAx>
      <c:valAx>
        <c:axId val="20817308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602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'TBAB acceleration impact'!$L$5</c:f>
              <c:strCache>
                <c:ptCount val="1"/>
                <c:pt idx="0">
                  <c:v>Phenyl 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'TBAB acceleration impact'!$K$6:$K$29</c:f>
              <c:numCache>
                <c:formatCode>General</c:formatCode>
                <c:ptCount val="2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</c:numCache>
            </c:numRef>
          </c:xVal>
          <c:yVal>
            <c:numRef>
              <c:f>'TBAB acceleration impact'!$L$6:$L$29</c:f>
              <c:numCache>
                <c:formatCode>General</c:formatCode>
                <c:ptCount val="24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1C-F546-A10F-8C3BB9672202}"/>
            </c:ext>
          </c:extLst>
        </c:ser>
        <c:ser>
          <c:idx val="1"/>
          <c:order val="1"/>
          <c:tx>
            <c:strRef>
              <c:f>'TBAB acceleration impact'!$M$5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'TBAB acceleration impact'!$K$6:$K$29</c:f>
              <c:numCache>
                <c:formatCode>General</c:formatCode>
                <c:ptCount val="2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</c:numCache>
            </c:numRef>
          </c:xVal>
          <c:yVal>
            <c:numRef>
              <c:f>'TBAB acceleration impact'!$M$6:$M$29</c:f>
              <c:numCache>
                <c:formatCode>General</c:formatCode>
                <c:ptCount val="24"/>
                <c:pt idx="0">
                  <c:v>0.10444300289844487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1C-F546-A10F-8C3BB9672202}"/>
            </c:ext>
          </c:extLst>
        </c:ser>
        <c:ser>
          <c:idx val="2"/>
          <c:order val="2"/>
          <c:tx>
            <c:strRef>
              <c:f>'TBAB acceleration impact'!$N$5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'TBAB acceleration impact'!$K$6:$K$29</c:f>
              <c:numCache>
                <c:formatCode>General</c:formatCode>
                <c:ptCount val="2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</c:numCache>
            </c:numRef>
          </c:xVal>
          <c:yVal>
            <c:numRef>
              <c:f>'TBAB acceleration impact'!$N$6:$N$29</c:f>
              <c:numCache>
                <c:formatCode>General</c:formatCode>
                <c:ptCount val="24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F1C-F546-A10F-8C3BB9672202}"/>
            </c:ext>
          </c:extLst>
        </c:ser>
        <c:ser>
          <c:idx val="3"/>
          <c:order val="3"/>
          <c:tx>
            <c:strRef>
              <c:f>'TBAB acceleration impact'!$O$5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'TBAB acceleration impact'!$K$6:$K$29</c:f>
              <c:numCache>
                <c:formatCode>General</c:formatCode>
                <c:ptCount val="2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</c:numCache>
            </c:numRef>
          </c:xVal>
          <c:yVal>
            <c:numRef>
              <c:f>'TBAB acceleration impact'!$O$6:$O$29</c:f>
              <c:numCache>
                <c:formatCode>General</c:formatCode>
                <c:ptCount val="2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F1C-F546-A10F-8C3BB9672202}"/>
            </c:ext>
          </c:extLst>
        </c:ser>
        <c:ser>
          <c:idx val="4"/>
          <c:order val="4"/>
          <c:tx>
            <c:strRef>
              <c:f>'TBAB acceleration impact'!$P$5</c:f>
              <c:strCache>
                <c:ptCount val="1"/>
                <c:pt idx="0">
                  <c:v>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'TBAB acceleration impact'!$K$6:$K$29</c:f>
              <c:numCache>
                <c:formatCode>General</c:formatCode>
                <c:ptCount val="2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</c:numCache>
            </c:numRef>
          </c:xVal>
          <c:yVal>
            <c:numRef>
              <c:f>'TBAB acceleration impact'!$P$6:$P$29</c:f>
              <c:numCache>
                <c:formatCode>General</c:formatCode>
                <c:ptCount val="24"/>
                <c:pt idx="0">
                  <c:v>5.4065718175628968E-2</c:v>
                </c:pt>
                <c:pt idx="1">
                  <c:v>9.0343284175361095E-4</c:v>
                </c:pt>
                <c:pt idx="2">
                  <c:v>5.9564292931094153E-4</c:v>
                </c:pt>
                <c:pt idx="3">
                  <c:v>3.5118756902022675E-4</c:v>
                </c:pt>
                <c:pt idx="4">
                  <c:v>3.5401242657914859E-4</c:v>
                </c:pt>
                <c:pt idx="5">
                  <c:v>3.2779064892541953E-4</c:v>
                </c:pt>
                <c:pt idx="6">
                  <c:v>3.35731208210752E-4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F1C-F546-A10F-8C3BB9672202}"/>
            </c:ext>
          </c:extLst>
        </c:ser>
        <c:ser>
          <c:idx val="5"/>
          <c:order val="5"/>
          <c:tx>
            <c:strRef>
              <c:f>'TBAB acceleration impact'!$Q$5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'TBAB acceleration impact'!$K$6:$K$29</c:f>
              <c:numCache>
                <c:formatCode>General</c:formatCode>
                <c:ptCount val="2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</c:numCache>
            </c:numRef>
          </c:xVal>
          <c:yVal>
            <c:numRef>
              <c:f>'TBAB acceleration impact'!$Q$6:$Q$29</c:f>
              <c:numCache>
                <c:formatCode>General</c:formatCode>
                <c:ptCount val="24"/>
                <c:pt idx="0">
                  <c:v>9.9493785656283307E-2</c:v>
                </c:pt>
                <c:pt idx="1">
                  <c:v>1.5642589614917032E-2</c:v>
                </c:pt>
                <c:pt idx="2">
                  <c:v>1.094237478135515E-2</c:v>
                </c:pt>
                <c:pt idx="3">
                  <c:v>9.3006822046291897E-3</c:v>
                </c:pt>
                <c:pt idx="4">
                  <c:v>9.3127954411881195E-3</c:v>
                </c:pt>
                <c:pt idx="5">
                  <c:v>9.2893419464211268E-3</c:v>
                </c:pt>
                <c:pt idx="6">
                  <c:v>9.0366304794235516E-3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F1C-F546-A10F-8C3BB9672202}"/>
            </c:ext>
          </c:extLst>
        </c:ser>
        <c:ser>
          <c:idx val="6"/>
          <c:order val="6"/>
          <c:tx>
            <c:strRef>
              <c:f>'TBAB acceleration impact'!$R$5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'TBAB acceleration impact'!$K$6:$K$29</c:f>
              <c:numCache>
                <c:formatCode>General</c:formatCode>
                <c:ptCount val="2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</c:numCache>
            </c:numRef>
          </c:xVal>
          <c:yVal>
            <c:numRef>
              <c:f>'TBAB acceleration impact'!$R$6:$R$29</c:f>
              <c:numCache>
                <c:formatCode>General</c:formatCode>
                <c:ptCount val="24"/>
                <c:pt idx="0">
                  <c:v>4.9116577395628899E-3</c:v>
                </c:pt>
                <c:pt idx="1">
                  <c:v>6.7822012745401714E-2</c:v>
                </c:pt>
                <c:pt idx="2">
                  <c:v>6.85100773893077E-2</c:v>
                </c:pt>
                <c:pt idx="3">
                  <c:v>6.868181465267191E-2</c:v>
                </c:pt>
                <c:pt idx="4">
                  <c:v>6.9048496098901582E-2</c:v>
                </c:pt>
                <c:pt idx="5">
                  <c:v>6.9174503619228306E-2</c:v>
                </c:pt>
                <c:pt idx="6">
                  <c:v>6.9148751051541779E-2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F1C-F546-A10F-8C3BB9672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59232"/>
        <c:axId val="2069541648"/>
      </c:scatterChart>
      <c:valAx>
        <c:axId val="2122159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541648"/>
        <c:crosses val="autoZero"/>
        <c:crossBetween val="midCat"/>
      </c:valAx>
      <c:valAx>
        <c:axId val="2069541648"/>
        <c:scaling>
          <c:orientation val="minMax"/>
          <c:max val="0.13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en-GB" sz="2000" b="1" baseline="0">
                    <a:solidFill>
                      <a:schemeClr val="tx1"/>
                    </a:solidFill>
                  </a:rPr>
                  <a:t> 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159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'Sp2-Sp2 coupling system'!$B$5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'Sp2-Sp2 coupling system'!$K$6:$K$29</c:f>
              <c:numCache>
                <c:formatCode>General</c:formatCode>
                <c:ptCount val="2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</c:numCache>
            </c:numRef>
          </c:xVal>
          <c:yVal>
            <c:numRef>
              <c:f>'Sp2-Sp2 coupling system'!$B$6:$B$29</c:f>
              <c:numCache>
                <c:formatCode>General</c:formatCode>
                <c:ptCount val="24"/>
                <c:pt idx="0">
                  <c:v>0.65296480872433105</c:v>
                </c:pt>
                <c:pt idx="1">
                  <c:v>0.41974660197148</c:v>
                </c:pt>
                <c:pt idx="2">
                  <c:v>0.30085129893061702</c:v>
                </c:pt>
                <c:pt idx="3">
                  <c:v>0.220189241333235</c:v>
                </c:pt>
                <c:pt idx="4">
                  <c:v>0.15861220911583501</c:v>
                </c:pt>
                <c:pt idx="5">
                  <c:v>0.13912514933293299</c:v>
                </c:pt>
                <c:pt idx="6">
                  <c:v>0.116532709537344</c:v>
                </c:pt>
                <c:pt idx="7">
                  <c:v>0.11174363600678899</c:v>
                </c:pt>
                <c:pt idx="8">
                  <c:v>6.7192706535600596E-2</c:v>
                </c:pt>
                <c:pt idx="9">
                  <c:v>7.2600029496509094E-2</c:v>
                </c:pt>
                <c:pt idx="10">
                  <c:v>4.6085634326441E-2</c:v>
                </c:pt>
                <c:pt idx="11">
                  <c:v>2.4774063200560199E-2</c:v>
                </c:pt>
                <c:pt idx="12">
                  <c:v>3.29845422878157E-2</c:v>
                </c:pt>
                <c:pt idx="13">
                  <c:v>-1.1951619220147701E-2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F6-A346-B640-4EE8A2B0C7AD}"/>
            </c:ext>
          </c:extLst>
        </c:ser>
        <c:ser>
          <c:idx val="1"/>
          <c:order val="1"/>
          <c:tx>
            <c:strRef>
              <c:f>'Sp2-Sp2 coupling system'!$C$5</c:f>
              <c:strCache>
                <c:ptCount val="1"/>
                <c:pt idx="0">
                  <c:v>chlorobenzene-210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'Sp2-Sp2 coupling system'!$K$6:$K$29</c:f>
              <c:numCache>
                <c:formatCode>General</c:formatCode>
                <c:ptCount val="2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</c:numCache>
            </c:numRef>
          </c:xVal>
          <c:yVal>
            <c:numRef>
              <c:f>'Sp2-Sp2 coupling system'!$C$6:$C$29</c:f>
              <c:numCache>
                <c:formatCode>General</c:formatCode>
                <c:ptCount val="24"/>
                <c:pt idx="0">
                  <c:v>0.87072844091740698</c:v>
                </c:pt>
                <c:pt idx="1">
                  <c:v>0.80271908988943197</c:v>
                </c:pt>
                <c:pt idx="2">
                  <c:v>0.72594308043613698</c:v>
                </c:pt>
                <c:pt idx="3">
                  <c:v>0.64868266616668502</c:v>
                </c:pt>
                <c:pt idx="4">
                  <c:v>0.60893635057974005</c:v>
                </c:pt>
                <c:pt idx="5">
                  <c:v>0.57796046900040798</c:v>
                </c:pt>
                <c:pt idx="6">
                  <c:v>0.53508423696364904</c:v>
                </c:pt>
                <c:pt idx="7">
                  <c:v>0.50106699245934805</c:v>
                </c:pt>
                <c:pt idx="8">
                  <c:v>0.48859986415145401</c:v>
                </c:pt>
                <c:pt idx="9">
                  <c:v>0.46461676981945499</c:v>
                </c:pt>
                <c:pt idx="10">
                  <c:v>0.45781130361130601</c:v>
                </c:pt>
                <c:pt idx="11">
                  <c:v>0.432933886351066</c:v>
                </c:pt>
                <c:pt idx="12">
                  <c:v>0.42841905330949298</c:v>
                </c:pt>
                <c:pt idx="13">
                  <c:v>0.40736477059127901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7F6-A346-B640-4EE8A2B0C7AD}"/>
            </c:ext>
          </c:extLst>
        </c:ser>
        <c:ser>
          <c:idx val="2"/>
          <c:order val="2"/>
          <c:tx>
            <c:strRef>
              <c:f>'Sp2-Sp2 coupling system'!$D$5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'Sp2-Sp2 coupling system'!$K$6:$K$29</c:f>
              <c:numCache>
                <c:formatCode>General</c:formatCode>
                <c:ptCount val="2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</c:numCache>
            </c:numRef>
          </c:xVal>
          <c:yVal>
            <c:numRef>
              <c:f>'Sp2-Sp2 coupling system'!$D$6:$D$29</c:f>
              <c:numCache>
                <c:formatCode>General</c:formatCode>
                <c:ptCount val="24"/>
                <c:pt idx="0">
                  <c:v>0.157532265816132</c:v>
                </c:pt>
                <c:pt idx="1">
                  <c:v>0.50541364514884701</c:v>
                </c:pt>
                <c:pt idx="2">
                  <c:v>0.75651087378056703</c:v>
                </c:pt>
                <c:pt idx="3">
                  <c:v>0.87602747129591396</c:v>
                </c:pt>
                <c:pt idx="4">
                  <c:v>0.961202717579141</c:v>
                </c:pt>
                <c:pt idx="5">
                  <c:v>1.0375660250812599</c:v>
                </c:pt>
                <c:pt idx="6">
                  <c:v>1.1052516602935301</c:v>
                </c:pt>
                <c:pt idx="7">
                  <c:v>1.11744265909664</c:v>
                </c:pt>
                <c:pt idx="8">
                  <c:v>1.1748093537408</c:v>
                </c:pt>
                <c:pt idx="9">
                  <c:v>1.19239072040907</c:v>
                </c:pt>
                <c:pt idx="10">
                  <c:v>1.2480598077177101</c:v>
                </c:pt>
                <c:pt idx="11">
                  <c:v>1.24148685071705</c:v>
                </c:pt>
                <c:pt idx="12">
                  <c:v>1.2476965259367201</c:v>
                </c:pt>
                <c:pt idx="13">
                  <c:v>1.24607322573834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7F6-A346-B640-4EE8A2B0C7AD}"/>
            </c:ext>
          </c:extLst>
        </c:ser>
        <c:ser>
          <c:idx val="3"/>
          <c:order val="3"/>
          <c:tx>
            <c:strRef>
              <c:f>'Sp2-Sp2 coupling system'!$O$5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'Sp2-Sp2 coupling system'!$K$6:$K$29</c:f>
              <c:numCache>
                <c:formatCode>General</c:formatCode>
                <c:ptCount val="2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</c:numCache>
            </c:numRef>
          </c:xVal>
          <c:yVal>
            <c:numRef>
              <c:f>'Sp2-Sp2 coupling system'!$O$6:$O$29</c:f>
              <c:numCache>
                <c:formatCode>General</c:formatCode>
                <c:ptCount val="2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7F6-A346-B640-4EE8A2B0C7AD}"/>
            </c:ext>
          </c:extLst>
        </c:ser>
        <c:ser>
          <c:idx val="4"/>
          <c:order val="4"/>
          <c:tx>
            <c:strRef>
              <c:f>'Sp2-Sp2 coupling system'!$F$5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'Sp2-Sp2 coupling system'!$K$6:$K$29</c:f>
              <c:numCache>
                <c:formatCode>General</c:formatCode>
                <c:ptCount val="2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</c:numCache>
            </c:numRef>
          </c:xVal>
          <c:yVal>
            <c:numRef>
              <c:f>'Sp2-Sp2 coupling system'!$F$6:$F$29</c:f>
              <c:numCache>
                <c:formatCode>General</c:formatCode>
                <c:ptCount val="24"/>
                <c:pt idx="0">
                  <c:v>0.27107218583425902</c:v>
                </c:pt>
                <c:pt idx="1">
                  <c:v>0.17753966390829801</c:v>
                </c:pt>
                <c:pt idx="2">
                  <c:v>4.3512996699003097E-2</c:v>
                </c:pt>
                <c:pt idx="3">
                  <c:v>-4.8365806489989803E-2</c:v>
                </c:pt>
                <c:pt idx="4">
                  <c:v>-0.108130226605862</c:v>
                </c:pt>
                <c:pt idx="5">
                  <c:v>-0.130676274400188</c:v>
                </c:pt>
                <c:pt idx="6">
                  <c:v>-0.106414593217175</c:v>
                </c:pt>
                <c:pt idx="7">
                  <c:v>-0.13475839343477999</c:v>
                </c:pt>
                <c:pt idx="8">
                  <c:v>-0.120143071514559</c:v>
                </c:pt>
                <c:pt idx="9">
                  <c:v>-0.10327299432805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7F6-A346-B640-4EE8A2B0C7AD}"/>
            </c:ext>
          </c:extLst>
        </c:ser>
        <c:ser>
          <c:idx val="5"/>
          <c:order val="5"/>
          <c:tx>
            <c:strRef>
              <c:f>'Sp2-Sp2 coupling system'!$G$5</c:f>
              <c:strCache>
                <c:ptCount val="1"/>
                <c:pt idx="0">
                  <c:v>chlorobenzene-210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'Sp2-Sp2 coupling system'!$K$6:$K$29</c:f>
              <c:numCache>
                <c:formatCode>General</c:formatCode>
                <c:ptCount val="2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</c:numCache>
            </c:numRef>
          </c:xVal>
          <c:yVal>
            <c:numRef>
              <c:f>'Sp2-Sp2 coupling system'!$G$6:$G$29</c:f>
              <c:numCache>
                <c:formatCode>General</c:formatCode>
                <c:ptCount val="24"/>
                <c:pt idx="0">
                  <c:v>0.61934288951009098</c:v>
                </c:pt>
                <c:pt idx="1">
                  <c:v>0.46354152332908799</c:v>
                </c:pt>
                <c:pt idx="2">
                  <c:v>0.25707239193977799</c:v>
                </c:pt>
                <c:pt idx="3">
                  <c:v>0.24763623436810001</c:v>
                </c:pt>
                <c:pt idx="4">
                  <c:v>0.24641898676051299</c:v>
                </c:pt>
                <c:pt idx="5">
                  <c:v>0.23278874341663</c:v>
                </c:pt>
                <c:pt idx="6">
                  <c:v>0.22303656252201401</c:v>
                </c:pt>
                <c:pt idx="7">
                  <c:v>0.22388322344548101</c:v>
                </c:pt>
                <c:pt idx="8">
                  <c:v>0.21560483373710401</c:v>
                </c:pt>
                <c:pt idx="9">
                  <c:v>0.212671198231487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7F6-A346-B640-4EE8A2B0C7AD}"/>
            </c:ext>
          </c:extLst>
        </c:ser>
        <c:ser>
          <c:idx val="6"/>
          <c:order val="6"/>
          <c:tx>
            <c:strRef>
              <c:f>'Sp2-Sp2 coupling system'!$H$5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'Sp2-Sp2 coupling system'!$K$6:$K$29</c:f>
              <c:numCache>
                <c:formatCode>General</c:formatCode>
                <c:ptCount val="2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</c:numCache>
            </c:numRef>
          </c:xVal>
          <c:yVal>
            <c:numRef>
              <c:f>'Sp2-Sp2 coupling system'!$H$6:$H$29</c:f>
              <c:numCache>
                <c:formatCode>General</c:formatCode>
                <c:ptCount val="24"/>
                <c:pt idx="0">
                  <c:v>0.649972333652306</c:v>
                </c:pt>
                <c:pt idx="1">
                  <c:v>0.87816197955062203</c:v>
                </c:pt>
                <c:pt idx="2">
                  <c:v>1.37905343832876</c:v>
                </c:pt>
                <c:pt idx="3">
                  <c:v>1.3816886198451701</c:v>
                </c:pt>
                <c:pt idx="4">
                  <c:v>1.3827488327772199</c:v>
                </c:pt>
                <c:pt idx="5">
                  <c:v>1.3832203503850999</c:v>
                </c:pt>
                <c:pt idx="6">
                  <c:v>1.3837966845871299</c:v>
                </c:pt>
                <c:pt idx="7">
                  <c:v>1.3836718793612299</c:v>
                </c:pt>
                <c:pt idx="8">
                  <c:v>1.3842864296056501</c:v>
                </c:pt>
                <c:pt idx="9">
                  <c:v>1.38359508706917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7F6-A346-B640-4EE8A2B0C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59232"/>
        <c:axId val="2069541648"/>
      </c:scatterChart>
      <c:valAx>
        <c:axId val="2122159232"/>
        <c:scaling>
          <c:orientation val="minMax"/>
          <c:max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541648"/>
        <c:crosses val="autoZero"/>
        <c:crossBetween val="midCat"/>
      </c:valAx>
      <c:valAx>
        <c:axId val="2069541648"/>
        <c:scaling>
          <c:orientation val="minMax"/>
          <c:max val="2.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Normalized Peak Area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159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Product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(3)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5784977612701833"/>
          <c:y val="0.100353243416827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strRef>
              <c:f>'[2]TBATf vs KTf vs KBr'!$F$66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KBr'!$F$67:$F$88</c:f>
              <c:numCache>
                <c:formatCode>General</c:formatCode>
                <c:ptCount val="22"/>
                <c:pt idx="0">
                  <c:v>1.1851389850564959E-3</c:v>
                </c:pt>
                <c:pt idx="1">
                  <c:v>3.7616312620852494E-3</c:v>
                </c:pt>
                <c:pt idx="2">
                  <c:v>5.2923070720351812E-3</c:v>
                </c:pt>
                <c:pt idx="3">
                  <c:v>6.4878695026969677E-3</c:v>
                </c:pt>
                <c:pt idx="4">
                  <c:v>7.5775522074535175E-3</c:v>
                </c:pt>
                <c:pt idx="5">
                  <c:v>8.7969553141081635E-3</c:v>
                </c:pt>
                <c:pt idx="6">
                  <c:v>9.5680335278661988E-3</c:v>
                </c:pt>
                <c:pt idx="7">
                  <c:v>1.0166119653186298E-2</c:v>
                </c:pt>
                <c:pt idx="8">
                  <c:v>1.1171467909826607E-2</c:v>
                </c:pt>
                <c:pt idx="9">
                  <c:v>1.1948899854579765E-2</c:v>
                </c:pt>
                <c:pt idx="10">
                  <c:v>1.2252564257362118E-2</c:v>
                </c:pt>
                <c:pt idx="11">
                  <c:v>1.3547174329124842E-2</c:v>
                </c:pt>
                <c:pt idx="12">
                  <c:v>1.3101276805749601E-2</c:v>
                </c:pt>
                <c:pt idx="13">
                  <c:v>1.4092224688096695E-2</c:v>
                </c:pt>
                <c:pt idx="14">
                  <c:v>1.4245434461414587E-2</c:v>
                </c:pt>
                <c:pt idx="15">
                  <c:v>1.5226348525156658E-2</c:v>
                </c:pt>
                <c:pt idx="16">
                  <c:v>1.5152537201171466E-2</c:v>
                </c:pt>
                <c:pt idx="17">
                  <c:v>1.5748187560163801E-2</c:v>
                </c:pt>
                <c:pt idx="18">
                  <c:v>1.5704190151229695E-2</c:v>
                </c:pt>
                <c:pt idx="19">
                  <c:v>1.6596204308679596E-2</c:v>
                </c:pt>
                <c:pt idx="20">
                  <c:v>1.7255002940705682E-2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DF-9148-9B79-A97147797F7C}"/>
            </c:ext>
          </c:extLst>
        </c:ser>
        <c:ser>
          <c:idx val="12"/>
          <c:order val="1"/>
          <c:tx>
            <c:strRef>
              <c:f>'[2]TBATf vs KTf vs KBr'!$O$66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KBr'!$O$67:$O$88</c:f>
              <c:numCache>
                <c:formatCode>General</c:formatCode>
                <c:ptCount val="22"/>
                <c:pt idx="0">
                  <c:v>1.6538907009393412E-3</c:v>
                </c:pt>
                <c:pt idx="1">
                  <c:v>1.7765550064576953E-2</c:v>
                </c:pt>
                <c:pt idx="2">
                  <c:v>2.678773798872432E-2</c:v>
                </c:pt>
                <c:pt idx="3">
                  <c:v>3.1856216363393718E-2</c:v>
                </c:pt>
                <c:pt idx="4">
                  <c:v>3.5358865492290878E-2</c:v>
                </c:pt>
                <c:pt idx="5">
                  <c:v>3.8363392248868769E-2</c:v>
                </c:pt>
                <c:pt idx="6">
                  <c:v>4.0415618410352912E-2</c:v>
                </c:pt>
                <c:pt idx="7">
                  <c:v>4.2266814049492701E-2</c:v>
                </c:pt>
                <c:pt idx="8">
                  <c:v>4.3814461785678799E-2</c:v>
                </c:pt>
                <c:pt idx="9">
                  <c:v>4.4566797959680736E-2</c:v>
                </c:pt>
                <c:pt idx="10">
                  <c:v>4.5905172791414678E-2</c:v>
                </c:pt>
                <c:pt idx="11">
                  <c:v>4.6690331753467332E-2</c:v>
                </c:pt>
                <c:pt idx="12">
                  <c:v>4.8097264973456032E-2</c:v>
                </c:pt>
                <c:pt idx="13">
                  <c:v>4.8682369946622561E-2</c:v>
                </c:pt>
                <c:pt idx="14">
                  <c:v>4.9719114075959747E-2</c:v>
                </c:pt>
                <c:pt idx="15">
                  <c:v>5.0456104301455196E-2</c:v>
                </c:pt>
                <c:pt idx="16">
                  <c:v>5.129909804958175E-2</c:v>
                </c:pt>
                <c:pt idx="17">
                  <c:v>5.1392675537955894E-2</c:v>
                </c:pt>
                <c:pt idx="18">
                  <c:v>5.1691327384694521E-2</c:v>
                </c:pt>
                <c:pt idx="19">
                  <c:v>5.2616328553586715E-2</c:v>
                </c:pt>
                <c:pt idx="20">
                  <c:v>5.3903361306459611E-2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DF-9148-9B79-A97147797F7C}"/>
            </c:ext>
          </c:extLst>
        </c:ser>
        <c:ser>
          <c:idx val="17"/>
          <c:order val="2"/>
          <c:tx>
            <c:strRef>
              <c:f>'[2]TBATf vs KTf vs KBr'!$T$66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KBr'!$T$67:$T$106</c:f>
              <c:numCache>
                <c:formatCode>General</c:formatCode>
                <c:ptCount val="40"/>
                <c:pt idx="0">
                  <c:v>7.7870260476783882E-4</c:v>
                </c:pt>
                <c:pt idx="1">
                  <c:v>4.7872493212738907E-3</c:v>
                </c:pt>
                <c:pt idx="2">
                  <c:v>7.8200719632392068E-3</c:v>
                </c:pt>
                <c:pt idx="3">
                  <c:v>9.4890727284210122E-3</c:v>
                </c:pt>
                <c:pt idx="4">
                  <c:v>1.0176222170412738E-2</c:v>
                </c:pt>
                <c:pt idx="5">
                  <c:v>1.224073545744067E-2</c:v>
                </c:pt>
                <c:pt idx="6">
                  <c:v>1.4004709758337609E-2</c:v>
                </c:pt>
                <c:pt idx="7">
                  <c:v>1.5304721266332699E-2</c:v>
                </c:pt>
                <c:pt idx="8">
                  <c:v>1.6889343449904358E-2</c:v>
                </c:pt>
                <c:pt idx="9">
                  <c:v>1.7436243529225449E-2</c:v>
                </c:pt>
                <c:pt idx="10">
                  <c:v>1.8196145866316599E-2</c:v>
                </c:pt>
                <c:pt idx="11">
                  <c:v>1.8559048707865372E-2</c:v>
                </c:pt>
                <c:pt idx="12">
                  <c:v>1.9217745713507366E-2</c:v>
                </c:pt>
                <c:pt idx="13">
                  <c:v>1.9622109076642656E-2</c:v>
                </c:pt>
                <c:pt idx="14">
                  <c:v>2.0136045895926637E-2</c:v>
                </c:pt>
                <c:pt idx="15">
                  <c:v>2.0998192625503311E-2</c:v>
                </c:pt>
                <c:pt idx="16">
                  <c:v>2.160102253907778E-2</c:v>
                </c:pt>
                <c:pt idx="17">
                  <c:v>2.219370131285137E-2</c:v>
                </c:pt>
                <c:pt idx="18">
                  <c:v>2.2935298614794462E-2</c:v>
                </c:pt>
                <c:pt idx="19">
                  <c:v>2.2952375516027655E-2</c:v>
                </c:pt>
                <c:pt idx="20">
                  <c:v>2.3250462503698346E-2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7DF-9148-9B79-A97147797F7C}"/>
            </c:ext>
          </c:extLst>
        </c:ser>
        <c:ser>
          <c:idx val="21"/>
          <c:order val="3"/>
          <c:tx>
            <c:strRef>
              <c:f>'[2]TBATf vs KTf vs KBr'!$X$66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KBr'!$X$67:$X$106</c:f>
              <c:numCache>
                <c:formatCode>General</c:formatCode>
                <c:ptCount val="40"/>
                <c:pt idx="0">
                  <c:v>1.0794672858132509E-3</c:v>
                </c:pt>
                <c:pt idx="1">
                  <c:v>2.1817548059989218E-3</c:v>
                </c:pt>
                <c:pt idx="2">
                  <c:v>3.1134797054993102E-3</c:v>
                </c:pt>
                <c:pt idx="3">
                  <c:v>3.605832564187944E-3</c:v>
                </c:pt>
                <c:pt idx="4">
                  <c:v>4.9206897212178873E-3</c:v>
                </c:pt>
                <c:pt idx="5">
                  <c:v>5.3481966521546206E-3</c:v>
                </c:pt>
                <c:pt idx="6">
                  <c:v>6.9087714922247065E-3</c:v>
                </c:pt>
                <c:pt idx="7">
                  <c:v>7.3497548423892591E-3</c:v>
                </c:pt>
                <c:pt idx="8">
                  <c:v>8.2644039329835377E-3</c:v>
                </c:pt>
                <c:pt idx="9">
                  <c:v>9.2317305006448819E-3</c:v>
                </c:pt>
                <c:pt idx="10">
                  <c:v>1.0057328393875409E-2</c:v>
                </c:pt>
                <c:pt idx="11">
                  <c:v>1.0874705892158174E-2</c:v>
                </c:pt>
                <c:pt idx="12">
                  <c:v>1.1120487962858888E-2</c:v>
                </c:pt>
                <c:pt idx="13">
                  <c:v>1.1596406631361463E-2</c:v>
                </c:pt>
                <c:pt idx="14">
                  <c:v>1.2163648927236917E-2</c:v>
                </c:pt>
                <c:pt idx="15">
                  <c:v>1.2393101018169516E-2</c:v>
                </c:pt>
                <c:pt idx="16">
                  <c:v>1.2651475918319539E-2</c:v>
                </c:pt>
                <c:pt idx="17">
                  <c:v>1.3009132579853993E-2</c:v>
                </c:pt>
                <c:pt idx="18">
                  <c:v>1.3370411950259651E-2</c:v>
                </c:pt>
                <c:pt idx="19">
                  <c:v>1.3743224740917747E-2</c:v>
                </c:pt>
                <c:pt idx="20">
                  <c:v>1.4101131998780733E-2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7DF-9148-9B79-A97147797F7C}"/>
            </c:ext>
          </c:extLst>
        </c:ser>
        <c:ser>
          <c:idx val="0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'[2]TBATf vs KTf vs KBr'!$B$67:$B$105</c:f>
              <c:numCache>
                <c:formatCode>General</c:formatCode>
                <c:ptCount val="3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  <c:pt idx="36">
                  <c:v>13.25</c:v>
                </c:pt>
                <c:pt idx="37">
                  <c:v>13.75</c:v>
                </c:pt>
                <c:pt idx="38">
                  <c:v>14.25</c:v>
                </c:pt>
              </c:numCache>
            </c:numRef>
          </c:xVal>
          <c:yVal>
            <c:numRef>
              <c:f>'[2]TBATf vs KTf vs KBr'!$K$67:$K$102</c:f>
              <c:numCache>
                <c:formatCode>General</c:formatCode>
                <c:ptCount val="36"/>
                <c:pt idx="0">
                  <c:v>6.3769326526054611E-4</c:v>
                </c:pt>
                <c:pt idx="1">
                  <c:v>6.8639936076647385E-4</c:v>
                </c:pt>
                <c:pt idx="2">
                  <c:v>8.0251526432313213E-4</c:v>
                </c:pt>
                <c:pt idx="3">
                  <c:v>1.0128276333057624E-3</c:v>
                </c:pt>
                <c:pt idx="4">
                  <c:v>1.0402338762062313E-3</c:v>
                </c:pt>
                <c:pt idx="5">
                  <c:v>1.404669283705542E-3</c:v>
                </c:pt>
                <c:pt idx="6">
                  <c:v>1.5051754965536258E-3</c:v>
                </c:pt>
                <c:pt idx="7">
                  <c:v>1.816169266060105E-3</c:v>
                </c:pt>
                <c:pt idx="8">
                  <c:v>1.9829255191618415E-3</c:v>
                </c:pt>
                <c:pt idx="9">
                  <c:v>2.1074646275158538E-3</c:v>
                </c:pt>
                <c:pt idx="10">
                  <c:v>2.4653612202922529E-3</c:v>
                </c:pt>
                <c:pt idx="11">
                  <c:v>2.7466209150813353E-3</c:v>
                </c:pt>
                <c:pt idx="12">
                  <c:v>3.2177951723187208E-3</c:v>
                </c:pt>
                <c:pt idx="13">
                  <c:v>3.5840934050179215E-3</c:v>
                </c:pt>
                <c:pt idx="14">
                  <c:v>3.7538992169837333E-3</c:v>
                </c:pt>
                <c:pt idx="15">
                  <c:v>4.2339858836504011E-3</c:v>
                </c:pt>
                <c:pt idx="16">
                  <c:v>4.749724574028124E-3</c:v>
                </c:pt>
                <c:pt idx="17">
                  <c:v>5.1350502371105599E-3</c:v>
                </c:pt>
                <c:pt idx="18">
                  <c:v>5.4318550730631382E-3</c:v>
                </c:pt>
                <c:pt idx="19">
                  <c:v>5.8520614336917574E-3</c:v>
                </c:pt>
                <c:pt idx="20">
                  <c:v>6.672147049903503E-3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7DF-9148-9B79-A97147797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0516336"/>
        <c:axId val="1707669568"/>
      </c:scatterChart>
      <c:valAx>
        <c:axId val="154051633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Time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(h)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669568"/>
        <c:crosses val="autoZero"/>
        <c:crossBetween val="midCat"/>
      </c:valAx>
      <c:valAx>
        <c:axId val="1707669568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2000" b="1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0516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200" b="1">
                <a:solidFill>
                  <a:schemeClr val="tx1"/>
                </a:solidFill>
              </a:rPr>
              <a:t>Compa</a:t>
            </a:r>
            <a:r>
              <a:rPr lang="en-US" altLang="zh-CN" sz="2200" b="1">
                <a:solidFill>
                  <a:schemeClr val="tx1"/>
                </a:solidFill>
              </a:rPr>
              <a:t>rison</a:t>
            </a:r>
            <a:r>
              <a:rPr lang="zh-CN" altLang="en-US" sz="2200" b="1" baseline="0">
                <a:solidFill>
                  <a:schemeClr val="tx1"/>
                </a:solidFill>
              </a:rPr>
              <a:t> </a:t>
            </a:r>
            <a:r>
              <a:rPr lang="en-US" altLang="zh-CN" sz="2200" b="1" baseline="0">
                <a:solidFill>
                  <a:schemeClr val="tx1"/>
                </a:solidFill>
              </a:rPr>
              <a:t>of</a:t>
            </a:r>
            <a:r>
              <a:rPr lang="zh-CN" altLang="en-US" sz="2200" b="1" baseline="0">
                <a:solidFill>
                  <a:schemeClr val="tx1"/>
                </a:solidFill>
              </a:rPr>
              <a:t> </a:t>
            </a:r>
            <a:r>
              <a:rPr lang="en-US" altLang="zh-CN" sz="2200" b="1" baseline="0">
                <a:solidFill>
                  <a:schemeClr val="tx1"/>
                </a:solidFill>
              </a:rPr>
              <a:t>tetrabutylammonium</a:t>
            </a:r>
            <a:r>
              <a:rPr lang="zh-CN" altLang="en-US" sz="2200" b="1" baseline="0">
                <a:solidFill>
                  <a:schemeClr val="tx1"/>
                </a:solidFill>
              </a:rPr>
              <a:t> </a:t>
            </a:r>
            <a:r>
              <a:rPr lang="en-US" altLang="zh-CN" sz="2200" b="1" baseline="0">
                <a:solidFill>
                  <a:schemeClr val="tx1"/>
                </a:solidFill>
              </a:rPr>
              <a:t>salts</a:t>
            </a:r>
            <a:r>
              <a:rPr lang="zh-CN" altLang="en-US" sz="2200" b="1" baseline="0">
                <a:solidFill>
                  <a:schemeClr val="tx1"/>
                </a:solidFill>
              </a:rPr>
              <a:t> 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2179955288957967"/>
          <c:y val="0.11239563262684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'[2]TBATf vs KTf vs KBr'!$C$66</c:f>
              <c:strCache>
                <c:ptCount val="1"/>
                <c:pt idx="0">
                  <c:v>Phenyl 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KBr'!$C$67:$C$88</c:f>
              <c:numCache>
                <c:formatCode>General</c:formatCode>
                <c:ptCount val="22"/>
                <c:pt idx="0">
                  <c:v>7.2237742485368864E-2</c:v>
                </c:pt>
                <c:pt idx="1">
                  <c:v>6.9137457002211938E-2</c:v>
                </c:pt>
                <c:pt idx="2">
                  <c:v>6.6830409849994096E-2</c:v>
                </c:pt>
                <c:pt idx="3">
                  <c:v>6.4585638821737429E-2</c:v>
                </c:pt>
                <c:pt idx="4">
                  <c:v>6.4522398413108459E-2</c:v>
                </c:pt>
                <c:pt idx="5">
                  <c:v>6.3863341722695782E-2</c:v>
                </c:pt>
                <c:pt idx="6">
                  <c:v>6.2183493756461788E-2</c:v>
                </c:pt>
                <c:pt idx="7">
                  <c:v>6.1314160003064958E-2</c:v>
                </c:pt>
                <c:pt idx="8">
                  <c:v>5.9924634391564327E-2</c:v>
                </c:pt>
                <c:pt idx="9">
                  <c:v>5.976639958722374E-2</c:v>
                </c:pt>
                <c:pt idx="10">
                  <c:v>5.8610292609614673E-2</c:v>
                </c:pt>
                <c:pt idx="11">
                  <c:v>5.9088382423155374E-2</c:v>
                </c:pt>
                <c:pt idx="12">
                  <c:v>5.6979595435254507E-2</c:v>
                </c:pt>
                <c:pt idx="13">
                  <c:v>5.7261416125446551E-2</c:v>
                </c:pt>
                <c:pt idx="14">
                  <c:v>5.5607511281053769E-2</c:v>
                </c:pt>
                <c:pt idx="15">
                  <c:v>5.5017162069573661E-2</c:v>
                </c:pt>
                <c:pt idx="16">
                  <c:v>5.3925851998078936E-2</c:v>
                </c:pt>
                <c:pt idx="17">
                  <c:v>5.4156346314295216E-2</c:v>
                </c:pt>
                <c:pt idx="18">
                  <c:v>5.3690184328014305E-2</c:v>
                </c:pt>
                <c:pt idx="19">
                  <c:v>5.263394109861156E-2</c:v>
                </c:pt>
                <c:pt idx="20">
                  <c:v>5.2039429076056569E-2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EB-394B-95AD-71E8E6170C07}"/>
            </c:ext>
          </c:extLst>
        </c:ser>
        <c:ser>
          <c:idx val="1"/>
          <c:order val="1"/>
          <c:tx>
            <c:strRef>
              <c:f>'[2]TBATf vs KTf vs KBr'!$D$66</c:f>
              <c:strCache>
                <c:ptCount val="1"/>
                <c:pt idx="0">
                  <c:v>Boronic acid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25400">
                <a:solidFill>
                  <a:schemeClr val="accent2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KBr'!$D$67:$D$88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EB-394B-95AD-71E8E6170C07}"/>
            </c:ext>
          </c:extLst>
        </c:ser>
        <c:ser>
          <c:idx val="2"/>
          <c:order val="2"/>
          <c:tx>
            <c:strRef>
              <c:f>'[2]TBATf vs KTf vs KBr'!$E$66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KBr'!$E$67:$E$93</c:f>
              <c:numCache>
                <c:formatCode>General</c:formatCode>
                <c:ptCount val="27"/>
                <c:pt idx="0">
                  <c:v>0.10990191304526419</c:v>
                </c:pt>
                <c:pt idx="1">
                  <c:v>0.10507895850056025</c:v>
                </c:pt>
                <c:pt idx="2">
                  <c:v>0.10215595712508328</c:v>
                </c:pt>
                <c:pt idx="3">
                  <c:v>0.10052571611835062</c:v>
                </c:pt>
                <c:pt idx="4">
                  <c:v>9.9293129492505711E-2</c:v>
                </c:pt>
                <c:pt idx="5">
                  <c:v>9.7076205043252581E-2</c:v>
                </c:pt>
                <c:pt idx="6">
                  <c:v>9.5975706220714496E-2</c:v>
                </c:pt>
                <c:pt idx="7">
                  <c:v>9.4852458469910514E-2</c:v>
                </c:pt>
                <c:pt idx="8">
                  <c:v>9.4058911546579416E-2</c:v>
                </c:pt>
                <c:pt idx="9">
                  <c:v>9.3098270730095689E-2</c:v>
                </c:pt>
                <c:pt idx="10">
                  <c:v>9.256821298756665E-2</c:v>
                </c:pt>
                <c:pt idx="11">
                  <c:v>9.1383888023963744E-2</c:v>
                </c:pt>
                <c:pt idx="12">
                  <c:v>9.0380359512679934E-2</c:v>
                </c:pt>
                <c:pt idx="13">
                  <c:v>8.9998133409921952E-2</c:v>
                </c:pt>
                <c:pt idx="14">
                  <c:v>8.9116400811123875E-2</c:v>
                </c:pt>
                <c:pt idx="15">
                  <c:v>8.8137081214098439E-2</c:v>
                </c:pt>
                <c:pt idx="16">
                  <c:v>8.7353281002782279E-2</c:v>
                </c:pt>
                <c:pt idx="17">
                  <c:v>8.6462069179197923E-2</c:v>
                </c:pt>
                <c:pt idx="18">
                  <c:v>8.600247065784844E-2</c:v>
                </c:pt>
                <c:pt idx="19">
                  <c:v>8.5138464676487058E-2</c:v>
                </c:pt>
                <c:pt idx="20">
                  <c:v>8.4884518457647565E-2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3EB-394B-95AD-71E8E6170C07}"/>
            </c:ext>
          </c:extLst>
        </c:ser>
        <c:ser>
          <c:idx val="3"/>
          <c:order val="3"/>
          <c:tx>
            <c:strRef>
              <c:f>'[2]TBATf vs KTf vs KBr'!$F$66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KBr'!$F$67:$F$88</c:f>
              <c:numCache>
                <c:formatCode>General</c:formatCode>
                <c:ptCount val="22"/>
                <c:pt idx="0">
                  <c:v>1.1851389850564959E-3</c:v>
                </c:pt>
                <c:pt idx="1">
                  <c:v>3.7616312620852494E-3</c:v>
                </c:pt>
                <c:pt idx="2">
                  <c:v>5.2923070720351812E-3</c:v>
                </c:pt>
                <c:pt idx="3">
                  <c:v>6.4878695026969677E-3</c:v>
                </c:pt>
                <c:pt idx="4">
                  <c:v>7.5775522074535175E-3</c:v>
                </c:pt>
                <c:pt idx="5">
                  <c:v>8.7969553141081635E-3</c:v>
                </c:pt>
                <c:pt idx="6">
                  <c:v>9.5680335278661988E-3</c:v>
                </c:pt>
                <c:pt idx="7">
                  <c:v>1.0166119653186298E-2</c:v>
                </c:pt>
                <c:pt idx="8">
                  <c:v>1.1171467909826607E-2</c:v>
                </c:pt>
                <c:pt idx="9">
                  <c:v>1.1948899854579765E-2</c:v>
                </c:pt>
                <c:pt idx="10">
                  <c:v>1.2252564257362118E-2</c:v>
                </c:pt>
                <c:pt idx="11">
                  <c:v>1.3547174329124842E-2</c:v>
                </c:pt>
                <c:pt idx="12">
                  <c:v>1.3101276805749601E-2</c:v>
                </c:pt>
                <c:pt idx="13">
                  <c:v>1.4092224688096695E-2</c:v>
                </c:pt>
                <c:pt idx="14">
                  <c:v>1.4245434461414587E-2</c:v>
                </c:pt>
                <c:pt idx="15">
                  <c:v>1.5226348525156658E-2</c:v>
                </c:pt>
                <c:pt idx="16">
                  <c:v>1.5152537201171466E-2</c:v>
                </c:pt>
                <c:pt idx="17">
                  <c:v>1.5748187560163801E-2</c:v>
                </c:pt>
                <c:pt idx="18">
                  <c:v>1.5704190151229695E-2</c:v>
                </c:pt>
                <c:pt idx="19">
                  <c:v>1.6596204308679596E-2</c:v>
                </c:pt>
                <c:pt idx="20">
                  <c:v>1.7255002940705682E-2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3EB-394B-95AD-71E8E6170C07}"/>
            </c:ext>
          </c:extLst>
        </c:ser>
        <c:ser>
          <c:idx val="4"/>
          <c:order val="4"/>
          <c:tx>
            <c:strRef>
              <c:f>'[2]TBATf vs KTf vs KBr'!$G$66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KBr'!$G$67:$G$88</c:f>
              <c:numCache>
                <c:formatCode>General</c:formatCode>
                <c:ptCount val="22"/>
                <c:pt idx="0">
                  <c:v>7.2563001460534501E-2</c:v>
                </c:pt>
                <c:pt idx="1">
                  <c:v>7.1010029987569931E-2</c:v>
                </c:pt>
                <c:pt idx="2">
                  <c:v>7.0102980080795532E-2</c:v>
                </c:pt>
                <c:pt idx="3">
                  <c:v>6.9579822405220634E-2</c:v>
                </c:pt>
                <c:pt idx="4">
                  <c:v>6.8943243412057195E-2</c:v>
                </c:pt>
                <c:pt idx="5">
                  <c:v>6.8448540708514624E-2</c:v>
                </c:pt>
                <c:pt idx="6">
                  <c:v>6.7883162026103172E-2</c:v>
                </c:pt>
                <c:pt idx="7">
                  <c:v>6.766689499689249E-2</c:v>
                </c:pt>
                <c:pt idx="8">
                  <c:v>6.7325541143567438E-2</c:v>
                </c:pt>
                <c:pt idx="9">
                  <c:v>6.6927829241765088E-2</c:v>
                </c:pt>
                <c:pt idx="10">
                  <c:v>6.6767135954008711E-2</c:v>
                </c:pt>
                <c:pt idx="11">
                  <c:v>6.6576405096333127E-2</c:v>
                </c:pt>
                <c:pt idx="12">
                  <c:v>6.6436001709136119E-2</c:v>
                </c:pt>
                <c:pt idx="13">
                  <c:v>6.6244757364822868E-2</c:v>
                </c:pt>
                <c:pt idx="14">
                  <c:v>6.5880896861404623E-2</c:v>
                </c:pt>
                <c:pt idx="15">
                  <c:v>6.5400713828464893E-2</c:v>
                </c:pt>
                <c:pt idx="16">
                  <c:v>6.5288976351771291E-2</c:v>
                </c:pt>
                <c:pt idx="17">
                  <c:v>6.5004338844002488E-2</c:v>
                </c:pt>
                <c:pt idx="18">
                  <c:v>6.4576526507147305E-2</c:v>
                </c:pt>
                <c:pt idx="19">
                  <c:v>6.4191866314481053E-2</c:v>
                </c:pt>
                <c:pt idx="20">
                  <c:v>6.40258982908639E-2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3EB-394B-95AD-71E8E6170C07}"/>
            </c:ext>
          </c:extLst>
        </c:ser>
        <c:ser>
          <c:idx val="5"/>
          <c:order val="5"/>
          <c:tx>
            <c:strRef>
              <c:f>'[2]TBATf vs KTf vs KBr'!$H$66</c:f>
              <c:strCache>
                <c:ptCount val="1"/>
                <c:pt idx="0">
                  <c:v>Boronic acid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2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KBr'!$H$67:$H$88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3EB-394B-95AD-71E8E6170C07}"/>
            </c:ext>
          </c:extLst>
        </c:ser>
        <c:ser>
          <c:idx val="6"/>
          <c:order val="6"/>
          <c:tx>
            <c:strRef>
              <c:f>'[2]TBATf vs KTf vs KBr'!$I$66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KBr'!$I$67:$I$88</c:f>
              <c:numCache>
                <c:formatCode>General</c:formatCode>
                <c:ptCount val="22"/>
                <c:pt idx="0">
                  <c:v>0.11094157839870528</c:v>
                </c:pt>
                <c:pt idx="1">
                  <c:v>0.11054901651751714</c:v>
                </c:pt>
                <c:pt idx="2">
                  <c:v>0.11004480854912413</c:v>
                </c:pt>
                <c:pt idx="3">
                  <c:v>0.10942270568354912</c:v>
                </c:pt>
                <c:pt idx="4">
                  <c:v>0.10933879469725818</c:v>
                </c:pt>
                <c:pt idx="5">
                  <c:v>0.10856146572734196</c:v>
                </c:pt>
                <c:pt idx="6">
                  <c:v>0.10882342574257425</c:v>
                </c:pt>
                <c:pt idx="7">
                  <c:v>0.10827631906892612</c:v>
                </c:pt>
                <c:pt idx="8">
                  <c:v>0.10768708120715918</c:v>
                </c:pt>
                <c:pt idx="9">
                  <c:v>0.10714242093488197</c:v>
                </c:pt>
                <c:pt idx="10">
                  <c:v>0.10697968759520182</c:v>
                </c:pt>
                <c:pt idx="11">
                  <c:v>0.1063995065213252</c:v>
                </c:pt>
                <c:pt idx="12">
                  <c:v>0.10542482397182025</c:v>
                </c:pt>
                <c:pt idx="13">
                  <c:v>0.10494173986100533</c:v>
                </c:pt>
                <c:pt idx="14">
                  <c:v>0.10444263566260473</c:v>
                </c:pt>
                <c:pt idx="15">
                  <c:v>0.10397376794554454</c:v>
                </c:pt>
                <c:pt idx="16">
                  <c:v>0.10352995834920031</c:v>
                </c:pt>
                <c:pt idx="17">
                  <c:v>0.10249629036557502</c:v>
                </c:pt>
                <c:pt idx="18">
                  <c:v>0.10160392717060168</c:v>
                </c:pt>
                <c:pt idx="19">
                  <c:v>0.10075369268849961</c:v>
                </c:pt>
                <c:pt idx="20">
                  <c:v>0.10047515760662605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3EB-394B-95AD-71E8E6170C07}"/>
            </c:ext>
          </c:extLst>
        </c:ser>
        <c:ser>
          <c:idx val="7"/>
          <c:order val="7"/>
          <c:tx>
            <c:strRef>
              <c:f>'[2]TBATf vs KTf vs KBr'!$J$66</c:f>
              <c:strCache>
                <c:ptCount val="1"/>
                <c:pt idx="0">
                  <c:v>benzyl iodide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7030A0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KBr'!$J$67:$J$88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3EB-394B-95AD-71E8E6170C07}"/>
            </c:ext>
          </c:extLst>
        </c:ser>
        <c:ser>
          <c:idx val="8"/>
          <c:order val="8"/>
          <c:tx>
            <c:strRef>
              <c:f>'[2]TBATf vs KTf vs KBr'!$K$66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KBr'!$K$67:$K$88</c:f>
              <c:numCache>
                <c:formatCode>General</c:formatCode>
                <c:ptCount val="22"/>
                <c:pt idx="0">
                  <c:v>6.3769326526054611E-4</c:v>
                </c:pt>
                <c:pt idx="1">
                  <c:v>6.8639936076647385E-4</c:v>
                </c:pt>
                <c:pt idx="2">
                  <c:v>8.0251526432313213E-4</c:v>
                </c:pt>
                <c:pt idx="3">
                  <c:v>1.0128276333057624E-3</c:v>
                </c:pt>
                <c:pt idx="4">
                  <c:v>1.0402338762062313E-3</c:v>
                </c:pt>
                <c:pt idx="5">
                  <c:v>1.404669283705542E-3</c:v>
                </c:pt>
                <c:pt idx="6">
                  <c:v>1.5051754965536258E-3</c:v>
                </c:pt>
                <c:pt idx="7">
                  <c:v>1.816169266060105E-3</c:v>
                </c:pt>
                <c:pt idx="8">
                  <c:v>1.9829255191618415E-3</c:v>
                </c:pt>
                <c:pt idx="9">
                  <c:v>2.1074646275158538E-3</c:v>
                </c:pt>
                <c:pt idx="10">
                  <c:v>2.4653612202922529E-3</c:v>
                </c:pt>
                <c:pt idx="11">
                  <c:v>2.7466209150813353E-3</c:v>
                </c:pt>
                <c:pt idx="12">
                  <c:v>3.2177951723187208E-3</c:v>
                </c:pt>
                <c:pt idx="13">
                  <c:v>3.5840934050179215E-3</c:v>
                </c:pt>
                <c:pt idx="14">
                  <c:v>3.7538992169837333E-3</c:v>
                </c:pt>
                <c:pt idx="15">
                  <c:v>4.2339858836504011E-3</c:v>
                </c:pt>
                <c:pt idx="16">
                  <c:v>4.749724574028124E-3</c:v>
                </c:pt>
                <c:pt idx="17">
                  <c:v>5.1350502371105599E-3</c:v>
                </c:pt>
                <c:pt idx="18">
                  <c:v>5.4318550730631382E-3</c:v>
                </c:pt>
                <c:pt idx="19">
                  <c:v>5.8520614336917574E-3</c:v>
                </c:pt>
                <c:pt idx="20">
                  <c:v>6.672147049903503E-3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3EB-394B-95AD-71E8E6170C07}"/>
            </c:ext>
          </c:extLst>
        </c:ser>
        <c:ser>
          <c:idx val="9"/>
          <c:order val="9"/>
          <c:tx>
            <c:strRef>
              <c:f>'[2]TBATf vs KTf vs KBr'!$L$66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KBr'!$L$67:$L$88</c:f>
              <c:numCache>
                <c:formatCode>General</c:formatCode>
                <c:ptCount val="22"/>
                <c:pt idx="0">
                  <c:v>7.4054820060207902E-2</c:v>
                </c:pt>
                <c:pt idx="1">
                  <c:v>4.5180906642641398E-2</c:v>
                </c:pt>
                <c:pt idx="2">
                  <c:v>3.6362143930252021E-2</c:v>
                </c:pt>
                <c:pt idx="3">
                  <c:v>3.1883719787197638E-2</c:v>
                </c:pt>
                <c:pt idx="4">
                  <c:v>2.9352700371985924E-2</c:v>
                </c:pt>
                <c:pt idx="5">
                  <c:v>2.7114014599148601E-2</c:v>
                </c:pt>
                <c:pt idx="6">
                  <c:v>2.5433574185243786E-2</c:v>
                </c:pt>
                <c:pt idx="7">
                  <c:v>2.397284126052197E-2</c:v>
                </c:pt>
                <c:pt idx="8">
                  <c:v>2.2813893545130234E-2</c:v>
                </c:pt>
                <c:pt idx="9">
                  <c:v>2.1663275431910597E-2</c:v>
                </c:pt>
                <c:pt idx="10">
                  <c:v>2.0903528400246427E-2</c:v>
                </c:pt>
                <c:pt idx="11">
                  <c:v>1.9920452705350686E-2</c:v>
                </c:pt>
                <c:pt idx="12">
                  <c:v>1.9165017780914888E-2</c:v>
                </c:pt>
                <c:pt idx="13">
                  <c:v>1.838412090723095E-2</c:v>
                </c:pt>
                <c:pt idx="14">
                  <c:v>1.7726916798256557E-2</c:v>
                </c:pt>
                <c:pt idx="15">
                  <c:v>1.7595534306938877E-2</c:v>
                </c:pt>
                <c:pt idx="16">
                  <c:v>1.6520194251696953E-2</c:v>
                </c:pt>
                <c:pt idx="17">
                  <c:v>1.5653802284236077E-2</c:v>
                </c:pt>
                <c:pt idx="18">
                  <c:v>1.5244200203835987E-2</c:v>
                </c:pt>
                <c:pt idx="19">
                  <c:v>1.4407422000626011E-2</c:v>
                </c:pt>
                <c:pt idx="20">
                  <c:v>1.3252553873250032E-2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3EB-394B-95AD-71E8E6170C07}"/>
            </c:ext>
          </c:extLst>
        </c:ser>
        <c:ser>
          <c:idx val="10"/>
          <c:order val="10"/>
          <c:tx>
            <c:strRef>
              <c:f>'[2]TBATf vs KTf vs KBr'!$M$66</c:f>
              <c:strCache>
                <c:ptCount val="1"/>
                <c:pt idx="0">
                  <c:v>Boronic acid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2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KBr'!$M$67:$M$88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3EB-394B-95AD-71E8E6170C07}"/>
            </c:ext>
          </c:extLst>
        </c:ser>
        <c:ser>
          <c:idx val="11"/>
          <c:order val="11"/>
          <c:tx>
            <c:strRef>
              <c:f>'[2]TBATf vs KTf vs KBr'!$N$66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KBr'!$N$67:$N$88</c:f>
              <c:numCache>
                <c:formatCode>General</c:formatCode>
                <c:ptCount val="22"/>
                <c:pt idx="0">
                  <c:v>0.10876182284673078</c:v>
                </c:pt>
                <c:pt idx="1">
                  <c:v>9.3335485573360633E-2</c:v>
                </c:pt>
                <c:pt idx="2">
                  <c:v>8.3756916239171281E-2</c:v>
                </c:pt>
                <c:pt idx="3">
                  <c:v>7.7783703380084265E-2</c:v>
                </c:pt>
                <c:pt idx="4">
                  <c:v>7.3593224622181555E-2</c:v>
                </c:pt>
                <c:pt idx="5">
                  <c:v>7.1736322287565699E-2</c:v>
                </c:pt>
                <c:pt idx="6">
                  <c:v>6.9408910440285132E-2</c:v>
                </c:pt>
                <c:pt idx="7">
                  <c:v>6.7567929985526465E-2</c:v>
                </c:pt>
                <c:pt idx="8">
                  <c:v>6.603632934408131E-2</c:v>
                </c:pt>
                <c:pt idx="9">
                  <c:v>6.3909845307315319E-2</c:v>
                </c:pt>
                <c:pt idx="10">
                  <c:v>6.3087224194337863E-2</c:v>
                </c:pt>
                <c:pt idx="11">
                  <c:v>6.189355869109911E-2</c:v>
                </c:pt>
                <c:pt idx="12">
                  <c:v>6.0987342127615196E-2</c:v>
                </c:pt>
                <c:pt idx="13">
                  <c:v>6.0278427304047512E-2</c:v>
                </c:pt>
                <c:pt idx="14">
                  <c:v>5.9074116783801416E-2</c:v>
                </c:pt>
                <c:pt idx="15">
                  <c:v>5.6606913103986578E-2</c:v>
                </c:pt>
                <c:pt idx="16">
                  <c:v>5.8048387216395193E-2</c:v>
                </c:pt>
                <c:pt idx="17">
                  <c:v>5.7187325255369875E-2</c:v>
                </c:pt>
                <c:pt idx="18">
                  <c:v>5.6841344014976682E-2</c:v>
                </c:pt>
                <c:pt idx="19">
                  <c:v>5.5658084595584058E-2</c:v>
                </c:pt>
                <c:pt idx="20">
                  <c:v>5.4060912393160701E-2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3EB-394B-95AD-71E8E6170C07}"/>
            </c:ext>
          </c:extLst>
        </c:ser>
        <c:ser>
          <c:idx val="12"/>
          <c:order val="12"/>
          <c:tx>
            <c:strRef>
              <c:f>'[2]TBATf vs KTf vs KBr'!$O$66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KBr'!$O$67:$O$88</c:f>
              <c:numCache>
                <c:formatCode>General</c:formatCode>
                <c:ptCount val="22"/>
                <c:pt idx="0">
                  <c:v>1.6538907009393412E-3</c:v>
                </c:pt>
                <c:pt idx="1">
                  <c:v>1.7765550064576953E-2</c:v>
                </c:pt>
                <c:pt idx="2">
                  <c:v>2.678773798872432E-2</c:v>
                </c:pt>
                <c:pt idx="3">
                  <c:v>3.1856216363393718E-2</c:v>
                </c:pt>
                <c:pt idx="4">
                  <c:v>3.5358865492290878E-2</c:v>
                </c:pt>
                <c:pt idx="5">
                  <c:v>3.8363392248868769E-2</c:v>
                </c:pt>
                <c:pt idx="6">
                  <c:v>4.0415618410352912E-2</c:v>
                </c:pt>
                <c:pt idx="7">
                  <c:v>4.2266814049492701E-2</c:v>
                </c:pt>
                <c:pt idx="8">
                  <c:v>4.3814461785678799E-2</c:v>
                </c:pt>
                <c:pt idx="9">
                  <c:v>4.4566797959680736E-2</c:v>
                </c:pt>
                <c:pt idx="10">
                  <c:v>4.5905172791414678E-2</c:v>
                </c:pt>
                <c:pt idx="11">
                  <c:v>4.6690331753467332E-2</c:v>
                </c:pt>
                <c:pt idx="12">
                  <c:v>4.8097264973456032E-2</c:v>
                </c:pt>
                <c:pt idx="13">
                  <c:v>4.8682369946622561E-2</c:v>
                </c:pt>
                <c:pt idx="14">
                  <c:v>4.9719114075959747E-2</c:v>
                </c:pt>
                <c:pt idx="15">
                  <c:v>5.0456104301455196E-2</c:v>
                </c:pt>
                <c:pt idx="16">
                  <c:v>5.129909804958175E-2</c:v>
                </c:pt>
                <c:pt idx="17">
                  <c:v>5.1392675537955894E-2</c:v>
                </c:pt>
                <c:pt idx="18">
                  <c:v>5.1691327384694521E-2</c:v>
                </c:pt>
                <c:pt idx="19">
                  <c:v>5.2616328553586715E-2</c:v>
                </c:pt>
                <c:pt idx="20">
                  <c:v>5.3903361306459611E-2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83EB-394B-95AD-71E8E6170C07}"/>
            </c:ext>
          </c:extLst>
        </c:ser>
        <c:ser>
          <c:idx val="13"/>
          <c:order val="13"/>
          <c:tx>
            <c:strRef>
              <c:f>'[2]TBATf vs KTf vs KBr'!$P$66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KBr'!$P$67:$P$88</c:f>
              <c:numCache>
                <c:formatCode>General</c:formatCode>
                <c:ptCount val="22"/>
                <c:pt idx="0">
                  <c:v>7.3308864848645433E-2</c:v>
                </c:pt>
                <c:pt idx="1">
                  <c:v>6.5476539365760728E-2</c:v>
                </c:pt>
                <c:pt idx="2">
                  <c:v>6.4346607007880988E-2</c:v>
                </c:pt>
                <c:pt idx="3">
                  <c:v>6.1664720428378186E-2</c:v>
                </c:pt>
                <c:pt idx="4">
                  <c:v>5.9878903235671549E-2</c:v>
                </c:pt>
                <c:pt idx="5">
                  <c:v>5.7577335086223438E-2</c:v>
                </c:pt>
                <c:pt idx="6">
                  <c:v>5.6684264368876018E-2</c:v>
                </c:pt>
                <c:pt idx="7">
                  <c:v>5.6496443849476385E-2</c:v>
                </c:pt>
                <c:pt idx="8">
                  <c:v>5.4573580434396522E-2</c:v>
                </c:pt>
                <c:pt idx="9">
                  <c:v>5.4122996850716913E-2</c:v>
                </c:pt>
                <c:pt idx="10">
                  <c:v>5.3382960683646369E-2</c:v>
                </c:pt>
                <c:pt idx="11">
                  <c:v>5.2477414533014612E-2</c:v>
                </c:pt>
                <c:pt idx="12">
                  <c:v>5.1956156542909263E-2</c:v>
                </c:pt>
                <c:pt idx="13">
                  <c:v>5.112032689345402E-2</c:v>
                </c:pt>
                <c:pt idx="14">
                  <c:v>5.044438443694127E-2</c:v>
                </c:pt>
                <c:pt idx="15">
                  <c:v>4.9537326506371659E-2</c:v>
                </c:pt>
                <c:pt idx="16">
                  <c:v>4.9006846609697952E-2</c:v>
                </c:pt>
                <c:pt idx="17">
                  <c:v>4.8505230011271293E-2</c:v>
                </c:pt>
                <c:pt idx="18">
                  <c:v>4.7913006519615914E-2</c:v>
                </c:pt>
                <c:pt idx="19">
                  <c:v>4.7191316499460845E-2</c:v>
                </c:pt>
                <c:pt idx="20">
                  <c:v>4.5079794418171538E-2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3EB-394B-95AD-71E8E6170C07}"/>
            </c:ext>
          </c:extLst>
        </c:ser>
        <c:ser>
          <c:idx val="14"/>
          <c:order val="14"/>
          <c:tx>
            <c:strRef>
              <c:f>'[2]TBATf vs KTf vs KBr'!$Q$66</c:f>
              <c:strCache>
                <c:ptCount val="1"/>
                <c:pt idx="0">
                  <c:v>Boronic acid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2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KBr'!$Q$67:$Q$88</c:f>
              <c:numCache>
                <c:formatCode>General</c:formatCode>
                <c:ptCount val="2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83EB-394B-95AD-71E8E6170C07}"/>
            </c:ext>
          </c:extLst>
        </c:ser>
        <c:ser>
          <c:idx val="15"/>
          <c:order val="15"/>
          <c:tx>
            <c:strRef>
              <c:f>'[2]TBATf vs KTf vs KBr'!$R$66</c:f>
              <c:strCache>
                <c:ptCount val="1"/>
                <c:pt idx="0">
                  <c:v>Benzyl chloride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tx1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KBr'!$R$67:$R$88</c:f>
              <c:numCache>
                <c:formatCode>General</c:formatCode>
                <c:ptCount val="2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83EB-394B-95AD-71E8E6170C07}"/>
            </c:ext>
          </c:extLst>
        </c:ser>
        <c:ser>
          <c:idx val="16"/>
          <c:order val="16"/>
          <c:tx>
            <c:strRef>
              <c:f>'[2]TBATf vs KTf vs KBr'!$S$66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KBr'!$S$67:$S$88</c:f>
              <c:numCache>
                <c:formatCode>General</c:formatCode>
                <c:ptCount val="22"/>
                <c:pt idx="0">
                  <c:v>0.1073584312125871</c:v>
                </c:pt>
                <c:pt idx="1">
                  <c:v>0.10240984736286368</c:v>
                </c:pt>
                <c:pt idx="2">
                  <c:v>0.10082268288042461</c:v>
                </c:pt>
                <c:pt idx="3">
                  <c:v>9.7610835608884242E-2</c:v>
                </c:pt>
                <c:pt idx="4">
                  <c:v>9.3294542092890342E-2</c:v>
                </c:pt>
                <c:pt idx="5">
                  <c:v>9.235073741763615E-2</c:v>
                </c:pt>
                <c:pt idx="6">
                  <c:v>9.1672234579209366E-2</c:v>
                </c:pt>
                <c:pt idx="7">
                  <c:v>9.0352715181615112E-2</c:v>
                </c:pt>
                <c:pt idx="8">
                  <c:v>8.9989051893422045E-2</c:v>
                </c:pt>
                <c:pt idx="9">
                  <c:v>8.8604702645719735E-2</c:v>
                </c:pt>
                <c:pt idx="10">
                  <c:v>8.7656901204533511E-2</c:v>
                </c:pt>
                <c:pt idx="11">
                  <c:v>8.6700916747854156E-2</c:v>
                </c:pt>
                <c:pt idx="12">
                  <c:v>8.6341802813110727E-2</c:v>
                </c:pt>
                <c:pt idx="13">
                  <c:v>8.5795546171742204E-2</c:v>
                </c:pt>
                <c:pt idx="14">
                  <c:v>8.4741021372222503E-2</c:v>
                </c:pt>
                <c:pt idx="15">
                  <c:v>8.4608585195610722E-2</c:v>
                </c:pt>
                <c:pt idx="16">
                  <c:v>8.4080165815230395E-2</c:v>
                </c:pt>
                <c:pt idx="17">
                  <c:v>8.3638663988607212E-2</c:v>
                </c:pt>
                <c:pt idx="18">
                  <c:v>8.2758119907269626E-2</c:v>
                </c:pt>
                <c:pt idx="19">
                  <c:v>8.2713294081132427E-2</c:v>
                </c:pt>
                <c:pt idx="20">
                  <c:v>8.1864108580874909E-2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83EB-394B-95AD-71E8E6170C07}"/>
            </c:ext>
          </c:extLst>
        </c:ser>
        <c:ser>
          <c:idx val="17"/>
          <c:order val="17"/>
          <c:tx>
            <c:strRef>
              <c:f>'[2]TBATf vs KTf vs KBr'!$T$66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KBr'!$T$67:$T$88</c:f>
              <c:numCache>
                <c:formatCode>General</c:formatCode>
                <c:ptCount val="22"/>
                <c:pt idx="0">
                  <c:v>7.7870260476783882E-4</c:v>
                </c:pt>
                <c:pt idx="1">
                  <c:v>4.7872493212738907E-3</c:v>
                </c:pt>
                <c:pt idx="2">
                  <c:v>7.8200719632392068E-3</c:v>
                </c:pt>
                <c:pt idx="3">
                  <c:v>9.4890727284210122E-3</c:v>
                </c:pt>
                <c:pt idx="4">
                  <c:v>1.0176222170412738E-2</c:v>
                </c:pt>
                <c:pt idx="5">
                  <c:v>1.224073545744067E-2</c:v>
                </c:pt>
                <c:pt idx="6">
                  <c:v>1.4004709758337609E-2</c:v>
                </c:pt>
                <c:pt idx="7">
                  <c:v>1.5304721266332699E-2</c:v>
                </c:pt>
                <c:pt idx="8">
                  <c:v>1.6889343449904358E-2</c:v>
                </c:pt>
                <c:pt idx="9">
                  <c:v>1.7436243529225449E-2</c:v>
                </c:pt>
                <c:pt idx="10">
                  <c:v>1.8196145866316599E-2</c:v>
                </c:pt>
                <c:pt idx="11">
                  <c:v>1.8559048707865372E-2</c:v>
                </c:pt>
                <c:pt idx="12">
                  <c:v>1.9217745713507366E-2</c:v>
                </c:pt>
                <c:pt idx="13">
                  <c:v>1.9622109076642656E-2</c:v>
                </c:pt>
                <c:pt idx="14">
                  <c:v>2.0136045895926637E-2</c:v>
                </c:pt>
                <c:pt idx="15">
                  <c:v>2.0998192625503311E-2</c:v>
                </c:pt>
                <c:pt idx="16">
                  <c:v>2.160102253907778E-2</c:v>
                </c:pt>
                <c:pt idx="17">
                  <c:v>2.219370131285137E-2</c:v>
                </c:pt>
                <c:pt idx="18">
                  <c:v>2.2935298614794462E-2</c:v>
                </c:pt>
                <c:pt idx="19">
                  <c:v>2.2952375516027655E-2</c:v>
                </c:pt>
                <c:pt idx="20">
                  <c:v>2.3250462503698346E-2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83EB-394B-95AD-71E8E6170C07}"/>
            </c:ext>
          </c:extLst>
        </c:ser>
        <c:ser>
          <c:idx val="18"/>
          <c:order val="18"/>
          <c:tx>
            <c:strRef>
              <c:f>'[2]TBATf vs KTf vs KBr'!$U$66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KBr'!$U$67:$U$88</c:f>
              <c:numCache>
                <c:formatCode>General</c:formatCode>
                <c:ptCount val="22"/>
                <c:pt idx="0">
                  <c:v>7.0715555940701696E-2</c:v>
                </c:pt>
                <c:pt idx="1">
                  <c:v>6.9217092393144206E-2</c:v>
                </c:pt>
                <c:pt idx="2">
                  <c:v>6.7930435203155698E-2</c:v>
                </c:pt>
                <c:pt idx="3">
                  <c:v>6.7200704924674962E-2</c:v>
                </c:pt>
                <c:pt idx="4">
                  <c:v>6.6464059304204168E-2</c:v>
                </c:pt>
                <c:pt idx="5">
                  <c:v>6.568148464433779E-2</c:v>
                </c:pt>
                <c:pt idx="6">
                  <c:v>6.4972429589002179E-2</c:v>
                </c:pt>
                <c:pt idx="7">
                  <c:v>6.3708103852995038E-2</c:v>
                </c:pt>
                <c:pt idx="8">
                  <c:v>6.2875494641244575E-2</c:v>
                </c:pt>
                <c:pt idx="9">
                  <c:v>6.1909011467068988E-2</c:v>
                </c:pt>
                <c:pt idx="10">
                  <c:v>6.0864290347090746E-2</c:v>
                </c:pt>
                <c:pt idx="11">
                  <c:v>6.0576829439324742E-2</c:v>
                </c:pt>
                <c:pt idx="12">
                  <c:v>5.9935781212256692E-2</c:v>
                </c:pt>
                <c:pt idx="13">
                  <c:v>5.9369695955647311E-2</c:v>
                </c:pt>
                <c:pt idx="14">
                  <c:v>5.8777279255946863E-2</c:v>
                </c:pt>
                <c:pt idx="15">
                  <c:v>5.8277502887941583E-2</c:v>
                </c:pt>
                <c:pt idx="16">
                  <c:v>5.7561571436263517E-2</c:v>
                </c:pt>
                <c:pt idx="17">
                  <c:v>5.6823246260847421E-2</c:v>
                </c:pt>
                <c:pt idx="18">
                  <c:v>5.6256819936596959E-2</c:v>
                </c:pt>
                <c:pt idx="19">
                  <c:v>5.5803609714903363E-2</c:v>
                </c:pt>
                <c:pt idx="20">
                  <c:v>5.4757961283934745E-2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83EB-394B-95AD-71E8E6170C07}"/>
            </c:ext>
          </c:extLst>
        </c:ser>
        <c:ser>
          <c:idx val="19"/>
          <c:order val="19"/>
          <c:tx>
            <c:strRef>
              <c:f>'[2]TBATf vs KTf vs KBr'!$V$66</c:f>
              <c:strCache>
                <c:ptCount val="1"/>
                <c:pt idx="0">
                  <c:v>Boronic acid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noFill/>
              <a:ln w="25400">
                <a:solidFill>
                  <a:schemeClr val="accent2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KBr'!$V$67:$V$88</c:f>
              <c:numCache>
                <c:formatCode>General</c:formatCode>
                <c:ptCount val="2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83EB-394B-95AD-71E8E6170C07}"/>
            </c:ext>
          </c:extLst>
        </c:ser>
        <c:ser>
          <c:idx val="20"/>
          <c:order val="20"/>
          <c:tx>
            <c:strRef>
              <c:f>'[2]TBATf vs KTf vs KBr'!$W$66</c:f>
              <c:strCache>
                <c:ptCount val="1"/>
                <c:pt idx="0">
                  <c:v>benzyl bromide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KBr'!$W$67:$W$88</c:f>
              <c:numCache>
                <c:formatCode>General</c:formatCode>
                <c:ptCount val="22"/>
                <c:pt idx="0">
                  <c:v>0.10957599713692592</c:v>
                </c:pt>
                <c:pt idx="1">
                  <c:v>0.10824274200662841</c:v>
                </c:pt>
                <c:pt idx="2">
                  <c:v>0.10733660453699781</c:v>
                </c:pt>
                <c:pt idx="3">
                  <c:v>0.1060674709838909</c:v>
                </c:pt>
                <c:pt idx="4">
                  <c:v>0.10445341334219629</c:v>
                </c:pt>
                <c:pt idx="5">
                  <c:v>0.10356255673910082</c:v>
                </c:pt>
                <c:pt idx="6">
                  <c:v>0.1012812545446268</c:v>
                </c:pt>
                <c:pt idx="7">
                  <c:v>9.9847308728143569E-2</c:v>
                </c:pt>
                <c:pt idx="8">
                  <c:v>9.8496015412194868E-2</c:v>
                </c:pt>
                <c:pt idx="9">
                  <c:v>9.7699747756389455E-2</c:v>
                </c:pt>
                <c:pt idx="10">
                  <c:v>9.6874459557132503E-2</c:v>
                </c:pt>
                <c:pt idx="11">
                  <c:v>9.5994679997631852E-2</c:v>
                </c:pt>
                <c:pt idx="12">
                  <c:v>9.4480811163000777E-2</c:v>
                </c:pt>
                <c:pt idx="13">
                  <c:v>9.3211321383340151E-2</c:v>
                </c:pt>
                <c:pt idx="14">
                  <c:v>9.2976709874699637E-2</c:v>
                </c:pt>
                <c:pt idx="15">
                  <c:v>9.244875593385854E-2</c:v>
                </c:pt>
                <c:pt idx="16">
                  <c:v>9.1639975490044739E-2</c:v>
                </c:pt>
                <c:pt idx="17">
                  <c:v>9.0195448613371101E-2</c:v>
                </c:pt>
                <c:pt idx="18">
                  <c:v>8.9185244445163736E-2</c:v>
                </c:pt>
                <c:pt idx="19">
                  <c:v>8.7996212644537802E-2</c:v>
                </c:pt>
                <c:pt idx="20">
                  <c:v>8.7132362393119764E-2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83EB-394B-95AD-71E8E6170C07}"/>
            </c:ext>
          </c:extLst>
        </c:ser>
        <c:ser>
          <c:idx val="21"/>
          <c:order val="21"/>
          <c:tx>
            <c:strRef>
              <c:f>'[2]TBATf vs KTf vs KBr'!$X$66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KBr'!$X$67:$X$88</c:f>
              <c:numCache>
                <c:formatCode>General</c:formatCode>
                <c:ptCount val="22"/>
                <c:pt idx="0">
                  <c:v>1.0794672858132509E-3</c:v>
                </c:pt>
                <c:pt idx="1">
                  <c:v>2.1817548059989218E-3</c:v>
                </c:pt>
                <c:pt idx="2">
                  <c:v>3.1134797054993102E-3</c:v>
                </c:pt>
                <c:pt idx="3">
                  <c:v>3.605832564187944E-3</c:v>
                </c:pt>
                <c:pt idx="4">
                  <c:v>4.9206897212178873E-3</c:v>
                </c:pt>
                <c:pt idx="5">
                  <c:v>5.3481966521546206E-3</c:v>
                </c:pt>
                <c:pt idx="6">
                  <c:v>6.9087714922247065E-3</c:v>
                </c:pt>
                <c:pt idx="7">
                  <c:v>7.3497548423892591E-3</c:v>
                </c:pt>
                <c:pt idx="8">
                  <c:v>8.2644039329835377E-3</c:v>
                </c:pt>
                <c:pt idx="9">
                  <c:v>9.2317305006448819E-3</c:v>
                </c:pt>
                <c:pt idx="10">
                  <c:v>1.0057328393875409E-2</c:v>
                </c:pt>
                <c:pt idx="11">
                  <c:v>1.0874705892158174E-2</c:v>
                </c:pt>
                <c:pt idx="12">
                  <c:v>1.1120487962858888E-2</c:v>
                </c:pt>
                <c:pt idx="13">
                  <c:v>1.1596406631361463E-2</c:v>
                </c:pt>
                <c:pt idx="14">
                  <c:v>1.2163648927236917E-2</c:v>
                </c:pt>
                <c:pt idx="15">
                  <c:v>1.2393101018169516E-2</c:v>
                </c:pt>
                <c:pt idx="16">
                  <c:v>1.2651475918319539E-2</c:v>
                </c:pt>
                <c:pt idx="17">
                  <c:v>1.3009132579853993E-2</c:v>
                </c:pt>
                <c:pt idx="18">
                  <c:v>1.3370411950259651E-2</c:v>
                </c:pt>
                <c:pt idx="19">
                  <c:v>1.3743224740917747E-2</c:v>
                </c:pt>
                <c:pt idx="20">
                  <c:v>1.4101131998780733E-2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83EB-394B-95AD-71E8E6170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0516336"/>
        <c:axId val="1707669568"/>
      </c:scatterChart>
      <c:valAx>
        <c:axId val="154051633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Time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(h)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669568"/>
        <c:crosses val="autoZero"/>
        <c:crossBetween val="midCat"/>
      </c:valAx>
      <c:valAx>
        <c:axId val="17076695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2000" b="1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0516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BnBr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(1)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7764753678564226"/>
          <c:y val="0.110388567758509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'[2]TBATf vs KTf vs KBr'!$E$66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KBr'!$E$67:$E$93</c:f>
              <c:numCache>
                <c:formatCode>General</c:formatCode>
                <c:ptCount val="27"/>
                <c:pt idx="0">
                  <c:v>0.10990191304526419</c:v>
                </c:pt>
                <c:pt idx="1">
                  <c:v>0.10507895850056025</c:v>
                </c:pt>
                <c:pt idx="2">
                  <c:v>0.10215595712508328</c:v>
                </c:pt>
                <c:pt idx="3">
                  <c:v>0.10052571611835062</c:v>
                </c:pt>
                <c:pt idx="4">
                  <c:v>9.9293129492505711E-2</c:v>
                </c:pt>
                <c:pt idx="5">
                  <c:v>9.7076205043252581E-2</c:v>
                </c:pt>
                <c:pt idx="6">
                  <c:v>9.5975706220714496E-2</c:v>
                </c:pt>
                <c:pt idx="7">
                  <c:v>9.4852458469910514E-2</c:v>
                </c:pt>
                <c:pt idx="8">
                  <c:v>9.4058911546579416E-2</c:v>
                </c:pt>
                <c:pt idx="9">
                  <c:v>9.3098270730095689E-2</c:v>
                </c:pt>
                <c:pt idx="10">
                  <c:v>9.256821298756665E-2</c:v>
                </c:pt>
                <c:pt idx="11">
                  <c:v>9.1383888023963744E-2</c:v>
                </c:pt>
                <c:pt idx="12">
                  <c:v>9.0380359512679934E-2</c:v>
                </c:pt>
                <c:pt idx="13">
                  <c:v>8.9998133409921952E-2</c:v>
                </c:pt>
                <c:pt idx="14">
                  <c:v>8.9116400811123875E-2</c:v>
                </c:pt>
                <c:pt idx="15">
                  <c:v>8.8137081214098439E-2</c:v>
                </c:pt>
                <c:pt idx="16">
                  <c:v>8.7353281002782279E-2</c:v>
                </c:pt>
                <c:pt idx="17">
                  <c:v>8.6462069179197923E-2</c:v>
                </c:pt>
                <c:pt idx="18">
                  <c:v>8.600247065784844E-2</c:v>
                </c:pt>
                <c:pt idx="19">
                  <c:v>8.5138464676487058E-2</c:v>
                </c:pt>
                <c:pt idx="20">
                  <c:v>8.4884518457647565E-2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65-8448-A398-D1B4CFA6CCCC}"/>
            </c:ext>
          </c:extLst>
        </c:ser>
        <c:ser>
          <c:idx val="11"/>
          <c:order val="1"/>
          <c:tx>
            <c:strRef>
              <c:f>'[2]TBATf vs KTf vs KBr'!$N$66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KBr'!$N$67:$N$88</c:f>
              <c:numCache>
                <c:formatCode>General</c:formatCode>
                <c:ptCount val="22"/>
                <c:pt idx="0">
                  <c:v>0.10876182284673078</c:v>
                </c:pt>
                <c:pt idx="1">
                  <c:v>9.3335485573360633E-2</c:v>
                </c:pt>
                <c:pt idx="2">
                  <c:v>8.3756916239171281E-2</c:v>
                </c:pt>
                <c:pt idx="3">
                  <c:v>7.7783703380084265E-2</c:v>
                </c:pt>
                <c:pt idx="4">
                  <c:v>7.3593224622181555E-2</c:v>
                </c:pt>
                <c:pt idx="5">
                  <c:v>7.1736322287565699E-2</c:v>
                </c:pt>
                <c:pt idx="6">
                  <c:v>6.9408910440285132E-2</c:v>
                </c:pt>
                <c:pt idx="7">
                  <c:v>6.7567929985526465E-2</c:v>
                </c:pt>
                <c:pt idx="8">
                  <c:v>6.603632934408131E-2</c:v>
                </c:pt>
                <c:pt idx="9">
                  <c:v>6.3909845307315319E-2</c:v>
                </c:pt>
                <c:pt idx="10">
                  <c:v>6.3087224194337863E-2</c:v>
                </c:pt>
                <c:pt idx="11">
                  <c:v>6.189355869109911E-2</c:v>
                </c:pt>
                <c:pt idx="12">
                  <c:v>6.0987342127615196E-2</c:v>
                </c:pt>
                <c:pt idx="13">
                  <c:v>6.0278427304047512E-2</c:v>
                </c:pt>
                <c:pt idx="14">
                  <c:v>5.9074116783801416E-2</c:v>
                </c:pt>
                <c:pt idx="15">
                  <c:v>5.6606913103986578E-2</c:v>
                </c:pt>
                <c:pt idx="16">
                  <c:v>5.8048387216395193E-2</c:v>
                </c:pt>
                <c:pt idx="17">
                  <c:v>5.7187325255369875E-2</c:v>
                </c:pt>
                <c:pt idx="18">
                  <c:v>5.6841344014976682E-2</c:v>
                </c:pt>
                <c:pt idx="19">
                  <c:v>5.5658084595584058E-2</c:v>
                </c:pt>
                <c:pt idx="20">
                  <c:v>5.4060912393160701E-2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65-8448-A398-D1B4CFA6CCCC}"/>
            </c:ext>
          </c:extLst>
        </c:ser>
        <c:ser>
          <c:idx val="16"/>
          <c:order val="2"/>
          <c:tx>
            <c:strRef>
              <c:f>'[2]TBATf vs KTf vs KBr'!$S$66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KBr'!$S$67:$S$106</c:f>
              <c:numCache>
                <c:formatCode>General</c:formatCode>
                <c:ptCount val="40"/>
                <c:pt idx="0">
                  <c:v>0.1073584312125871</c:v>
                </c:pt>
                <c:pt idx="1">
                  <c:v>0.10240984736286368</c:v>
                </c:pt>
                <c:pt idx="2">
                  <c:v>0.10082268288042461</c:v>
                </c:pt>
                <c:pt idx="3">
                  <c:v>9.7610835608884242E-2</c:v>
                </c:pt>
                <c:pt idx="4">
                  <c:v>9.3294542092890342E-2</c:v>
                </c:pt>
                <c:pt idx="5">
                  <c:v>9.235073741763615E-2</c:v>
                </c:pt>
                <c:pt idx="6">
                  <c:v>9.1672234579209366E-2</c:v>
                </c:pt>
                <c:pt idx="7">
                  <c:v>9.0352715181615112E-2</c:v>
                </c:pt>
                <c:pt idx="8">
                  <c:v>8.9989051893422045E-2</c:v>
                </c:pt>
                <c:pt idx="9">
                  <c:v>8.8604702645719735E-2</c:v>
                </c:pt>
                <c:pt idx="10">
                  <c:v>8.7656901204533511E-2</c:v>
                </c:pt>
                <c:pt idx="11">
                  <c:v>8.6700916747854156E-2</c:v>
                </c:pt>
                <c:pt idx="12">
                  <c:v>8.6341802813110727E-2</c:v>
                </c:pt>
                <c:pt idx="13">
                  <c:v>8.5795546171742204E-2</c:v>
                </c:pt>
                <c:pt idx="14">
                  <c:v>8.4741021372222503E-2</c:v>
                </c:pt>
                <c:pt idx="15">
                  <c:v>8.4608585195610722E-2</c:v>
                </c:pt>
                <c:pt idx="16">
                  <c:v>8.4080165815230395E-2</c:v>
                </c:pt>
                <c:pt idx="17">
                  <c:v>8.3638663988607212E-2</c:v>
                </c:pt>
                <c:pt idx="18">
                  <c:v>8.2758119907269626E-2</c:v>
                </c:pt>
                <c:pt idx="19">
                  <c:v>8.2713294081132427E-2</c:v>
                </c:pt>
                <c:pt idx="20">
                  <c:v>8.1864108580874909E-2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165-8448-A398-D1B4CFA6CCCC}"/>
            </c:ext>
          </c:extLst>
        </c:ser>
        <c:ser>
          <c:idx val="20"/>
          <c:order val="3"/>
          <c:tx>
            <c:strRef>
              <c:f>'[2]TBATf vs KTf vs KBr'!$W$66</c:f>
              <c:strCache>
                <c:ptCount val="1"/>
                <c:pt idx="0">
                  <c:v>benzyl bromide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'[2]TBATf vs KTf vs KBr'!$B$67:$B$107</c:f>
              <c:numCache>
                <c:formatCode>General</c:formatCode>
                <c:ptCount val="4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  <c:pt idx="36">
                  <c:v>13.25</c:v>
                </c:pt>
                <c:pt idx="37">
                  <c:v>13.75</c:v>
                </c:pt>
                <c:pt idx="38">
                  <c:v>14.25</c:v>
                </c:pt>
                <c:pt idx="39">
                  <c:v>14.75</c:v>
                </c:pt>
                <c:pt idx="40">
                  <c:v>15.25</c:v>
                </c:pt>
              </c:numCache>
            </c:numRef>
          </c:xVal>
          <c:yVal>
            <c:numRef>
              <c:f>'[2]TBATf vs KTf vs KBr'!$W$67:$W$106</c:f>
              <c:numCache>
                <c:formatCode>General</c:formatCode>
                <c:ptCount val="40"/>
                <c:pt idx="0">
                  <c:v>0.10957599713692592</c:v>
                </c:pt>
                <c:pt idx="1">
                  <c:v>0.10824274200662841</c:v>
                </c:pt>
                <c:pt idx="2">
                  <c:v>0.10733660453699781</c:v>
                </c:pt>
                <c:pt idx="3">
                  <c:v>0.1060674709838909</c:v>
                </c:pt>
                <c:pt idx="4">
                  <c:v>0.10445341334219629</c:v>
                </c:pt>
                <c:pt idx="5">
                  <c:v>0.10356255673910082</c:v>
                </c:pt>
                <c:pt idx="6">
                  <c:v>0.1012812545446268</c:v>
                </c:pt>
                <c:pt idx="7">
                  <c:v>9.9847308728143569E-2</c:v>
                </c:pt>
                <c:pt idx="8">
                  <c:v>9.8496015412194868E-2</c:v>
                </c:pt>
                <c:pt idx="9">
                  <c:v>9.7699747756389455E-2</c:v>
                </c:pt>
                <c:pt idx="10">
                  <c:v>9.6874459557132503E-2</c:v>
                </c:pt>
                <c:pt idx="11">
                  <c:v>9.5994679997631852E-2</c:v>
                </c:pt>
                <c:pt idx="12">
                  <c:v>9.4480811163000777E-2</c:v>
                </c:pt>
                <c:pt idx="13">
                  <c:v>9.3211321383340151E-2</c:v>
                </c:pt>
                <c:pt idx="14">
                  <c:v>9.2976709874699637E-2</c:v>
                </c:pt>
                <c:pt idx="15">
                  <c:v>9.244875593385854E-2</c:v>
                </c:pt>
                <c:pt idx="16">
                  <c:v>9.1639975490044739E-2</c:v>
                </c:pt>
                <c:pt idx="17">
                  <c:v>9.0195448613371101E-2</c:v>
                </c:pt>
                <c:pt idx="18">
                  <c:v>8.9185244445163736E-2</c:v>
                </c:pt>
                <c:pt idx="19">
                  <c:v>8.7996212644537802E-2</c:v>
                </c:pt>
                <c:pt idx="20">
                  <c:v>8.7132362393119764E-2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165-8448-A398-D1B4CFA6CCCC}"/>
            </c:ext>
          </c:extLst>
        </c:ser>
        <c:ser>
          <c:idx val="0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'[2]TBATf vs KTf vs KBr'!$B$67:$B$90</c:f>
              <c:numCache>
                <c:formatCode>General</c:formatCode>
                <c:ptCount val="2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</c:numCache>
            </c:numRef>
          </c:xVal>
          <c:yVal>
            <c:numRef>
              <c:f>'[2]TBATf vs KTf vs KBr'!$I$67:$I$87</c:f>
              <c:numCache>
                <c:formatCode>General</c:formatCode>
                <c:ptCount val="21"/>
                <c:pt idx="0">
                  <c:v>0.11094157839870528</c:v>
                </c:pt>
                <c:pt idx="1">
                  <c:v>0.11054901651751714</c:v>
                </c:pt>
                <c:pt idx="2">
                  <c:v>0.11004480854912413</c:v>
                </c:pt>
                <c:pt idx="3">
                  <c:v>0.10942270568354912</c:v>
                </c:pt>
                <c:pt idx="4">
                  <c:v>0.10933879469725818</c:v>
                </c:pt>
                <c:pt idx="5">
                  <c:v>0.10856146572734196</c:v>
                </c:pt>
                <c:pt idx="6">
                  <c:v>0.10882342574257425</c:v>
                </c:pt>
                <c:pt idx="7">
                  <c:v>0.10827631906892612</c:v>
                </c:pt>
                <c:pt idx="8">
                  <c:v>0.10768708120715918</c:v>
                </c:pt>
                <c:pt idx="9">
                  <c:v>0.10714242093488197</c:v>
                </c:pt>
                <c:pt idx="10">
                  <c:v>0.10697968759520182</c:v>
                </c:pt>
                <c:pt idx="11">
                  <c:v>0.1063995065213252</c:v>
                </c:pt>
                <c:pt idx="12">
                  <c:v>0.10542482397182025</c:v>
                </c:pt>
                <c:pt idx="13">
                  <c:v>0.10494173986100533</c:v>
                </c:pt>
                <c:pt idx="14">
                  <c:v>0.10444263566260473</c:v>
                </c:pt>
                <c:pt idx="15">
                  <c:v>0.10397376794554454</c:v>
                </c:pt>
                <c:pt idx="16">
                  <c:v>0.10352995834920031</c:v>
                </c:pt>
                <c:pt idx="17">
                  <c:v>0.10249629036557502</c:v>
                </c:pt>
                <c:pt idx="18">
                  <c:v>0.10160392717060168</c:v>
                </c:pt>
                <c:pt idx="19">
                  <c:v>0.10075369268849961</c:v>
                </c:pt>
                <c:pt idx="20">
                  <c:v>0.10047515760662605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165-8448-A398-D1B4CFA6C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0516336"/>
        <c:axId val="1707669568"/>
      </c:scatterChart>
      <c:valAx>
        <c:axId val="1540516336"/>
        <c:scaling>
          <c:orientation val="minMax"/>
          <c:max val="6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Time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(h)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669568"/>
        <c:crosses val="autoZero"/>
        <c:crossBetween val="midCat"/>
      </c:valAx>
      <c:valAx>
        <c:axId val="17076695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2000" b="1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0516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0</a:t>
            </a:r>
            <a:endParaRPr lang="en-HK" sz="14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9136789151356081"/>
          <c:y val="0.143518518518518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Benzylbromi'!$N$37</c:f>
              <c:strCache>
                <c:ptCount val="1"/>
                <c:pt idx="0">
                  <c:v>[Pdt]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Benzylbromi'!$M$38:$M$62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Benzylbromi'!$N$38:$N$62</c:f>
              <c:numCache>
                <c:formatCode>General</c:formatCode>
                <c:ptCount val="25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AB-8947-82B0-4A997077F6AF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Benzylbromi'!$Z$38:$Z$43</c:f>
              <c:numCache>
                <c:formatCode>General</c:formatCode>
                <c:ptCount val="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</c:numCache>
            </c:numRef>
          </c:xVal>
          <c:yVal>
            <c:numRef>
              <c:f>'Different excess in Benzylbromi'!$AA$38:$AA$43</c:f>
              <c:numCache>
                <c:formatCode>General</c:formatCode>
                <c:ptCount val="6"/>
                <c:pt idx="0">
                  <c:v>2.2432166670436561E-3</c:v>
                </c:pt>
                <c:pt idx="1">
                  <c:v>1.9804582629887074E-2</c:v>
                </c:pt>
                <c:pt idx="2">
                  <c:v>3.0621597558996974E-2</c:v>
                </c:pt>
                <c:pt idx="3">
                  <c:v>3.8350704407307971E-2</c:v>
                </c:pt>
                <c:pt idx="4">
                  <c:v>4.316613939894514E-2</c:v>
                </c:pt>
                <c:pt idx="5">
                  <c:v>4.4768909621958924E-2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AB-8947-82B0-4A997077F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</a:t>
                </a:r>
                <a:r>
                  <a:rPr lang="en-US" sz="1200" b="1" i="0" baseline="0">
                    <a:solidFill>
                      <a:schemeClr val="tx1"/>
                    </a:solidFill>
                    <a:effectLst/>
                  </a:rPr>
                  <a:t>1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HK" sz="1200" b="0" i="0" baseline="30000">
                    <a:solidFill>
                      <a:schemeClr val="tx1"/>
                    </a:solidFill>
                    <a:effectLst/>
                  </a:rPr>
                  <a:t>0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BPin</a:t>
            </a:r>
            <a:r>
              <a:rPr lang="zh-CN" altLang="en-US" sz="2200" b="1" baseline="0">
                <a:solidFill>
                  <a:schemeClr val="tx1"/>
                </a:solidFill>
              </a:rPr>
              <a:t> </a:t>
            </a:r>
            <a:r>
              <a:rPr lang="en-US" altLang="zh-CN" sz="2200" b="1" baseline="0">
                <a:solidFill>
                  <a:schemeClr val="tx1"/>
                </a:solidFill>
              </a:rPr>
              <a:t>(2)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7764753678564226"/>
          <c:y val="0.100353243416827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'[2]TBATf vs KTf vs KBr'!$C$66</c:f>
              <c:strCache>
                <c:ptCount val="1"/>
                <c:pt idx="0">
                  <c:v>Phenyl 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KBr'!$C$67:$C$88</c:f>
              <c:numCache>
                <c:formatCode>General</c:formatCode>
                <c:ptCount val="22"/>
                <c:pt idx="0">
                  <c:v>7.2237742485368864E-2</c:v>
                </c:pt>
                <c:pt idx="1">
                  <c:v>6.9137457002211938E-2</c:v>
                </c:pt>
                <c:pt idx="2">
                  <c:v>6.6830409849994096E-2</c:v>
                </c:pt>
                <c:pt idx="3">
                  <c:v>6.4585638821737429E-2</c:v>
                </c:pt>
                <c:pt idx="4">
                  <c:v>6.4522398413108459E-2</c:v>
                </c:pt>
                <c:pt idx="5">
                  <c:v>6.3863341722695782E-2</c:v>
                </c:pt>
                <c:pt idx="6">
                  <c:v>6.2183493756461788E-2</c:v>
                </c:pt>
                <c:pt idx="7">
                  <c:v>6.1314160003064958E-2</c:v>
                </c:pt>
                <c:pt idx="8">
                  <c:v>5.9924634391564327E-2</c:v>
                </c:pt>
                <c:pt idx="9">
                  <c:v>5.976639958722374E-2</c:v>
                </c:pt>
                <c:pt idx="10">
                  <c:v>5.8610292609614673E-2</c:v>
                </c:pt>
                <c:pt idx="11">
                  <c:v>5.9088382423155374E-2</c:v>
                </c:pt>
                <c:pt idx="12">
                  <c:v>5.6979595435254507E-2</c:v>
                </c:pt>
                <c:pt idx="13">
                  <c:v>5.7261416125446551E-2</c:v>
                </c:pt>
                <c:pt idx="14">
                  <c:v>5.5607511281053769E-2</c:v>
                </c:pt>
                <c:pt idx="15">
                  <c:v>5.5017162069573661E-2</c:v>
                </c:pt>
                <c:pt idx="16">
                  <c:v>5.3925851998078936E-2</c:v>
                </c:pt>
                <c:pt idx="17">
                  <c:v>5.4156346314295216E-2</c:v>
                </c:pt>
                <c:pt idx="18">
                  <c:v>5.3690184328014305E-2</c:v>
                </c:pt>
                <c:pt idx="19">
                  <c:v>5.263394109861156E-2</c:v>
                </c:pt>
                <c:pt idx="20">
                  <c:v>5.2039429076056569E-2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1E-9E46-9191-855BB4377E02}"/>
            </c:ext>
          </c:extLst>
        </c:ser>
        <c:ser>
          <c:idx val="9"/>
          <c:order val="1"/>
          <c:tx>
            <c:strRef>
              <c:f>'[2]TBATf vs KTf vs KBr'!$L$66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KBr'!$L$67:$L$88</c:f>
              <c:numCache>
                <c:formatCode>General</c:formatCode>
                <c:ptCount val="22"/>
                <c:pt idx="0">
                  <c:v>7.4054820060207902E-2</c:v>
                </c:pt>
                <c:pt idx="1">
                  <c:v>4.5180906642641398E-2</c:v>
                </c:pt>
                <c:pt idx="2">
                  <c:v>3.6362143930252021E-2</c:v>
                </c:pt>
                <c:pt idx="3">
                  <c:v>3.1883719787197638E-2</c:v>
                </c:pt>
                <c:pt idx="4">
                  <c:v>2.9352700371985924E-2</c:v>
                </c:pt>
                <c:pt idx="5">
                  <c:v>2.7114014599148601E-2</c:v>
                </c:pt>
                <c:pt idx="6">
                  <c:v>2.5433574185243786E-2</c:v>
                </c:pt>
                <c:pt idx="7">
                  <c:v>2.397284126052197E-2</c:v>
                </c:pt>
                <c:pt idx="8">
                  <c:v>2.2813893545130234E-2</c:v>
                </c:pt>
                <c:pt idx="9">
                  <c:v>2.1663275431910597E-2</c:v>
                </c:pt>
                <c:pt idx="10">
                  <c:v>2.0903528400246427E-2</c:v>
                </c:pt>
                <c:pt idx="11">
                  <c:v>1.9920452705350686E-2</c:v>
                </c:pt>
                <c:pt idx="12">
                  <c:v>1.9165017780914888E-2</c:v>
                </c:pt>
                <c:pt idx="13">
                  <c:v>1.838412090723095E-2</c:v>
                </c:pt>
                <c:pt idx="14">
                  <c:v>1.7726916798256557E-2</c:v>
                </c:pt>
                <c:pt idx="15">
                  <c:v>1.7595534306938877E-2</c:v>
                </c:pt>
                <c:pt idx="16">
                  <c:v>1.6520194251696953E-2</c:v>
                </c:pt>
                <c:pt idx="17">
                  <c:v>1.5653802284236077E-2</c:v>
                </c:pt>
                <c:pt idx="18">
                  <c:v>1.5244200203835987E-2</c:v>
                </c:pt>
                <c:pt idx="19">
                  <c:v>1.4407422000626011E-2</c:v>
                </c:pt>
                <c:pt idx="20">
                  <c:v>1.3252553873250032E-2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1E-9E46-9191-855BB4377E02}"/>
            </c:ext>
          </c:extLst>
        </c:ser>
        <c:ser>
          <c:idx val="13"/>
          <c:order val="2"/>
          <c:tx>
            <c:strRef>
              <c:f>'[2]TBATf vs KTf vs KBr'!$P$66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KBr'!$P$67:$P$106</c:f>
              <c:numCache>
                <c:formatCode>General</c:formatCode>
                <c:ptCount val="40"/>
                <c:pt idx="0">
                  <c:v>7.3308864848645433E-2</c:v>
                </c:pt>
                <c:pt idx="1">
                  <c:v>6.5476539365760728E-2</c:v>
                </c:pt>
                <c:pt idx="2">
                  <c:v>6.4346607007880988E-2</c:v>
                </c:pt>
                <c:pt idx="3">
                  <c:v>6.1664720428378186E-2</c:v>
                </c:pt>
                <c:pt idx="4">
                  <c:v>5.9878903235671549E-2</c:v>
                </c:pt>
                <c:pt idx="5">
                  <c:v>5.7577335086223438E-2</c:v>
                </c:pt>
                <c:pt idx="6">
                  <c:v>5.6684264368876018E-2</c:v>
                </c:pt>
                <c:pt idx="7">
                  <c:v>5.6496443849476385E-2</c:v>
                </c:pt>
                <c:pt idx="8">
                  <c:v>5.4573580434396522E-2</c:v>
                </c:pt>
                <c:pt idx="9">
                  <c:v>5.4122996850716913E-2</c:v>
                </c:pt>
                <c:pt idx="10">
                  <c:v>5.3382960683646369E-2</c:v>
                </c:pt>
                <c:pt idx="11">
                  <c:v>5.2477414533014612E-2</c:v>
                </c:pt>
                <c:pt idx="12">
                  <c:v>5.1956156542909263E-2</c:v>
                </c:pt>
                <c:pt idx="13">
                  <c:v>5.112032689345402E-2</c:v>
                </c:pt>
                <c:pt idx="14">
                  <c:v>5.044438443694127E-2</c:v>
                </c:pt>
                <c:pt idx="15">
                  <c:v>4.9537326506371659E-2</c:v>
                </c:pt>
                <c:pt idx="16">
                  <c:v>4.9006846609697952E-2</c:v>
                </c:pt>
                <c:pt idx="17">
                  <c:v>4.8505230011271293E-2</c:v>
                </c:pt>
                <c:pt idx="18">
                  <c:v>4.7913006519615914E-2</c:v>
                </c:pt>
                <c:pt idx="19">
                  <c:v>4.7191316499460845E-2</c:v>
                </c:pt>
                <c:pt idx="20">
                  <c:v>4.5079794418171538E-2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F1E-9E46-9191-855BB4377E02}"/>
            </c:ext>
          </c:extLst>
        </c:ser>
        <c:ser>
          <c:idx val="18"/>
          <c:order val="3"/>
          <c:tx>
            <c:strRef>
              <c:f>'[2]TBATf vs KTf vs KBr'!$U$66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KBr'!$U$67:$U$106</c:f>
              <c:numCache>
                <c:formatCode>General</c:formatCode>
                <c:ptCount val="40"/>
                <c:pt idx="0">
                  <c:v>7.0715555940701696E-2</c:v>
                </c:pt>
                <c:pt idx="1">
                  <c:v>6.9217092393144206E-2</c:v>
                </c:pt>
                <c:pt idx="2">
                  <c:v>6.7930435203155698E-2</c:v>
                </c:pt>
                <c:pt idx="3">
                  <c:v>6.7200704924674962E-2</c:v>
                </c:pt>
                <c:pt idx="4">
                  <c:v>6.6464059304204168E-2</c:v>
                </c:pt>
                <c:pt idx="5">
                  <c:v>6.568148464433779E-2</c:v>
                </c:pt>
                <c:pt idx="6">
                  <c:v>6.4972429589002179E-2</c:v>
                </c:pt>
                <c:pt idx="7">
                  <c:v>6.3708103852995038E-2</c:v>
                </c:pt>
                <c:pt idx="8">
                  <c:v>6.2875494641244575E-2</c:v>
                </c:pt>
                <c:pt idx="9">
                  <c:v>6.1909011467068988E-2</c:v>
                </c:pt>
                <c:pt idx="10">
                  <c:v>6.0864290347090746E-2</c:v>
                </c:pt>
                <c:pt idx="11">
                  <c:v>6.0576829439324742E-2</c:v>
                </c:pt>
                <c:pt idx="12">
                  <c:v>5.9935781212256692E-2</c:v>
                </c:pt>
                <c:pt idx="13">
                  <c:v>5.9369695955647311E-2</c:v>
                </c:pt>
                <c:pt idx="14">
                  <c:v>5.8777279255946863E-2</c:v>
                </c:pt>
                <c:pt idx="15">
                  <c:v>5.8277502887941583E-2</c:v>
                </c:pt>
                <c:pt idx="16">
                  <c:v>5.7561571436263517E-2</c:v>
                </c:pt>
                <c:pt idx="17">
                  <c:v>5.6823246260847421E-2</c:v>
                </c:pt>
                <c:pt idx="18">
                  <c:v>5.6256819936596959E-2</c:v>
                </c:pt>
                <c:pt idx="19">
                  <c:v>5.5803609714903363E-2</c:v>
                </c:pt>
                <c:pt idx="20">
                  <c:v>5.4757961283934745E-2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F1E-9E46-9191-855BB4377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0516336"/>
        <c:axId val="1707669568"/>
      </c:scatterChart>
      <c:valAx>
        <c:axId val="154051633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Time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(h)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669568"/>
        <c:crosses val="autoZero"/>
        <c:crossBetween val="midCat"/>
      </c:valAx>
      <c:valAx>
        <c:axId val="17076695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2000" b="1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0516336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Product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(3)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5784977612701833"/>
          <c:y val="0.100353243416827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strRef>
              <c:f>'[2]TBATf vs KTf vs KBr'!$F$66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KBr'!$F$67:$F$88</c:f>
              <c:numCache>
                <c:formatCode>General</c:formatCode>
                <c:ptCount val="22"/>
                <c:pt idx="0">
                  <c:v>1.1851389850564959E-3</c:v>
                </c:pt>
                <c:pt idx="1">
                  <c:v>3.7616312620852494E-3</c:v>
                </c:pt>
                <c:pt idx="2">
                  <c:v>5.2923070720351812E-3</c:v>
                </c:pt>
                <c:pt idx="3">
                  <c:v>6.4878695026969677E-3</c:v>
                </c:pt>
                <c:pt idx="4">
                  <c:v>7.5775522074535175E-3</c:v>
                </c:pt>
                <c:pt idx="5">
                  <c:v>8.7969553141081635E-3</c:v>
                </c:pt>
                <c:pt idx="6">
                  <c:v>9.5680335278661988E-3</c:v>
                </c:pt>
                <c:pt idx="7">
                  <c:v>1.0166119653186298E-2</c:v>
                </c:pt>
                <c:pt idx="8">
                  <c:v>1.1171467909826607E-2</c:v>
                </c:pt>
                <c:pt idx="9">
                  <c:v>1.1948899854579765E-2</c:v>
                </c:pt>
                <c:pt idx="10">
                  <c:v>1.2252564257362118E-2</c:v>
                </c:pt>
                <c:pt idx="11">
                  <c:v>1.3547174329124842E-2</c:v>
                </c:pt>
                <c:pt idx="12">
                  <c:v>1.3101276805749601E-2</c:v>
                </c:pt>
                <c:pt idx="13">
                  <c:v>1.4092224688096695E-2</c:v>
                </c:pt>
                <c:pt idx="14">
                  <c:v>1.4245434461414587E-2</c:v>
                </c:pt>
                <c:pt idx="15">
                  <c:v>1.5226348525156658E-2</c:v>
                </c:pt>
                <c:pt idx="16">
                  <c:v>1.5152537201171466E-2</c:v>
                </c:pt>
                <c:pt idx="17">
                  <c:v>1.5748187560163801E-2</c:v>
                </c:pt>
                <c:pt idx="18">
                  <c:v>1.5704190151229695E-2</c:v>
                </c:pt>
                <c:pt idx="19">
                  <c:v>1.6596204308679596E-2</c:v>
                </c:pt>
                <c:pt idx="20">
                  <c:v>1.7255002940705682E-2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A9-E94B-B16A-CC15D91F6BBB}"/>
            </c:ext>
          </c:extLst>
        </c:ser>
        <c:ser>
          <c:idx val="12"/>
          <c:order val="1"/>
          <c:tx>
            <c:strRef>
              <c:f>'[2]TBATf vs KTf vs KBr'!$O$66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KBr'!$O$67:$O$88</c:f>
              <c:numCache>
                <c:formatCode>General</c:formatCode>
                <c:ptCount val="22"/>
                <c:pt idx="0">
                  <c:v>1.6538907009393412E-3</c:v>
                </c:pt>
                <c:pt idx="1">
                  <c:v>1.7765550064576953E-2</c:v>
                </c:pt>
                <c:pt idx="2">
                  <c:v>2.678773798872432E-2</c:v>
                </c:pt>
                <c:pt idx="3">
                  <c:v>3.1856216363393718E-2</c:v>
                </c:pt>
                <c:pt idx="4">
                  <c:v>3.5358865492290878E-2</c:v>
                </c:pt>
                <c:pt idx="5">
                  <c:v>3.8363392248868769E-2</c:v>
                </c:pt>
                <c:pt idx="6">
                  <c:v>4.0415618410352912E-2</c:v>
                </c:pt>
                <c:pt idx="7">
                  <c:v>4.2266814049492701E-2</c:v>
                </c:pt>
                <c:pt idx="8">
                  <c:v>4.3814461785678799E-2</c:v>
                </c:pt>
                <c:pt idx="9">
                  <c:v>4.4566797959680736E-2</c:v>
                </c:pt>
                <c:pt idx="10">
                  <c:v>4.5905172791414678E-2</c:v>
                </c:pt>
                <c:pt idx="11">
                  <c:v>4.6690331753467332E-2</c:v>
                </c:pt>
                <c:pt idx="12">
                  <c:v>4.8097264973456032E-2</c:v>
                </c:pt>
                <c:pt idx="13">
                  <c:v>4.8682369946622561E-2</c:v>
                </c:pt>
                <c:pt idx="14">
                  <c:v>4.9719114075959747E-2</c:v>
                </c:pt>
                <c:pt idx="15">
                  <c:v>5.0456104301455196E-2</c:v>
                </c:pt>
                <c:pt idx="16">
                  <c:v>5.129909804958175E-2</c:v>
                </c:pt>
                <c:pt idx="17">
                  <c:v>5.1392675537955894E-2</c:v>
                </c:pt>
                <c:pt idx="18">
                  <c:v>5.1691327384694521E-2</c:v>
                </c:pt>
                <c:pt idx="19">
                  <c:v>5.2616328553586715E-2</c:v>
                </c:pt>
                <c:pt idx="20">
                  <c:v>5.3903361306459611E-2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A9-E94B-B16A-CC15D91F6BBB}"/>
            </c:ext>
          </c:extLst>
        </c:ser>
        <c:ser>
          <c:idx val="17"/>
          <c:order val="2"/>
          <c:tx>
            <c:strRef>
              <c:f>'[2]TBATf vs KTf vs KBr'!$T$66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KBr'!$T$67:$T$106</c:f>
              <c:numCache>
                <c:formatCode>General</c:formatCode>
                <c:ptCount val="40"/>
                <c:pt idx="0">
                  <c:v>7.7870260476783882E-4</c:v>
                </c:pt>
                <c:pt idx="1">
                  <c:v>4.7872493212738907E-3</c:v>
                </c:pt>
                <c:pt idx="2">
                  <c:v>7.8200719632392068E-3</c:v>
                </c:pt>
                <c:pt idx="3">
                  <c:v>9.4890727284210122E-3</c:v>
                </c:pt>
                <c:pt idx="4">
                  <c:v>1.0176222170412738E-2</c:v>
                </c:pt>
                <c:pt idx="5">
                  <c:v>1.224073545744067E-2</c:v>
                </c:pt>
                <c:pt idx="6">
                  <c:v>1.4004709758337609E-2</c:v>
                </c:pt>
                <c:pt idx="7">
                  <c:v>1.5304721266332699E-2</c:v>
                </c:pt>
                <c:pt idx="8">
                  <c:v>1.6889343449904358E-2</c:v>
                </c:pt>
                <c:pt idx="9">
                  <c:v>1.7436243529225449E-2</c:v>
                </c:pt>
                <c:pt idx="10">
                  <c:v>1.8196145866316599E-2</c:v>
                </c:pt>
                <c:pt idx="11">
                  <c:v>1.8559048707865372E-2</c:v>
                </c:pt>
                <c:pt idx="12">
                  <c:v>1.9217745713507366E-2</c:v>
                </c:pt>
                <c:pt idx="13">
                  <c:v>1.9622109076642656E-2</c:v>
                </c:pt>
                <c:pt idx="14">
                  <c:v>2.0136045895926637E-2</c:v>
                </c:pt>
                <c:pt idx="15">
                  <c:v>2.0998192625503311E-2</c:v>
                </c:pt>
                <c:pt idx="16">
                  <c:v>2.160102253907778E-2</c:v>
                </c:pt>
                <c:pt idx="17">
                  <c:v>2.219370131285137E-2</c:v>
                </c:pt>
                <c:pt idx="18">
                  <c:v>2.2935298614794462E-2</c:v>
                </c:pt>
                <c:pt idx="19">
                  <c:v>2.2952375516027655E-2</c:v>
                </c:pt>
                <c:pt idx="20">
                  <c:v>2.3250462503698346E-2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BA9-E94B-B16A-CC15D91F6BBB}"/>
            </c:ext>
          </c:extLst>
        </c:ser>
        <c:ser>
          <c:idx val="21"/>
          <c:order val="3"/>
          <c:tx>
            <c:strRef>
              <c:f>'[2]TBATf vs KTf vs KBr'!$X$66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KBr'!$X$67:$X$106</c:f>
              <c:numCache>
                <c:formatCode>General</c:formatCode>
                <c:ptCount val="40"/>
                <c:pt idx="0">
                  <c:v>1.0794672858132509E-3</c:v>
                </c:pt>
                <c:pt idx="1">
                  <c:v>2.1817548059989218E-3</c:v>
                </c:pt>
                <c:pt idx="2">
                  <c:v>3.1134797054993102E-3</c:v>
                </c:pt>
                <c:pt idx="3">
                  <c:v>3.605832564187944E-3</c:v>
                </c:pt>
                <c:pt idx="4">
                  <c:v>4.9206897212178873E-3</c:v>
                </c:pt>
                <c:pt idx="5">
                  <c:v>5.3481966521546206E-3</c:v>
                </c:pt>
                <c:pt idx="6">
                  <c:v>6.9087714922247065E-3</c:v>
                </c:pt>
                <c:pt idx="7">
                  <c:v>7.3497548423892591E-3</c:v>
                </c:pt>
                <c:pt idx="8">
                  <c:v>8.2644039329835377E-3</c:v>
                </c:pt>
                <c:pt idx="9">
                  <c:v>9.2317305006448819E-3</c:v>
                </c:pt>
                <c:pt idx="10">
                  <c:v>1.0057328393875409E-2</c:v>
                </c:pt>
                <c:pt idx="11">
                  <c:v>1.0874705892158174E-2</c:v>
                </c:pt>
                <c:pt idx="12">
                  <c:v>1.1120487962858888E-2</c:v>
                </c:pt>
                <c:pt idx="13">
                  <c:v>1.1596406631361463E-2</c:v>
                </c:pt>
                <c:pt idx="14">
                  <c:v>1.2163648927236917E-2</c:v>
                </c:pt>
                <c:pt idx="15">
                  <c:v>1.2393101018169516E-2</c:v>
                </c:pt>
                <c:pt idx="16">
                  <c:v>1.2651475918319539E-2</c:v>
                </c:pt>
                <c:pt idx="17">
                  <c:v>1.3009132579853993E-2</c:v>
                </c:pt>
                <c:pt idx="18">
                  <c:v>1.3370411950259651E-2</c:v>
                </c:pt>
                <c:pt idx="19">
                  <c:v>1.3743224740917747E-2</c:v>
                </c:pt>
                <c:pt idx="20">
                  <c:v>1.4101131998780733E-2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BA9-E94B-B16A-CC15D91F6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0516336"/>
        <c:axId val="1707669568"/>
      </c:scatterChart>
      <c:valAx>
        <c:axId val="154051633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Time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(h)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669568"/>
        <c:crosses val="autoZero"/>
        <c:crossBetween val="midCat"/>
      </c:valAx>
      <c:valAx>
        <c:axId val="17076695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2000" b="1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0516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HK" sz="2200" b="1">
                <a:solidFill>
                  <a:schemeClr val="tx1"/>
                </a:solidFill>
              </a:rPr>
              <a:t>Boronic acid (6)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5632687146097028"/>
          <c:y val="0.10436737315350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'[2]TBATf vs KTf vs KBr'!$D$66</c:f>
              <c:strCache>
                <c:ptCount val="1"/>
                <c:pt idx="0">
                  <c:v>Boronic acid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25400">
                <a:solidFill>
                  <a:schemeClr val="accent2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KBr'!$D$67:$D$88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75-8A43-979C-DAD3AC8E5FBF}"/>
            </c:ext>
          </c:extLst>
        </c:ser>
        <c:ser>
          <c:idx val="5"/>
          <c:order val="1"/>
          <c:tx>
            <c:strRef>
              <c:f>'[2]TBATf vs KTf vs KBr'!$H$66</c:f>
              <c:strCache>
                <c:ptCount val="1"/>
                <c:pt idx="0">
                  <c:v>Boronic acid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2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KBr'!$H$67:$H$88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75-8A43-979C-DAD3AC8E5FBF}"/>
            </c:ext>
          </c:extLst>
        </c:ser>
        <c:ser>
          <c:idx val="10"/>
          <c:order val="2"/>
          <c:tx>
            <c:strRef>
              <c:f>'[2]TBATf vs KTf vs KBr'!$M$66</c:f>
              <c:strCache>
                <c:ptCount val="1"/>
                <c:pt idx="0">
                  <c:v>Boronic acid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2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KBr'!$M$67:$M$88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075-8A43-979C-DAD3AC8E5FBF}"/>
            </c:ext>
          </c:extLst>
        </c:ser>
        <c:ser>
          <c:idx val="14"/>
          <c:order val="3"/>
          <c:tx>
            <c:strRef>
              <c:f>'[2]TBATf vs KTf vs KBr'!$Q$66</c:f>
              <c:strCache>
                <c:ptCount val="1"/>
                <c:pt idx="0">
                  <c:v>Boronic acid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2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KBr'!$Q$67:$Q$88</c:f>
              <c:numCache>
                <c:formatCode>General</c:formatCode>
                <c:ptCount val="2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075-8A43-979C-DAD3AC8E5FBF}"/>
            </c:ext>
          </c:extLst>
        </c:ser>
        <c:ser>
          <c:idx val="19"/>
          <c:order val="4"/>
          <c:tx>
            <c:strRef>
              <c:f>'[2]TBATf vs KTf vs KBr'!$V$66</c:f>
              <c:strCache>
                <c:ptCount val="1"/>
                <c:pt idx="0">
                  <c:v>Boronic acid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noFill/>
              <a:ln w="25400">
                <a:solidFill>
                  <a:schemeClr val="accent2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KBr'!$V$67:$V$88</c:f>
              <c:numCache>
                <c:formatCode>General</c:formatCode>
                <c:ptCount val="2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075-8A43-979C-DAD3AC8E5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0516336"/>
        <c:axId val="1707669568"/>
      </c:scatterChart>
      <c:valAx>
        <c:axId val="154051633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Time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(h)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669568"/>
        <c:crosses val="autoZero"/>
        <c:crossBetween val="midCat"/>
      </c:valAx>
      <c:valAx>
        <c:axId val="17076695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2000" b="1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0516336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Benzyl</a:t>
            </a:r>
            <a:r>
              <a:rPr lang="en-US" altLang="zh-CN" sz="2200" b="1" baseline="0">
                <a:solidFill>
                  <a:schemeClr val="tx1"/>
                </a:solidFill>
              </a:rPr>
              <a:t> Electrophile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1825425480977058"/>
          <c:y val="0.110388567758509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7"/>
          <c:order val="0"/>
          <c:tx>
            <c:strRef>
              <c:f>'[2]TBATf vs KTf vs KBr'!$J$66</c:f>
              <c:strCache>
                <c:ptCount val="1"/>
                <c:pt idx="0">
                  <c:v>benzyl iodide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7030A0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KBr'!$J$67:$J$88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EB-4049-B14B-84AA299AB9D1}"/>
            </c:ext>
          </c:extLst>
        </c:ser>
        <c:ser>
          <c:idx val="15"/>
          <c:order val="1"/>
          <c:tx>
            <c:strRef>
              <c:f>'[2]TBATf vs KTf vs KBr'!$R$66</c:f>
              <c:strCache>
                <c:ptCount val="1"/>
                <c:pt idx="0">
                  <c:v>Benzyl chloride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4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KBr'!$R$67:$R$88</c:f>
              <c:numCache>
                <c:formatCode>General</c:formatCode>
                <c:ptCount val="2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EB-4049-B14B-84AA299AB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0516336"/>
        <c:axId val="1707669568"/>
      </c:scatterChart>
      <c:valAx>
        <c:axId val="154051633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Time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(h)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669568"/>
        <c:crosses val="autoZero"/>
        <c:crossBetween val="midCat"/>
      </c:valAx>
      <c:valAx>
        <c:axId val="17076695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2000" b="1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0516336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Product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(3)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5784977612701833"/>
          <c:y val="0.100353243416827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strRef>
              <c:f>'[2]TBATf vs KTf vs KBr'!$F$66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KBr'!$F$67:$F$88</c:f>
              <c:numCache>
                <c:formatCode>General</c:formatCode>
                <c:ptCount val="22"/>
                <c:pt idx="0">
                  <c:v>1.1851389850564959E-3</c:v>
                </c:pt>
                <c:pt idx="1">
                  <c:v>3.7616312620852494E-3</c:v>
                </c:pt>
                <c:pt idx="2">
                  <c:v>5.2923070720351812E-3</c:v>
                </c:pt>
                <c:pt idx="3">
                  <c:v>6.4878695026969677E-3</c:v>
                </c:pt>
                <c:pt idx="4">
                  <c:v>7.5775522074535175E-3</c:v>
                </c:pt>
                <c:pt idx="5">
                  <c:v>8.7969553141081635E-3</c:v>
                </c:pt>
                <c:pt idx="6">
                  <c:v>9.5680335278661988E-3</c:v>
                </c:pt>
                <c:pt idx="7">
                  <c:v>1.0166119653186298E-2</c:v>
                </c:pt>
                <c:pt idx="8">
                  <c:v>1.1171467909826607E-2</c:v>
                </c:pt>
                <c:pt idx="9">
                  <c:v>1.1948899854579765E-2</c:v>
                </c:pt>
                <c:pt idx="10">
                  <c:v>1.2252564257362118E-2</c:v>
                </c:pt>
                <c:pt idx="11">
                  <c:v>1.3547174329124842E-2</c:v>
                </c:pt>
                <c:pt idx="12">
                  <c:v>1.3101276805749601E-2</c:v>
                </c:pt>
                <c:pt idx="13">
                  <c:v>1.4092224688096695E-2</c:v>
                </c:pt>
                <c:pt idx="14">
                  <c:v>1.4245434461414587E-2</c:v>
                </c:pt>
                <c:pt idx="15">
                  <c:v>1.5226348525156658E-2</c:v>
                </c:pt>
                <c:pt idx="16">
                  <c:v>1.5152537201171466E-2</c:v>
                </c:pt>
                <c:pt idx="17">
                  <c:v>1.5748187560163801E-2</c:v>
                </c:pt>
                <c:pt idx="18">
                  <c:v>1.5704190151229695E-2</c:v>
                </c:pt>
                <c:pt idx="19">
                  <c:v>1.6596204308679596E-2</c:v>
                </c:pt>
                <c:pt idx="20">
                  <c:v>1.7255002940705682E-2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18-0745-8183-56E6892F185A}"/>
            </c:ext>
          </c:extLst>
        </c:ser>
        <c:ser>
          <c:idx val="12"/>
          <c:order val="1"/>
          <c:tx>
            <c:strRef>
              <c:f>'[2]TBATf vs KTf vs KBr'!$O$66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KBr'!$O$67:$O$88</c:f>
              <c:numCache>
                <c:formatCode>General</c:formatCode>
                <c:ptCount val="22"/>
                <c:pt idx="0">
                  <c:v>1.6538907009393412E-3</c:v>
                </c:pt>
                <c:pt idx="1">
                  <c:v>1.7765550064576953E-2</c:v>
                </c:pt>
                <c:pt idx="2">
                  <c:v>2.678773798872432E-2</c:v>
                </c:pt>
                <c:pt idx="3">
                  <c:v>3.1856216363393718E-2</c:v>
                </c:pt>
                <c:pt idx="4">
                  <c:v>3.5358865492290878E-2</c:v>
                </c:pt>
                <c:pt idx="5">
                  <c:v>3.8363392248868769E-2</c:v>
                </c:pt>
                <c:pt idx="6">
                  <c:v>4.0415618410352912E-2</c:v>
                </c:pt>
                <c:pt idx="7">
                  <c:v>4.2266814049492701E-2</c:v>
                </c:pt>
                <c:pt idx="8">
                  <c:v>4.3814461785678799E-2</c:v>
                </c:pt>
                <c:pt idx="9">
                  <c:v>4.4566797959680736E-2</c:v>
                </c:pt>
                <c:pt idx="10">
                  <c:v>4.5905172791414678E-2</c:v>
                </c:pt>
                <c:pt idx="11">
                  <c:v>4.6690331753467332E-2</c:v>
                </c:pt>
                <c:pt idx="12">
                  <c:v>4.8097264973456032E-2</c:v>
                </c:pt>
                <c:pt idx="13">
                  <c:v>4.8682369946622561E-2</c:v>
                </c:pt>
                <c:pt idx="14">
                  <c:v>4.9719114075959747E-2</c:v>
                </c:pt>
                <c:pt idx="15">
                  <c:v>5.0456104301455196E-2</c:v>
                </c:pt>
                <c:pt idx="16">
                  <c:v>5.129909804958175E-2</c:v>
                </c:pt>
                <c:pt idx="17">
                  <c:v>5.1392675537955894E-2</c:v>
                </c:pt>
                <c:pt idx="18">
                  <c:v>5.1691327384694521E-2</c:v>
                </c:pt>
                <c:pt idx="19">
                  <c:v>5.2616328553586715E-2</c:v>
                </c:pt>
                <c:pt idx="20">
                  <c:v>5.3903361306459611E-2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18-0745-8183-56E6892F185A}"/>
            </c:ext>
          </c:extLst>
        </c:ser>
        <c:ser>
          <c:idx val="17"/>
          <c:order val="2"/>
          <c:tx>
            <c:strRef>
              <c:f>'[2]TBATf vs KTf vs KBr'!$T$66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KBr'!$T$67:$T$106</c:f>
              <c:numCache>
                <c:formatCode>General</c:formatCode>
                <c:ptCount val="40"/>
                <c:pt idx="0">
                  <c:v>7.7870260476783882E-4</c:v>
                </c:pt>
                <c:pt idx="1">
                  <c:v>4.7872493212738907E-3</c:v>
                </c:pt>
                <c:pt idx="2">
                  <c:v>7.8200719632392068E-3</c:v>
                </c:pt>
                <c:pt idx="3">
                  <c:v>9.4890727284210122E-3</c:v>
                </c:pt>
                <c:pt idx="4">
                  <c:v>1.0176222170412738E-2</c:v>
                </c:pt>
                <c:pt idx="5">
                  <c:v>1.224073545744067E-2</c:v>
                </c:pt>
                <c:pt idx="6">
                  <c:v>1.4004709758337609E-2</c:v>
                </c:pt>
                <c:pt idx="7">
                  <c:v>1.5304721266332699E-2</c:v>
                </c:pt>
                <c:pt idx="8">
                  <c:v>1.6889343449904358E-2</c:v>
                </c:pt>
                <c:pt idx="9">
                  <c:v>1.7436243529225449E-2</c:v>
                </c:pt>
                <c:pt idx="10">
                  <c:v>1.8196145866316599E-2</c:v>
                </c:pt>
                <c:pt idx="11">
                  <c:v>1.8559048707865372E-2</c:v>
                </c:pt>
                <c:pt idx="12">
                  <c:v>1.9217745713507366E-2</c:v>
                </c:pt>
                <c:pt idx="13">
                  <c:v>1.9622109076642656E-2</c:v>
                </c:pt>
                <c:pt idx="14">
                  <c:v>2.0136045895926637E-2</c:v>
                </c:pt>
                <c:pt idx="15">
                  <c:v>2.0998192625503311E-2</c:v>
                </c:pt>
                <c:pt idx="16">
                  <c:v>2.160102253907778E-2</c:v>
                </c:pt>
                <c:pt idx="17">
                  <c:v>2.219370131285137E-2</c:v>
                </c:pt>
                <c:pt idx="18">
                  <c:v>2.2935298614794462E-2</c:v>
                </c:pt>
                <c:pt idx="19">
                  <c:v>2.2952375516027655E-2</c:v>
                </c:pt>
                <c:pt idx="20">
                  <c:v>2.3250462503698346E-2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718-0745-8183-56E6892F185A}"/>
            </c:ext>
          </c:extLst>
        </c:ser>
        <c:ser>
          <c:idx val="21"/>
          <c:order val="3"/>
          <c:tx>
            <c:strRef>
              <c:f>'[2]TBATf vs KTf vs KBr'!$X$66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KBr'!$X$67:$X$106</c:f>
              <c:numCache>
                <c:formatCode>General</c:formatCode>
                <c:ptCount val="40"/>
                <c:pt idx="0">
                  <c:v>1.0794672858132509E-3</c:v>
                </c:pt>
                <c:pt idx="1">
                  <c:v>2.1817548059989218E-3</c:v>
                </c:pt>
                <c:pt idx="2">
                  <c:v>3.1134797054993102E-3</c:v>
                </c:pt>
                <c:pt idx="3">
                  <c:v>3.605832564187944E-3</c:v>
                </c:pt>
                <c:pt idx="4">
                  <c:v>4.9206897212178873E-3</c:v>
                </c:pt>
                <c:pt idx="5">
                  <c:v>5.3481966521546206E-3</c:v>
                </c:pt>
                <c:pt idx="6">
                  <c:v>6.9087714922247065E-3</c:v>
                </c:pt>
                <c:pt idx="7">
                  <c:v>7.3497548423892591E-3</c:v>
                </c:pt>
                <c:pt idx="8">
                  <c:v>8.2644039329835377E-3</c:v>
                </c:pt>
                <c:pt idx="9">
                  <c:v>9.2317305006448819E-3</c:v>
                </c:pt>
                <c:pt idx="10">
                  <c:v>1.0057328393875409E-2</c:v>
                </c:pt>
                <c:pt idx="11">
                  <c:v>1.0874705892158174E-2</c:v>
                </c:pt>
                <c:pt idx="12">
                  <c:v>1.1120487962858888E-2</c:v>
                </c:pt>
                <c:pt idx="13">
                  <c:v>1.1596406631361463E-2</c:v>
                </c:pt>
                <c:pt idx="14">
                  <c:v>1.2163648927236917E-2</c:v>
                </c:pt>
                <c:pt idx="15">
                  <c:v>1.2393101018169516E-2</c:v>
                </c:pt>
                <c:pt idx="16">
                  <c:v>1.2651475918319539E-2</c:v>
                </c:pt>
                <c:pt idx="17">
                  <c:v>1.3009132579853993E-2</c:v>
                </c:pt>
                <c:pt idx="18">
                  <c:v>1.3370411950259651E-2</c:v>
                </c:pt>
                <c:pt idx="19">
                  <c:v>1.3743224740917747E-2</c:v>
                </c:pt>
                <c:pt idx="20">
                  <c:v>1.4101131998780733E-2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718-0745-8183-56E6892F185A}"/>
            </c:ext>
          </c:extLst>
        </c:ser>
        <c:ser>
          <c:idx val="0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'[2]TBATf vs KTf vs KBr'!$B$67:$B$105</c:f>
              <c:numCache>
                <c:formatCode>General</c:formatCode>
                <c:ptCount val="3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  <c:pt idx="36">
                  <c:v>13.25</c:v>
                </c:pt>
                <c:pt idx="37">
                  <c:v>13.75</c:v>
                </c:pt>
                <c:pt idx="38">
                  <c:v>14.25</c:v>
                </c:pt>
              </c:numCache>
            </c:numRef>
          </c:xVal>
          <c:yVal>
            <c:numRef>
              <c:f>'[2]TBATf vs KTf vs KBr'!$K$67:$K$102</c:f>
              <c:numCache>
                <c:formatCode>General</c:formatCode>
                <c:ptCount val="36"/>
                <c:pt idx="0">
                  <c:v>6.3769326526054611E-4</c:v>
                </c:pt>
                <c:pt idx="1">
                  <c:v>6.8639936076647385E-4</c:v>
                </c:pt>
                <c:pt idx="2">
                  <c:v>8.0251526432313213E-4</c:v>
                </c:pt>
                <c:pt idx="3">
                  <c:v>1.0128276333057624E-3</c:v>
                </c:pt>
                <c:pt idx="4">
                  <c:v>1.0402338762062313E-3</c:v>
                </c:pt>
                <c:pt idx="5">
                  <c:v>1.404669283705542E-3</c:v>
                </c:pt>
                <c:pt idx="6">
                  <c:v>1.5051754965536258E-3</c:v>
                </c:pt>
                <c:pt idx="7">
                  <c:v>1.816169266060105E-3</c:v>
                </c:pt>
                <c:pt idx="8">
                  <c:v>1.9829255191618415E-3</c:v>
                </c:pt>
                <c:pt idx="9">
                  <c:v>2.1074646275158538E-3</c:v>
                </c:pt>
                <c:pt idx="10">
                  <c:v>2.4653612202922529E-3</c:v>
                </c:pt>
                <c:pt idx="11">
                  <c:v>2.7466209150813353E-3</c:v>
                </c:pt>
                <c:pt idx="12">
                  <c:v>3.2177951723187208E-3</c:v>
                </c:pt>
                <c:pt idx="13">
                  <c:v>3.5840934050179215E-3</c:v>
                </c:pt>
                <c:pt idx="14">
                  <c:v>3.7538992169837333E-3</c:v>
                </c:pt>
                <c:pt idx="15">
                  <c:v>4.2339858836504011E-3</c:v>
                </c:pt>
                <c:pt idx="16">
                  <c:v>4.749724574028124E-3</c:v>
                </c:pt>
                <c:pt idx="17">
                  <c:v>5.1350502371105599E-3</c:v>
                </c:pt>
                <c:pt idx="18">
                  <c:v>5.4318550730631382E-3</c:v>
                </c:pt>
                <c:pt idx="19">
                  <c:v>5.8520614336917574E-3</c:v>
                </c:pt>
                <c:pt idx="20">
                  <c:v>6.672147049903503E-3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718-0745-8183-56E6892F1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0516336"/>
        <c:axId val="1707669568"/>
      </c:scatterChart>
      <c:valAx>
        <c:axId val="154051633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Time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(h)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669568"/>
        <c:crosses val="autoZero"/>
        <c:crossBetween val="midCat"/>
      </c:valAx>
      <c:valAx>
        <c:axId val="1707669568"/>
        <c:scaling>
          <c:orientation val="minMax"/>
          <c:max val="2.5000000000000005E-2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2000" b="1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0516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BPin</a:t>
            </a:r>
            <a:r>
              <a:rPr lang="zh-CN" altLang="en-US" sz="2200" b="1" baseline="0">
                <a:solidFill>
                  <a:schemeClr val="tx1"/>
                </a:solidFill>
              </a:rPr>
              <a:t> </a:t>
            </a:r>
            <a:r>
              <a:rPr lang="en-US" altLang="zh-CN" sz="2200" b="1" baseline="0">
                <a:solidFill>
                  <a:schemeClr val="tx1"/>
                </a:solidFill>
              </a:rPr>
              <a:t>(2)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7764753678564226"/>
          <c:y val="0.100353243416827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'[2]TBATf vs KTf vs KBr'!$C$66</c:f>
              <c:strCache>
                <c:ptCount val="1"/>
                <c:pt idx="0">
                  <c:v>Phenyl 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KBr'!$C$67:$C$88</c:f>
              <c:numCache>
                <c:formatCode>General</c:formatCode>
                <c:ptCount val="22"/>
                <c:pt idx="0">
                  <c:v>7.2237742485368864E-2</c:v>
                </c:pt>
                <c:pt idx="1">
                  <c:v>6.9137457002211938E-2</c:v>
                </c:pt>
                <c:pt idx="2">
                  <c:v>6.6830409849994096E-2</c:v>
                </c:pt>
                <c:pt idx="3">
                  <c:v>6.4585638821737429E-2</c:v>
                </c:pt>
                <c:pt idx="4">
                  <c:v>6.4522398413108459E-2</c:v>
                </c:pt>
                <c:pt idx="5">
                  <c:v>6.3863341722695782E-2</c:v>
                </c:pt>
                <c:pt idx="6">
                  <c:v>6.2183493756461788E-2</c:v>
                </c:pt>
                <c:pt idx="7">
                  <c:v>6.1314160003064958E-2</c:v>
                </c:pt>
                <c:pt idx="8">
                  <c:v>5.9924634391564327E-2</c:v>
                </c:pt>
                <c:pt idx="9">
                  <c:v>5.976639958722374E-2</c:v>
                </c:pt>
                <c:pt idx="10">
                  <c:v>5.8610292609614673E-2</c:v>
                </c:pt>
                <c:pt idx="11">
                  <c:v>5.9088382423155374E-2</c:v>
                </c:pt>
                <c:pt idx="12">
                  <c:v>5.6979595435254507E-2</c:v>
                </c:pt>
                <c:pt idx="13">
                  <c:v>5.7261416125446551E-2</c:v>
                </c:pt>
                <c:pt idx="14">
                  <c:v>5.5607511281053769E-2</c:v>
                </c:pt>
                <c:pt idx="15">
                  <c:v>5.5017162069573661E-2</c:v>
                </c:pt>
                <c:pt idx="16">
                  <c:v>5.3925851998078936E-2</c:v>
                </c:pt>
                <c:pt idx="17">
                  <c:v>5.4156346314295216E-2</c:v>
                </c:pt>
                <c:pt idx="18">
                  <c:v>5.3690184328014305E-2</c:v>
                </c:pt>
                <c:pt idx="19">
                  <c:v>5.263394109861156E-2</c:v>
                </c:pt>
                <c:pt idx="20">
                  <c:v>5.2039429076056569E-2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6B-8D4F-BAFC-7CA9DB86969E}"/>
            </c:ext>
          </c:extLst>
        </c:ser>
        <c:ser>
          <c:idx val="9"/>
          <c:order val="1"/>
          <c:tx>
            <c:strRef>
              <c:f>'[2]TBATf vs KTf vs KBr'!$L$66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KBr'!$L$67:$L$88</c:f>
              <c:numCache>
                <c:formatCode>General</c:formatCode>
                <c:ptCount val="22"/>
                <c:pt idx="0">
                  <c:v>7.4054820060207902E-2</c:v>
                </c:pt>
                <c:pt idx="1">
                  <c:v>4.5180906642641398E-2</c:v>
                </c:pt>
                <c:pt idx="2">
                  <c:v>3.6362143930252021E-2</c:v>
                </c:pt>
                <c:pt idx="3">
                  <c:v>3.1883719787197638E-2</c:v>
                </c:pt>
                <c:pt idx="4">
                  <c:v>2.9352700371985924E-2</c:v>
                </c:pt>
                <c:pt idx="5">
                  <c:v>2.7114014599148601E-2</c:v>
                </c:pt>
                <c:pt idx="6">
                  <c:v>2.5433574185243786E-2</c:v>
                </c:pt>
                <c:pt idx="7">
                  <c:v>2.397284126052197E-2</c:v>
                </c:pt>
                <c:pt idx="8">
                  <c:v>2.2813893545130234E-2</c:v>
                </c:pt>
                <c:pt idx="9">
                  <c:v>2.1663275431910597E-2</c:v>
                </c:pt>
                <c:pt idx="10">
                  <c:v>2.0903528400246427E-2</c:v>
                </c:pt>
                <c:pt idx="11">
                  <c:v>1.9920452705350686E-2</c:v>
                </c:pt>
                <c:pt idx="12">
                  <c:v>1.9165017780914888E-2</c:v>
                </c:pt>
                <c:pt idx="13">
                  <c:v>1.838412090723095E-2</c:v>
                </c:pt>
                <c:pt idx="14">
                  <c:v>1.7726916798256557E-2</c:v>
                </c:pt>
                <c:pt idx="15">
                  <c:v>1.7595534306938877E-2</c:v>
                </c:pt>
                <c:pt idx="16">
                  <c:v>1.6520194251696953E-2</c:v>
                </c:pt>
                <c:pt idx="17">
                  <c:v>1.5653802284236077E-2</c:v>
                </c:pt>
                <c:pt idx="18">
                  <c:v>1.5244200203835987E-2</c:v>
                </c:pt>
                <c:pt idx="19">
                  <c:v>1.4407422000626011E-2</c:v>
                </c:pt>
                <c:pt idx="20">
                  <c:v>1.3252553873250032E-2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6B-8D4F-BAFC-7CA9DB86969E}"/>
            </c:ext>
          </c:extLst>
        </c:ser>
        <c:ser>
          <c:idx val="13"/>
          <c:order val="2"/>
          <c:tx>
            <c:strRef>
              <c:f>'[2]TBATf vs KTf vs KBr'!$P$66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KBr'!$P$67:$P$106</c:f>
              <c:numCache>
                <c:formatCode>General</c:formatCode>
                <c:ptCount val="40"/>
                <c:pt idx="0">
                  <c:v>7.3308864848645433E-2</c:v>
                </c:pt>
                <c:pt idx="1">
                  <c:v>6.5476539365760728E-2</c:v>
                </c:pt>
                <c:pt idx="2">
                  <c:v>6.4346607007880988E-2</c:v>
                </c:pt>
                <c:pt idx="3">
                  <c:v>6.1664720428378186E-2</c:v>
                </c:pt>
                <c:pt idx="4">
                  <c:v>5.9878903235671549E-2</c:v>
                </c:pt>
                <c:pt idx="5">
                  <c:v>5.7577335086223438E-2</c:v>
                </c:pt>
                <c:pt idx="6">
                  <c:v>5.6684264368876018E-2</c:v>
                </c:pt>
                <c:pt idx="7">
                  <c:v>5.6496443849476385E-2</c:v>
                </c:pt>
                <c:pt idx="8">
                  <c:v>5.4573580434396522E-2</c:v>
                </c:pt>
                <c:pt idx="9">
                  <c:v>5.4122996850716913E-2</c:v>
                </c:pt>
                <c:pt idx="10">
                  <c:v>5.3382960683646369E-2</c:v>
                </c:pt>
                <c:pt idx="11">
                  <c:v>5.2477414533014612E-2</c:v>
                </c:pt>
                <c:pt idx="12">
                  <c:v>5.1956156542909263E-2</c:v>
                </c:pt>
                <c:pt idx="13">
                  <c:v>5.112032689345402E-2</c:v>
                </c:pt>
                <c:pt idx="14">
                  <c:v>5.044438443694127E-2</c:v>
                </c:pt>
                <c:pt idx="15">
                  <c:v>4.9537326506371659E-2</c:v>
                </c:pt>
                <c:pt idx="16">
                  <c:v>4.9006846609697952E-2</c:v>
                </c:pt>
                <c:pt idx="17">
                  <c:v>4.8505230011271293E-2</c:v>
                </c:pt>
                <c:pt idx="18">
                  <c:v>4.7913006519615914E-2</c:v>
                </c:pt>
                <c:pt idx="19">
                  <c:v>4.7191316499460845E-2</c:v>
                </c:pt>
                <c:pt idx="20">
                  <c:v>4.5079794418171538E-2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F6B-8D4F-BAFC-7CA9DB86969E}"/>
            </c:ext>
          </c:extLst>
        </c:ser>
        <c:ser>
          <c:idx val="18"/>
          <c:order val="3"/>
          <c:tx>
            <c:strRef>
              <c:f>'[2]TBATf vs KTf vs KBr'!$U$66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'[2]TBATf vs KTf vs KBr'!$B$67:$B$107</c:f>
              <c:numCache>
                <c:formatCode>General</c:formatCode>
                <c:ptCount val="4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  <c:pt idx="36">
                  <c:v>13.25</c:v>
                </c:pt>
                <c:pt idx="37">
                  <c:v>13.75</c:v>
                </c:pt>
                <c:pt idx="38">
                  <c:v>14.25</c:v>
                </c:pt>
                <c:pt idx="39">
                  <c:v>14.75</c:v>
                </c:pt>
                <c:pt idx="40">
                  <c:v>15.25</c:v>
                </c:pt>
              </c:numCache>
            </c:numRef>
          </c:xVal>
          <c:yVal>
            <c:numRef>
              <c:f>'[2]TBATf vs KTf vs KBr'!$U$67:$U$106</c:f>
              <c:numCache>
                <c:formatCode>General</c:formatCode>
                <c:ptCount val="40"/>
                <c:pt idx="0">
                  <c:v>7.0715555940701696E-2</c:v>
                </c:pt>
                <c:pt idx="1">
                  <c:v>6.9217092393144206E-2</c:v>
                </c:pt>
                <c:pt idx="2">
                  <c:v>6.7930435203155698E-2</c:v>
                </c:pt>
                <c:pt idx="3">
                  <c:v>6.7200704924674962E-2</c:v>
                </c:pt>
                <c:pt idx="4">
                  <c:v>6.6464059304204168E-2</c:v>
                </c:pt>
                <c:pt idx="5">
                  <c:v>6.568148464433779E-2</c:v>
                </c:pt>
                <c:pt idx="6">
                  <c:v>6.4972429589002179E-2</c:v>
                </c:pt>
                <c:pt idx="7">
                  <c:v>6.3708103852995038E-2</c:v>
                </c:pt>
                <c:pt idx="8">
                  <c:v>6.2875494641244575E-2</c:v>
                </c:pt>
                <c:pt idx="9">
                  <c:v>6.1909011467068988E-2</c:v>
                </c:pt>
                <c:pt idx="10">
                  <c:v>6.0864290347090746E-2</c:v>
                </c:pt>
                <c:pt idx="11">
                  <c:v>6.0576829439324742E-2</c:v>
                </c:pt>
                <c:pt idx="12">
                  <c:v>5.9935781212256692E-2</c:v>
                </c:pt>
                <c:pt idx="13">
                  <c:v>5.9369695955647311E-2</c:v>
                </c:pt>
                <c:pt idx="14">
                  <c:v>5.8777279255946863E-2</c:v>
                </c:pt>
                <c:pt idx="15">
                  <c:v>5.8277502887941583E-2</c:v>
                </c:pt>
                <c:pt idx="16">
                  <c:v>5.7561571436263517E-2</c:v>
                </c:pt>
                <c:pt idx="17">
                  <c:v>5.6823246260847421E-2</c:v>
                </c:pt>
                <c:pt idx="18">
                  <c:v>5.6256819936596959E-2</c:v>
                </c:pt>
                <c:pt idx="19">
                  <c:v>5.5803609714903363E-2</c:v>
                </c:pt>
                <c:pt idx="20">
                  <c:v>5.4757961283934745E-2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F6B-8D4F-BAFC-7CA9DB86969E}"/>
            </c:ext>
          </c:extLst>
        </c:ser>
        <c:ser>
          <c:idx val="1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'[2]TBATf vs KTf vs KBr'!$B$67:$B$94</c:f>
              <c:numCache>
                <c:formatCode>General</c:formatCode>
                <c:ptCount val="28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</c:numCache>
            </c:numRef>
          </c:xVal>
          <c:yVal>
            <c:numRef>
              <c:f>'[2]TBATf vs KTf vs KBr'!$G$67:$G$87</c:f>
              <c:numCache>
                <c:formatCode>General</c:formatCode>
                <c:ptCount val="21"/>
                <c:pt idx="0">
                  <c:v>7.2563001460534501E-2</c:v>
                </c:pt>
                <c:pt idx="1">
                  <c:v>7.1010029987569931E-2</c:v>
                </c:pt>
                <c:pt idx="2">
                  <c:v>7.0102980080795532E-2</c:v>
                </c:pt>
                <c:pt idx="3">
                  <c:v>6.9579822405220634E-2</c:v>
                </c:pt>
                <c:pt idx="4">
                  <c:v>6.8943243412057195E-2</c:v>
                </c:pt>
                <c:pt idx="5">
                  <c:v>6.8448540708514624E-2</c:v>
                </c:pt>
                <c:pt idx="6">
                  <c:v>6.7883162026103172E-2</c:v>
                </c:pt>
                <c:pt idx="7">
                  <c:v>6.766689499689249E-2</c:v>
                </c:pt>
                <c:pt idx="8">
                  <c:v>6.7325541143567438E-2</c:v>
                </c:pt>
                <c:pt idx="9">
                  <c:v>6.6927829241765088E-2</c:v>
                </c:pt>
                <c:pt idx="10">
                  <c:v>6.6767135954008711E-2</c:v>
                </c:pt>
                <c:pt idx="11">
                  <c:v>6.6576405096333127E-2</c:v>
                </c:pt>
                <c:pt idx="12">
                  <c:v>6.6436001709136119E-2</c:v>
                </c:pt>
                <c:pt idx="13">
                  <c:v>6.6244757364822868E-2</c:v>
                </c:pt>
                <c:pt idx="14">
                  <c:v>6.5880896861404623E-2</c:v>
                </c:pt>
                <c:pt idx="15">
                  <c:v>6.5400713828464893E-2</c:v>
                </c:pt>
                <c:pt idx="16">
                  <c:v>6.5288976351771291E-2</c:v>
                </c:pt>
                <c:pt idx="17">
                  <c:v>6.5004338844002488E-2</c:v>
                </c:pt>
                <c:pt idx="18">
                  <c:v>6.4576526507147305E-2</c:v>
                </c:pt>
                <c:pt idx="19">
                  <c:v>6.4191866314481053E-2</c:v>
                </c:pt>
                <c:pt idx="20">
                  <c:v>6.40258982908639E-2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F6B-8D4F-BAFC-7CA9DB869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0516336"/>
        <c:axId val="1707669568"/>
      </c:scatterChart>
      <c:valAx>
        <c:axId val="1540516336"/>
        <c:scaling>
          <c:orientation val="minMax"/>
          <c:max val="6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Time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(h)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669568"/>
        <c:crosses val="autoZero"/>
        <c:crossBetween val="midCat"/>
      </c:valAx>
      <c:valAx>
        <c:axId val="17076695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2000" b="1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0516336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BnBr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(1)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7764753678564226"/>
          <c:y val="0.110388567758509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'[2]TBATf vs KTf vs KBr'!$E$66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KBr'!$E$67:$E$93</c:f>
              <c:numCache>
                <c:formatCode>General</c:formatCode>
                <c:ptCount val="27"/>
                <c:pt idx="0">
                  <c:v>0.10990191304526419</c:v>
                </c:pt>
                <c:pt idx="1">
                  <c:v>0.10507895850056025</c:v>
                </c:pt>
                <c:pt idx="2">
                  <c:v>0.10215595712508328</c:v>
                </c:pt>
                <c:pt idx="3">
                  <c:v>0.10052571611835062</c:v>
                </c:pt>
                <c:pt idx="4">
                  <c:v>9.9293129492505711E-2</c:v>
                </c:pt>
                <c:pt idx="5">
                  <c:v>9.7076205043252581E-2</c:v>
                </c:pt>
                <c:pt idx="6">
                  <c:v>9.5975706220714496E-2</c:v>
                </c:pt>
                <c:pt idx="7">
                  <c:v>9.4852458469910514E-2</c:v>
                </c:pt>
                <c:pt idx="8">
                  <c:v>9.4058911546579416E-2</c:v>
                </c:pt>
                <c:pt idx="9">
                  <c:v>9.3098270730095689E-2</c:v>
                </c:pt>
                <c:pt idx="10">
                  <c:v>9.256821298756665E-2</c:v>
                </c:pt>
                <c:pt idx="11">
                  <c:v>9.1383888023963744E-2</c:v>
                </c:pt>
                <c:pt idx="12">
                  <c:v>9.0380359512679934E-2</c:v>
                </c:pt>
                <c:pt idx="13">
                  <c:v>8.9998133409921952E-2</c:v>
                </c:pt>
                <c:pt idx="14">
                  <c:v>8.9116400811123875E-2</c:v>
                </c:pt>
                <c:pt idx="15">
                  <c:v>8.8137081214098439E-2</c:v>
                </c:pt>
                <c:pt idx="16">
                  <c:v>8.7353281002782279E-2</c:v>
                </c:pt>
                <c:pt idx="17">
                  <c:v>8.6462069179197923E-2</c:v>
                </c:pt>
                <c:pt idx="18">
                  <c:v>8.600247065784844E-2</c:v>
                </c:pt>
                <c:pt idx="19">
                  <c:v>8.5138464676487058E-2</c:v>
                </c:pt>
                <c:pt idx="20">
                  <c:v>8.4884518457647565E-2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F5-DD48-A0BE-F126E8ADA1B9}"/>
            </c:ext>
          </c:extLst>
        </c:ser>
        <c:ser>
          <c:idx val="11"/>
          <c:order val="1"/>
          <c:tx>
            <c:strRef>
              <c:f>'[2]TBATf vs KTf vs KBr'!$N$66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KBr'!$N$67:$N$88</c:f>
              <c:numCache>
                <c:formatCode>General</c:formatCode>
                <c:ptCount val="22"/>
                <c:pt idx="0">
                  <c:v>0.10876182284673078</c:v>
                </c:pt>
                <c:pt idx="1">
                  <c:v>9.3335485573360633E-2</c:v>
                </c:pt>
                <c:pt idx="2">
                  <c:v>8.3756916239171281E-2</c:v>
                </c:pt>
                <c:pt idx="3">
                  <c:v>7.7783703380084265E-2</c:v>
                </c:pt>
                <c:pt idx="4">
                  <c:v>7.3593224622181555E-2</c:v>
                </c:pt>
                <c:pt idx="5">
                  <c:v>7.1736322287565699E-2</c:v>
                </c:pt>
                <c:pt idx="6">
                  <c:v>6.9408910440285132E-2</c:v>
                </c:pt>
                <c:pt idx="7">
                  <c:v>6.7567929985526465E-2</c:v>
                </c:pt>
                <c:pt idx="8">
                  <c:v>6.603632934408131E-2</c:v>
                </c:pt>
                <c:pt idx="9">
                  <c:v>6.3909845307315319E-2</c:v>
                </c:pt>
                <c:pt idx="10">
                  <c:v>6.3087224194337863E-2</c:v>
                </c:pt>
                <c:pt idx="11">
                  <c:v>6.189355869109911E-2</c:v>
                </c:pt>
                <c:pt idx="12">
                  <c:v>6.0987342127615196E-2</c:v>
                </c:pt>
                <c:pt idx="13">
                  <c:v>6.0278427304047512E-2</c:v>
                </c:pt>
                <c:pt idx="14">
                  <c:v>5.9074116783801416E-2</c:v>
                </c:pt>
                <c:pt idx="15">
                  <c:v>5.6606913103986578E-2</c:v>
                </c:pt>
                <c:pt idx="16">
                  <c:v>5.8048387216395193E-2</c:v>
                </c:pt>
                <c:pt idx="17">
                  <c:v>5.7187325255369875E-2</c:v>
                </c:pt>
                <c:pt idx="18">
                  <c:v>5.6841344014976682E-2</c:v>
                </c:pt>
                <c:pt idx="19">
                  <c:v>5.5658084595584058E-2</c:v>
                </c:pt>
                <c:pt idx="20">
                  <c:v>5.4060912393160701E-2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F5-DD48-A0BE-F126E8ADA1B9}"/>
            </c:ext>
          </c:extLst>
        </c:ser>
        <c:ser>
          <c:idx val="16"/>
          <c:order val="2"/>
          <c:tx>
            <c:strRef>
              <c:f>'[2]TBATf vs KTf vs KBr'!$S$66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KBr'!$S$67:$S$106</c:f>
              <c:numCache>
                <c:formatCode>General</c:formatCode>
                <c:ptCount val="40"/>
                <c:pt idx="0">
                  <c:v>0.1073584312125871</c:v>
                </c:pt>
                <c:pt idx="1">
                  <c:v>0.10240984736286368</c:v>
                </c:pt>
                <c:pt idx="2">
                  <c:v>0.10082268288042461</c:v>
                </c:pt>
                <c:pt idx="3">
                  <c:v>9.7610835608884242E-2</c:v>
                </c:pt>
                <c:pt idx="4">
                  <c:v>9.3294542092890342E-2</c:v>
                </c:pt>
                <c:pt idx="5">
                  <c:v>9.235073741763615E-2</c:v>
                </c:pt>
                <c:pt idx="6">
                  <c:v>9.1672234579209366E-2</c:v>
                </c:pt>
                <c:pt idx="7">
                  <c:v>9.0352715181615112E-2</c:v>
                </c:pt>
                <c:pt idx="8">
                  <c:v>8.9989051893422045E-2</c:v>
                </c:pt>
                <c:pt idx="9">
                  <c:v>8.8604702645719735E-2</c:v>
                </c:pt>
                <c:pt idx="10">
                  <c:v>8.7656901204533511E-2</c:v>
                </c:pt>
                <c:pt idx="11">
                  <c:v>8.6700916747854156E-2</c:v>
                </c:pt>
                <c:pt idx="12">
                  <c:v>8.6341802813110727E-2</c:v>
                </c:pt>
                <c:pt idx="13">
                  <c:v>8.5795546171742204E-2</c:v>
                </c:pt>
                <c:pt idx="14">
                  <c:v>8.4741021372222503E-2</c:v>
                </c:pt>
                <c:pt idx="15">
                  <c:v>8.4608585195610722E-2</c:v>
                </c:pt>
                <c:pt idx="16">
                  <c:v>8.4080165815230395E-2</c:v>
                </c:pt>
                <c:pt idx="17">
                  <c:v>8.3638663988607212E-2</c:v>
                </c:pt>
                <c:pt idx="18">
                  <c:v>8.2758119907269626E-2</c:v>
                </c:pt>
                <c:pt idx="19">
                  <c:v>8.2713294081132427E-2</c:v>
                </c:pt>
                <c:pt idx="20">
                  <c:v>8.1864108580874909E-2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1F5-DD48-A0BE-F126E8ADA1B9}"/>
            </c:ext>
          </c:extLst>
        </c:ser>
        <c:ser>
          <c:idx val="20"/>
          <c:order val="3"/>
          <c:tx>
            <c:strRef>
              <c:f>'[2]TBATf vs KTf vs KBr'!$W$66</c:f>
              <c:strCache>
                <c:ptCount val="1"/>
                <c:pt idx="0">
                  <c:v>benzyl bromide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'[2]TBATf vs KTf vs KBr'!$B$67:$B$88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'[2]TBATf vs KTf vs KBr'!$W$67:$W$106</c:f>
              <c:numCache>
                <c:formatCode>General</c:formatCode>
                <c:ptCount val="40"/>
                <c:pt idx="0">
                  <c:v>0.10957599713692592</c:v>
                </c:pt>
                <c:pt idx="1">
                  <c:v>0.10824274200662841</c:v>
                </c:pt>
                <c:pt idx="2">
                  <c:v>0.10733660453699781</c:v>
                </c:pt>
                <c:pt idx="3">
                  <c:v>0.1060674709838909</c:v>
                </c:pt>
                <c:pt idx="4">
                  <c:v>0.10445341334219629</c:v>
                </c:pt>
                <c:pt idx="5">
                  <c:v>0.10356255673910082</c:v>
                </c:pt>
                <c:pt idx="6">
                  <c:v>0.1012812545446268</c:v>
                </c:pt>
                <c:pt idx="7">
                  <c:v>9.9847308728143569E-2</c:v>
                </c:pt>
                <c:pt idx="8">
                  <c:v>9.8496015412194868E-2</c:v>
                </c:pt>
                <c:pt idx="9">
                  <c:v>9.7699747756389455E-2</c:v>
                </c:pt>
                <c:pt idx="10">
                  <c:v>9.6874459557132503E-2</c:v>
                </c:pt>
                <c:pt idx="11">
                  <c:v>9.5994679997631852E-2</c:v>
                </c:pt>
                <c:pt idx="12">
                  <c:v>9.4480811163000777E-2</c:v>
                </c:pt>
                <c:pt idx="13">
                  <c:v>9.3211321383340151E-2</c:v>
                </c:pt>
                <c:pt idx="14">
                  <c:v>9.2976709874699637E-2</c:v>
                </c:pt>
                <c:pt idx="15">
                  <c:v>9.244875593385854E-2</c:v>
                </c:pt>
                <c:pt idx="16">
                  <c:v>9.1639975490044739E-2</c:v>
                </c:pt>
                <c:pt idx="17">
                  <c:v>9.0195448613371101E-2</c:v>
                </c:pt>
                <c:pt idx="18">
                  <c:v>8.9185244445163736E-2</c:v>
                </c:pt>
                <c:pt idx="19">
                  <c:v>8.7996212644537802E-2</c:v>
                </c:pt>
                <c:pt idx="20">
                  <c:v>8.7132362393119764E-2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1F5-DD48-A0BE-F126E8ADA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0516336"/>
        <c:axId val="1707669568"/>
      </c:scatterChart>
      <c:valAx>
        <c:axId val="154051633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Time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(h)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669568"/>
        <c:crosses val="autoZero"/>
        <c:crossBetween val="midCat"/>
      </c:valAx>
      <c:valAx>
        <c:axId val="1707669568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2000" b="1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0516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0</a:t>
            </a:r>
            <a:endParaRPr lang="en-HK" sz="14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9836789151356081"/>
          <c:y val="0.18055555555555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Benzylbromi'!$M$116:$M$140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Benzylbromi'!$L$116:$L$140</c:f>
              <c:numCache>
                <c:formatCode>General</c:formatCode>
                <c:ptCount val="25"/>
                <c:pt idx="0">
                  <c:v>0.15825107601344868</c:v>
                </c:pt>
                <c:pt idx="1">
                  <c:v>0.13987535301256382</c:v>
                </c:pt>
                <c:pt idx="2">
                  <c:v>0.12228471484221774</c:v>
                </c:pt>
                <c:pt idx="3">
                  <c:v>0.11429777168324877</c:v>
                </c:pt>
                <c:pt idx="4">
                  <c:v>0.10623165674273849</c:v>
                </c:pt>
                <c:pt idx="5">
                  <c:v>0.1016712140134813</c:v>
                </c:pt>
                <c:pt idx="6">
                  <c:v>9.7193657794495014E-2</c:v>
                </c:pt>
                <c:pt idx="7">
                  <c:v>9.3023042099212583E-2</c:v>
                </c:pt>
                <c:pt idx="8">
                  <c:v>9.1375099253144382E-2</c:v>
                </c:pt>
                <c:pt idx="9">
                  <c:v>8.8952861443890197E-2</c:v>
                </c:pt>
                <c:pt idx="10">
                  <c:v>8.7892738303679219E-2</c:v>
                </c:pt>
                <c:pt idx="11">
                  <c:v>8.540364449711077E-2</c:v>
                </c:pt>
                <c:pt idx="12">
                  <c:v>8.5072570770968581E-2</c:v>
                </c:pt>
                <c:pt idx="13">
                  <c:v>8.3591559248434741E-2</c:v>
                </c:pt>
                <c:pt idx="14">
                  <c:v>8.3671529955896704E-2</c:v>
                </c:pt>
                <c:pt idx="15">
                  <c:v>8.3413571347496718E-2</c:v>
                </c:pt>
                <c:pt idx="16">
                  <c:v>8.2859341832688838E-2</c:v>
                </c:pt>
                <c:pt idx="17">
                  <c:v>8.2098672160277664E-2</c:v>
                </c:pt>
                <c:pt idx="18">
                  <c:v>8.1912125125653323E-2</c:v>
                </c:pt>
                <c:pt idx="19">
                  <c:v>8.1500919829827587E-2</c:v>
                </c:pt>
                <c:pt idx="20">
                  <c:v>8.1482626049088736E-2</c:v>
                </c:pt>
                <c:pt idx="21">
                  <c:v>8.0202046551856351E-2</c:v>
                </c:pt>
                <c:pt idx="22">
                  <c:v>7.9321245764663748E-2</c:v>
                </c:pt>
                <c:pt idx="23">
                  <c:v>7.9073182113578597E-2</c:v>
                </c:pt>
                <c:pt idx="24">
                  <c:v>7.8633154286570736E-2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AC-074C-86DC-1813F1550111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Benzylbromi'!$Z$116:$Z$132</c:f>
              <c:numCache>
                <c:formatCode>General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</c:numCache>
            </c:numRef>
          </c:xVal>
          <c:yVal>
            <c:numRef>
              <c:f>'Different excess in Benzylbromi'!$X$116:$X$132</c:f>
              <c:numCache>
                <c:formatCode>General</c:formatCode>
                <c:ptCount val="17"/>
                <c:pt idx="0">
                  <c:v>0.15828749880595536</c:v>
                </c:pt>
                <c:pt idx="1">
                  <c:v>0.13858302526996907</c:v>
                </c:pt>
                <c:pt idx="2">
                  <c:v>0.12653718633828492</c:v>
                </c:pt>
                <c:pt idx="3">
                  <c:v>0.11713388128130141</c:v>
                </c:pt>
                <c:pt idx="4">
                  <c:v>0.10960223550734055</c:v>
                </c:pt>
                <c:pt idx="5">
                  <c:v>0.1030693648855793</c:v>
                </c:pt>
                <c:pt idx="6">
                  <c:v>9.8644443096494672E-2</c:v>
                </c:pt>
                <c:pt idx="7">
                  <c:v>9.466395141365766E-2</c:v>
                </c:pt>
                <c:pt idx="8">
                  <c:v>9.0719307475884914E-2</c:v>
                </c:pt>
                <c:pt idx="9">
                  <c:v>8.8077070110700706E-2</c:v>
                </c:pt>
                <c:pt idx="10">
                  <c:v>8.5144139549434991E-2</c:v>
                </c:pt>
                <c:pt idx="11">
                  <c:v>8.3200105404524938E-2</c:v>
                </c:pt>
                <c:pt idx="12">
                  <c:v>8.1117511110305615E-2</c:v>
                </c:pt>
                <c:pt idx="13">
                  <c:v>8.0310226026023432E-2</c:v>
                </c:pt>
                <c:pt idx="14">
                  <c:v>7.9262682324714395E-2</c:v>
                </c:pt>
                <c:pt idx="15">
                  <c:v>7.8298746924218399E-2</c:v>
                </c:pt>
                <c:pt idx="16">
                  <c:v>7.7213338228606737E-2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2AC-074C-86DC-1813F1550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5712800"/>
        <c:axId val="2118983488"/>
      </c:scatterChart>
      <c:valAx>
        <c:axId val="2065712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</a:t>
                </a:r>
                <a:r>
                  <a:rPr lang="en-US" sz="1200" b="1" i="0" baseline="0">
                    <a:solidFill>
                      <a:schemeClr val="tx1"/>
                    </a:solidFill>
                    <a:effectLst/>
                  </a:rPr>
                  <a:t>1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HK" sz="1200" b="0" i="0" baseline="30000">
                    <a:solidFill>
                      <a:schemeClr val="tx1"/>
                    </a:solidFill>
                    <a:effectLst/>
                  </a:rPr>
                  <a:t>0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8983488"/>
        <c:crosses val="autoZero"/>
        <c:crossBetween val="midCat"/>
      </c:valAx>
      <c:valAx>
        <c:axId val="21189834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baseline="0">
                    <a:solidFill>
                      <a:schemeClr val="tx1"/>
                    </a:solidFill>
                    <a:effectLst/>
                  </a:rPr>
                  <a:t>Con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5712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VTNA</a:t>
            </a:r>
            <a:r>
              <a:rPr lang="zh-CN" altLang="en-US" b="1">
                <a:solidFill>
                  <a:schemeClr val="tx1"/>
                </a:solidFill>
              </a:rPr>
              <a:t> </a:t>
            </a:r>
            <a:r>
              <a:rPr lang="en-US" altLang="zh-CN" b="1">
                <a:solidFill>
                  <a:schemeClr val="tx1"/>
                </a:solidFill>
              </a:rPr>
              <a:t>0</a:t>
            </a:r>
            <a:endParaRPr lang="en-GB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9836789151356081"/>
          <c:y val="0.18055555555555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Benzylbromi'!$M$116:$M$140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Benzylbromi'!$J$116:$J$140</c:f>
              <c:numCache>
                <c:formatCode>General</c:formatCode>
                <c:ptCount val="25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09-874A-A18A-F52CC72CD284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Benzylbromi'!$Z$116:$Z$132</c:f>
              <c:numCache>
                <c:formatCode>General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</c:numCache>
            </c:numRef>
          </c:xVal>
          <c:yVal>
            <c:numRef>
              <c:f>'Different excess in Benzylbromi'!$V$116:$V$132</c:f>
              <c:numCache>
                <c:formatCode>General</c:formatCode>
                <c:ptCount val="17"/>
                <c:pt idx="0">
                  <c:v>6.8188407665100079E-2</c:v>
                </c:pt>
                <c:pt idx="1">
                  <c:v>5.0340394674094159E-2</c:v>
                </c:pt>
                <c:pt idx="2">
                  <c:v>3.8316849388582666E-2</c:v>
                </c:pt>
                <c:pt idx="3">
                  <c:v>3.049185387672558E-2</c:v>
                </c:pt>
                <c:pt idx="4">
                  <c:v>2.3889685445967743E-2</c:v>
                </c:pt>
                <c:pt idx="5">
                  <c:v>1.9251784471240586E-2</c:v>
                </c:pt>
                <c:pt idx="6">
                  <c:v>1.5047413693786671E-2</c:v>
                </c:pt>
                <c:pt idx="7">
                  <c:v>1.185006626495951E-2</c:v>
                </c:pt>
                <c:pt idx="8">
                  <c:v>9.0955289652321636E-3</c:v>
                </c:pt>
                <c:pt idx="9">
                  <c:v>7.07389060963785E-3</c:v>
                </c:pt>
                <c:pt idx="10">
                  <c:v>4.9645473817258243E-3</c:v>
                </c:pt>
                <c:pt idx="11">
                  <c:v>3.3302665172056248E-3</c:v>
                </c:pt>
                <c:pt idx="12">
                  <c:v>2.1540653708198667E-3</c:v>
                </c:pt>
                <c:pt idx="13">
                  <c:v>1.4983288001274211E-3</c:v>
                </c:pt>
                <c:pt idx="14">
                  <c:v>1.2999160196879491E-3</c:v>
                </c:pt>
                <c:pt idx="15">
                  <c:v>1.2663929931853823E-3</c:v>
                </c:pt>
                <c:pt idx="16">
                  <c:v>1.2302625312552735E-3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009-874A-A18A-F52CC72CD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3545296"/>
        <c:axId val="2139272160"/>
      </c:scatterChart>
      <c:valAx>
        <c:axId val="1663545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</a:t>
                </a:r>
                <a:r>
                  <a:rPr lang="en-US" sz="1200" b="1" i="0" baseline="0">
                    <a:solidFill>
                      <a:schemeClr val="tx1"/>
                    </a:solidFill>
                    <a:effectLst/>
                  </a:rPr>
                  <a:t>1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HK" sz="1200" b="0" i="0" baseline="30000">
                    <a:solidFill>
                      <a:schemeClr val="tx1"/>
                    </a:solidFill>
                    <a:effectLst/>
                  </a:rPr>
                  <a:t>0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272160"/>
        <c:crosses val="autoZero"/>
        <c:crossBetween val="midCat"/>
      </c:valAx>
      <c:valAx>
        <c:axId val="21392721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chemeClr val="tx1"/>
                    </a:solidFill>
                  </a:rPr>
                  <a:t>Con</a:t>
                </a:r>
                <a:r>
                  <a:rPr lang="en-US" altLang="zh-CN" sz="1200">
                    <a:solidFill>
                      <a:schemeClr val="tx1"/>
                    </a:solidFill>
                  </a:rPr>
                  <a:t>centration</a:t>
                </a:r>
                <a:r>
                  <a:rPr lang="zh-CN" altLang="en-US" sz="1200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1200" baseline="0">
                    <a:solidFill>
                      <a:schemeClr val="tx1"/>
                    </a:solidFill>
                  </a:rPr>
                  <a:t>(M)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3545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0</a:t>
            </a:r>
            <a:endParaRPr lang="en-HK" sz="14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8170122484689415"/>
          <c:y val="0.134259259259259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Benzylbromi'!$M$116:$M$140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Benzylbromi'!$N$116:$N$140</c:f>
              <c:numCache>
                <c:formatCode>General</c:formatCode>
                <c:ptCount val="25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99-3943-9A72-F8CFADAF90A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Benzylbromi'!$Z$116:$Z$132</c:f>
              <c:numCache>
                <c:formatCode>General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</c:numCache>
            </c:numRef>
          </c:xVal>
          <c:yVal>
            <c:numRef>
              <c:f>'Different excess in Benzylbromi'!$AA$116:$AA$132</c:f>
              <c:numCache>
                <c:formatCode>General</c:formatCode>
                <c:ptCount val="17"/>
                <c:pt idx="0">
                  <c:v>2.0836862928001964E-3</c:v>
                </c:pt>
                <c:pt idx="1">
                  <c:v>1.714779504062159E-2</c:v>
                </c:pt>
                <c:pt idx="2">
                  <c:v>2.7274567480868955E-2</c:v>
                </c:pt>
                <c:pt idx="3">
                  <c:v>3.4499165526847807E-2</c:v>
                </c:pt>
                <c:pt idx="4">
                  <c:v>3.9749581079321486E-2</c:v>
                </c:pt>
                <c:pt idx="5">
                  <c:v>4.417667087636229E-2</c:v>
                </c:pt>
                <c:pt idx="6">
                  <c:v>4.7763629755111392E-2</c:v>
                </c:pt>
                <c:pt idx="7">
                  <c:v>5.0550319192893302E-2</c:v>
                </c:pt>
                <c:pt idx="8">
                  <c:v>5.2877413205569906E-2</c:v>
                </c:pt>
                <c:pt idx="9">
                  <c:v>5.4334290315734224E-2</c:v>
                </c:pt>
                <c:pt idx="10">
                  <c:v>5.5991450747531583E-2</c:v>
                </c:pt>
                <c:pt idx="11">
                  <c:v>5.7311601361655917E-2</c:v>
                </c:pt>
                <c:pt idx="12">
                  <c:v>5.8258568656668057E-2</c:v>
                </c:pt>
                <c:pt idx="13">
                  <c:v>5.883074504856383E-2</c:v>
                </c:pt>
                <c:pt idx="14">
                  <c:v>5.8735678599423226E-2</c:v>
                </c:pt>
                <c:pt idx="15">
                  <c:v>5.8945110542587269E-2</c:v>
                </c:pt>
                <c:pt idx="16">
                  <c:v>5.8945124836828511E-2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E99-3943-9A72-F8CFADAF9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4874288"/>
        <c:axId val="1642808800"/>
      </c:scatterChart>
      <c:valAx>
        <c:axId val="1664874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</a:t>
                </a:r>
                <a:r>
                  <a:rPr lang="en-US" sz="1200" b="1" i="0" baseline="0">
                    <a:solidFill>
                      <a:schemeClr val="tx1"/>
                    </a:solidFill>
                    <a:effectLst/>
                  </a:rPr>
                  <a:t>1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HK" sz="1200" b="0" i="0" baseline="30000">
                    <a:solidFill>
                      <a:schemeClr val="tx1"/>
                    </a:solidFill>
                    <a:effectLst/>
                  </a:rPr>
                  <a:t>0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808800"/>
        <c:crosses val="autoZero"/>
        <c:crossBetween val="midCat"/>
      </c:valAx>
      <c:valAx>
        <c:axId val="164280880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baseline="0">
                    <a:solidFill>
                      <a:schemeClr val="tx1"/>
                    </a:solidFill>
                    <a:effectLst/>
                  </a:rPr>
                  <a:t>Con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4874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Different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excess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of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1 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8670722469570984"/>
          <c:y val="0.10838150289017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Benzylbromi'!$L$84</c:f>
              <c:strCache>
                <c:ptCount val="1"/>
                <c:pt idx="0">
                  <c:v>Phenyl 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Benzylbromi'!$K$85:$K$109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Benzylbromi'!$L$85:$L$109</c:f>
              <c:numCache>
                <c:formatCode>General</c:formatCode>
                <c:ptCount val="25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B8-B34A-8A27-D06618DC2770}"/>
            </c:ext>
          </c:extLst>
        </c:ser>
        <c:ser>
          <c:idx val="1"/>
          <c:order val="1"/>
          <c:tx>
            <c:strRef>
              <c:f>'Different excess in Benzylbromi'!$M$84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Benzylbromi'!$K$85:$K$109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Benzylbromi'!$M$85:$M$109</c:f>
              <c:numCache>
                <c:formatCode>General</c:formatCode>
                <c:ptCount val="25"/>
                <c:pt idx="0">
                  <c:v>0.10825107601344869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  <c:pt idx="24">
                  <c:v>2.8633154286570733E-2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B8-B34A-8A27-D06618DC2770}"/>
            </c:ext>
          </c:extLst>
        </c:ser>
        <c:ser>
          <c:idx val="2"/>
          <c:order val="2"/>
          <c:tx>
            <c:strRef>
              <c:f>'Different excess in Benzylbromi'!$N$84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Benzylbromi'!$K$85:$K$109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Benzylbromi'!$N$85:$N$109</c:f>
              <c:numCache>
                <c:formatCode>General</c:formatCode>
                <c:ptCount val="25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8B8-B34A-8A27-D06618DC2770}"/>
            </c:ext>
          </c:extLst>
        </c:ser>
        <c:ser>
          <c:idx val="3"/>
          <c:order val="3"/>
          <c:tx>
            <c:strRef>
              <c:f>'Different excess in Benzylbromi'!$O$84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'Different excess in Benzylbromi'!$K$85:$K$109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Benzylbromi'!$O$85:$O$109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8B8-B34A-8A27-D06618DC2770}"/>
            </c:ext>
          </c:extLst>
        </c:ser>
        <c:ser>
          <c:idx val="4"/>
          <c:order val="4"/>
          <c:tx>
            <c:strRef>
              <c:f>'Different excess in Benzylbromi'!$P$84</c:f>
              <c:strCache>
                <c:ptCount val="1"/>
                <c:pt idx="0">
                  <c:v>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Benzylbromi'!$K$85:$K$109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Benzylbromi'!$P$85:$P$109</c:f>
              <c:numCache>
                <c:formatCode>General</c:formatCode>
                <c:ptCount val="25"/>
                <c:pt idx="0">
                  <c:v>6.8188407665100079E-2</c:v>
                </c:pt>
                <c:pt idx="1">
                  <c:v>5.0340394674094159E-2</c:v>
                </c:pt>
                <c:pt idx="2">
                  <c:v>3.8316849388582666E-2</c:v>
                </c:pt>
                <c:pt idx="3">
                  <c:v>3.049185387672558E-2</c:v>
                </c:pt>
                <c:pt idx="4">
                  <c:v>2.3889685445967743E-2</c:v>
                </c:pt>
                <c:pt idx="5">
                  <c:v>1.9251784471240586E-2</c:v>
                </c:pt>
                <c:pt idx="6">
                  <c:v>1.5047413693786671E-2</c:v>
                </c:pt>
                <c:pt idx="7">
                  <c:v>1.185006626495951E-2</c:v>
                </c:pt>
                <c:pt idx="8">
                  <c:v>9.0955289652321636E-3</c:v>
                </c:pt>
                <c:pt idx="9">
                  <c:v>7.07389060963785E-3</c:v>
                </c:pt>
                <c:pt idx="10">
                  <c:v>4.9645473817258243E-3</c:v>
                </c:pt>
                <c:pt idx="11">
                  <c:v>3.3302665172056248E-3</c:v>
                </c:pt>
                <c:pt idx="12">
                  <c:v>2.1540653708198667E-3</c:v>
                </c:pt>
                <c:pt idx="13">
                  <c:v>1.4983288001274211E-3</c:v>
                </c:pt>
                <c:pt idx="14">
                  <c:v>1.2999160196879491E-3</c:v>
                </c:pt>
                <c:pt idx="15">
                  <c:v>1.2663929931853823E-3</c:v>
                </c:pt>
                <c:pt idx="16">
                  <c:v>1.2302625312552735E-3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8B8-B34A-8A27-D06618DC2770}"/>
            </c:ext>
          </c:extLst>
        </c:ser>
        <c:ser>
          <c:idx val="5"/>
          <c:order val="5"/>
          <c:tx>
            <c:strRef>
              <c:f>'Different excess in Benzylbromi'!$Q$84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Benzylbromi'!$K$85:$K$109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Benzylbromi'!$Q$85:$Q$109</c:f>
              <c:numCache>
                <c:formatCode>General</c:formatCode>
                <c:ptCount val="25"/>
                <c:pt idx="0">
                  <c:v>0.15828749880595536</c:v>
                </c:pt>
                <c:pt idx="1">
                  <c:v>0.13858302526996907</c:v>
                </c:pt>
                <c:pt idx="2">
                  <c:v>0.12653718633828492</c:v>
                </c:pt>
                <c:pt idx="3">
                  <c:v>0.11713388128130141</c:v>
                </c:pt>
                <c:pt idx="4">
                  <c:v>0.10960223550734055</c:v>
                </c:pt>
                <c:pt idx="5">
                  <c:v>0.1030693648855793</c:v>
                </c:pt>
                <c:pt idx="6">
                  <c:v>9.8644443096494672E-2</c:v>
                </c:pt>
                <c:pt idx="7">
                  <c:v>9.466395141365766E-2</c:v>
                </c:pt>
                <c:pt idx="8">
                  <c:v>9.0719307475884914E-2</c:v>
                </c:pt>
                <c:pt idx="9">
                  <c:v>8.8077070110700706E-2</c:v>
                </c:pt>
                <c:pt idx="10">
                  <c:v>8.5144139549434991E-2</c:v>
                </c:pt>
                <c:pt idx="11">
                  <c:v>8.3200105404524938E-2</c:v>
                </c:pt>
                <c:pt idx="12">
                  <c:v>8.1117511110305615E-2</c:v>
                </c:pt>
                <c:pt idx="13">
                  <c:v>8.0310226026023432E-2</c:v>
                </c:pt>
                <c:pt idx="14">
                  <c:v>7.9262682324714395E-2</c:v>
                </c:pt>
                <c:pt idx="15">
                  <c:v>7.8298746924218399E-2</c:v>
                </c:pt>
                <c:pt idx="16">
                  <c:v>7.7213338228606737E-2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8B8-B34A-8A27-D06618DC2770}"/>
            </c:ext>
          </c:extLst>
        </c:ser>
        <c:ser>
          <c:idx val="6"/>
          <c:order val="6"/>
          <c:tx>
            <c:strRef>
              <c:f>'Different excess in Benzylbromi'!$R$84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Benzylbromi'!$K$85:$K$109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Benzylbromi'!$R$85:$R$109</c:f>
              <c:numCache>
                <c:formatCode>General</c:formatCode>
                <c:ptCount val="25"/>
                <c:pt idx="0">
                  <c:v>2.0836862928001964E-3</c:v>
                </c:pt>
                <c:pt idx="1">
                  <c:v>1.714779504062159E-2</c:v>
                </c:pt>
                <c:pt idx="2">
                  <c:v>2.7274567480868955E-2</c:v>
                </c:pt>
                <c:pt idx="3">
                  <c:v>3.4499165526847807E-2</c:v>
                </c:pt>
                <c:pt idx="4">
                  <c:v>3.9749581079321486E-2</c:v>
                </c:pt>
                <c:pt idx="5">
                  <c:v>4.417667087636229E-2</c:v>
                </c:pt>
                <c:pt idx="6">
                  <c:v>4.7763629755111392E-2</c:v>
                </c:pt>
                <c:pt idx="7">
                  <c:v>5.0550319192893302E-2</c:v>
                </c:pt>
                <c:pt idx="8">
                  <c:v>5.2877413205569906E-2</c:v>
                </c:pt>
                <c:pt idx="9">
                  <c:v>5.4334290315734224E-2</c:v>
                </c:pt>
                <c:pt idx="10">
                  <c:v>5.5991450747531583E-2</c:v>
                </c:pt>
                <c:pt idx="11">
                  <c:v>5.7311601361655917E-2</c:v>
                </c:pt>
                <c:pt idx="12">
                  <c:v>5.8258568656668057E-2</c:v>
                </c:pt>
                <c:pt idx="13">
                  <c:v>5.883074504856383E-2</c:v>
                </c:pt>
                <c:pt idx="14">
                  <c:v>5.8735678599423226E-2</c:v>
                </c:pt>
                <c:pt idx="15">
                  <c:v>5.8945110542587269E-2</c:v>
                </c:pt>
                <c:pt idx="16">
                  <c:v>5.8945124836828511E-2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8B8-B34A-8A27-D06618DC2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8249840"/>
        <c:axId val="1638283088"/>
      </c:scatterChart>
      <c:valAx>
        <c:axId val="1638249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Time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(h)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283088"/>
        <c:crosses val="autoZero"/>
        <c:crossBetween val="midCat"/>
      </c:valAx>
      <c:valAx>
        <c:axId val="16382830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oncentration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249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2200" b="1">
                <a:solidFill>
                  <a:schemeClr val="tx1"/>
                </a:solidFill>
              </a:rPr>
              <a:t>Different</a:t>
            </a:r>
            <a:r>
              <a:rPr lang="en-GB" sz="2200" b="1" baseline="0">
                <a:solidFill>
                  <a:schemeClr val="tx1"/>
                </a:solidFill>
              </a:rPr>
              <a:t> excess of 2 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2173403201481374"/>
          <c:y val="0.106374438021836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BPin'!$L$6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BPin'!$A$7:$A$31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BPin'!$L$7:$L$31</c:f>
              <c:numCache>
                <c:formatCode>General</c:formatCode>
                <c:ptCount val="25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04-9F42-B003-C82E434091A5}"/>
            </c:ext>
          </c:extLst>
        </c:ser>
        <c:ser>
          <c:idx val="1"/>
          <c:order val="1"/>
          <c:tx>
            <c:strRef>
              <c:f>'Different excess in BPin'!$M$6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BPin'!$A$7:$A$31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BPin'!$M$7:$M$31</c:f>
              <c:numCache>
                <c:formatCode>General</c:formatCode>
                <c:ptCount val="25"/>
                <c:pt idx="0">
                  <c:v>0.10825107601344869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  <c:pt idx="24">
                  <c:v>2.8633154286570733E-2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04-9F42-B003-C82E434091A5}"/>
            </c:ext>
          </c:extLst>
        </c:ser>
        <c:ser>
          <c:idx val="2"/>
          <c:order val="2"/>
          <c:tx>
            <c:strRef>
              <c:f>'Different excess in BPin'!$N$6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BPin'!$A$7:$A$31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BPin'!$N$7:$N$31</c:f>
              <c:numCache>
                <c:formatCode>General</c:formatCode>
                <c:ptCount val="25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004-9F42-B003-C82E434091A5}"/>
            </c:ext>
          </c:extLst>
        </c:ser>
        <c:ser>
          <c:idx val="3"/>
          <c:order val="3"/>
          <c:tx>
            <c:strRef>
              <c:f>'Different excess in BPin'!$O$6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'Different excess in BPin'!$A$7:$A$31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BPin'!$O$7:$O$31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004-9F42-B003-C82E434091A5}"/>
            </c:ext>
          </c:extLst>
        </c:ser>
        <c:ser>
          <c:idx val="4"/>
          <c:order val="4"/>
          <c:tx>
            <c:strRef>
              <c:f>'Different excess in BPin'!$P$6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BPin'!$A$7:$A$31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BPin'!$P$7:$P$31</c:f>
              <c:numCache>
                <c:formatCode>General</c:formatCode>
                <c:ptCount val="25"/>
                <c:pt idx="0">
                  <c:v>3.5563457496851775E-2</c:v>
                </c:pt>
                <c:pt idx="1">
                  <c:v>2.3012802655751185E-2</c:v>
                </c:pt>
                <c:pt idx="2">
                  <c:v>1.3713920092876168E-2</c:v>
                </c:pt>
                <c:pt idx="3">
                  <c:v>7.987673711094408E-3</c:v>
                </c:pt>
                <c:pt idx="4">
                  <c:v>4.0992125801632071E-3</c:v>
                </c:pt>
                <c:pt idx="5">
                  <c:v>1.9744618171802764E-3</c:v>
                </c:pt>
                <c:pt idx="6">
                  <c:v>1.2717763375337818E-3</c:v>
                </c:pt>
                <c:pt idx="7">
                  <c:v>1.2487991816833655E-3</c:v>
                </c:pt>
                <c:pt idx="8">
                  <c:v>1.262459617193117E-3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004-9F42-B003-C82E434091A5}"/>
            </c:ext>
          </c:extLst>
        </c:ser>
        <c:ser>
          <c:idx val="5"/>
          <c:order val="5"/>
          <c:tx>
            <c:strRef>
              <c:f>'Different excess in BPin'!$Q$6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BPin'!$A$7:$A$31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BPin'!$Q$7:$Q$31</c:f>
              <c:numCache>
                <c:formatCode>General</c:formatCode>
                <c:ptCount val="25"/>
                <c:pt idx="0">
                  <c:v>0.11413118659875286</c:v>
                </c:pt>
                <c:pt idx="1">
                  <c:v>9.7808792166149558E-2</c:v>
                </c:pt>
                <c:pt idx="2">
                  <c:v>8.774612387970393E-2</c:v>
                </c:pt>
                <c:pt idx="3">
                  <c:v>8.0985497479542576E-2</c:v>
                </c:pt>
                <c:pt idx="4">
                  <c:v>7.6462203629317882E-2</c:v>
                </c:pt>
                <c:pt idx="5">
                  <c:v>7.3458224423167837E-2</c:v>
                </c:pt>
                <c:pt idx="6">
                  <c:v>7.227782882608863E-2</c:v>
                </c:pt>
                <c:pt idx="7">
                  <c:v>7.1560952801546562E-2</c:v>
                </c:pt>
                <c:pt idx="8">
                  <c:v>7.0902230624351192E-2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004-9F42-B003-C82E434091A5}"/>
            </c:ext>
          </c:extLst>
        </c:ser>
        <c:ser>
          <c:idx val="6"/>
          <c:order val="6"/>
          <c:tx>
            <c:strRef>
              <c:f>'Different excess in BPin'!$R$6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BPin'!$A$7:$A$31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BPin'!$R$7:$R$31</c:f>
              <c:numCache>
                <c:formatCode>General</c:formatCode>
                <c:ptCount val="25"/>
                <c:pt idx="0">
                  <c:v>2.2246474827863193E-3</c:v>
                </c:pt>
                <c:pt idx="1">
                  <c:v>9.812987274440476E-3</c:v>
                </c:pt>
                <c:pt idx="2">
                  <c:v>1.7374319849147921E-2</c:v>
                </c:pt>
                <c:pt idx="3">
                  <c:v>2.2224383054831352E-2</c:v>
                </c:pt>
                <c:pt idx="4">
                  <c:v>2.5539497256420959E-2</c:v>
                </c:pt>
                <c:pt idx="5">
                  <c:v>2.7263229494646324E-2</c:v>
                </c:pt>
                <c:pt idx="6">
                  <c:v>2.784200298523816E-2</c:v>
                </c:pt>
                <c:pt idx="7">
                  <c:v>2.7889102978451093E-2</c:v>
                </c:pt>
                <c:pt idx="8">
                  <c:v>2.7860988294202568E-2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004-9F42-B003-C82E434091A5}"/>
            </c:ext>
          </c:extLst>
        </c:ser>
        <c:ser>
          <c:idx val="7"/>
          <c:order val="7"/>
          <c:tx>
            <c:strRef>
              <c:f>'Different excess in BPin'!$S$6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'Different excess in BPin'!$A$7:$A$31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BPin'!$S$7:$S$31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BA-7248-95B9-7C36CA352E05}"/>
            </c:ext>
          </c:extLst>
        </c:ser>
        <c:ser>
          <c:idx val="8"/>
          <c:order val="8"/>
          <c:tx>
            <c:strRef>
              <c:f>'Different excess in BPin'!$T$6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BPin'!$A$7:$A$31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BPin'!$T$7:$T$31</c:f>
              <c:numCache>
                <c:formatCode>General</c:formatCode>
                <c:ptCount val="25"/>
                <c:pt idx="0">
                  <c:v>0.10764949735860783</c:v>
                </c:pt>
                <c:pt idx="1">
                  <c:v>8.946784592914854E-2</c:v>
                </c:pt>
                <c:pt idx="2">
                  <c:v>7.247151230578E-2</c:v>
                </c:pt>
                <c:pt idx="3">
                  <c:v>6.1240991392169056E-2</c:v>
                </c:pt>
                <c:pt idx="4">
                  <c:v>5.2533031292728405E-2</c:v>
                </c:pt>
                <c:pt idx="5">
                  <c:v>4.5260253791174654E-2</c:v>
                </c:pt>
                <c:pt idx="6">
                  <c:v>3.8770130919825979E-2</c:v>
                </c:pt>
                <c:pt idx="7">
                  <c:v>3.3534048632691119E-2</c:v>
                </c:pt>
                <c:pt idx="8">
                  <c:v>2.8842186979490366E-2</c:v>
                </c:pt>
                <c:pt idx="9">
                  <c:v>2.7632156836544436E-2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BBA-7248-95B9-7C36CA352E05}"/>
            </c:ext>
          </c:extLst>
        </c:ser>
        <c:ser>
          <c:idx val="9"/>
          <c:order val="9"/>
          <c:tx>
            <c:strRef>
              <c:f>'Different excess in BPin'!$U$6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BPin'!$A$7:$A$31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BPin'!$U$7:$U$31</c:f>
              <c:numCache>
                <c:formatCode>General</c:formatCode>
                <c:ptCount val="25"/>
                <c:pt idx="0">
                  <c:v>0.10719985277037319</c:v>
                </c:pt>
                <c:pt idx="1">
                  <c:v>8.0610514565879671E-2</c:v>
                </c:pt>
                <c:pt idx="2">
                  <c:v>6.2418714918126429E-2</c:v>
                </c:pt>
                <c:pt idx="3">
                  <c:v>4.9286841888804271E-2</c:v>
                </c:pt>
                <c:pt idx="4">
                  <c:v>3.7653834834348816E-2</c:v>
                </c:pt>
                <c:pt idx="5">
                  <c:v>2.7519205112338158E-2</c:v>
                </c:pt>
                <c:pt idx="6">
                  <c:v>1.9172213956587969E-2</c:v>
                </c:pt>
                <c:pt idx="7">
                  <c:v>1.1318542464775323E-2</c:v>
                </c:pt>
                <c:pt idx="8">
                  <c:v>4.6141268413461538E-3</c:v>
                </c:pt>
                <c:pt idx="9">
                  <c:v>4.1452488146420411E-3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BBA-7248-95B9-7C36CA352E05}"/>
            </c:ext>
          </c:extLst>
        </c:ser>
        <c:ser>
          <c:idx val="10"/>
          <c:order val="10"/>
          <c:tx>
            <c:strRef>
              <c:f>'Different excess in BPin'!$V$6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BPin'!$A$7:$A$31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BPin'!$V$7:$V$31</c:f>
              <c:numCache>
                <c:formatCode>General</c:formatCode>
                <c:ptCount val="25"/>
                <c:pt idx="0">
                  <c:v>3.849596961676317E-3</c:v>
                </c:pt>
                <c:pt idx="1">
                  <c:v>2.8409409760132343E-2</c:v>
                </c:pt>
                <c:pt idx="2">
                  <c:v>4.3541348111386824E-2</c:v>
                </c:pt>
                <c:pt idx="3">
                  <c:v>5.4054562641301353E-2</c:v>
                </c:pt>
                <c:pt idx="4">
                  <c:v>6.1056950317066455E-2</c:v>
                </c:pt>
                <c:pt idx="5">
                  <c:v>6.5361536338571821E-2</c:v>
                </c:pt>
                <c:pt idx="6">
                  <c:v>7.0746894761510901E-2</c:v>
                </c:pt>
                <c:pt idx="7">
                  <c:v>7.6806705431486086E-2</c:v>
                </c:pt>
                <c:pt idx="8">
                  <c:v>7.9677285001378551E-2</c:v>
                </c:pt>
                <c:pt idx="9">
                  <c:v>8.0589352081610166E-2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BBA-7248-95B9-7C36CA352E05}"/>
            </c:ext>
          </c:extLst>
        </c:ser>
        <c:ser>
          <c:idx val="11"/>
          <c:order val="11"/>
          <c:tx>
            <c:strRef>
              <c:f>'Different excess in BPin'!$W$6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'Different excess in BPin'!$A$7:$A$31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BPin'!$W$7:$W$31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BBA-7248-95B9-7C36CA352E05}"/>
            </c:ext>
          </c:extLst>
        </c:ser>
        <c:ser>
          <c:idx val="12"/>
          <c:order val="12"/>
          <c:tx>
            <c:strRef>
              <c:f>'Different excess in BPin'!$X$6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BPin'!$A$7:$A$31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BPin'!$X$7:$X$31</c:f>
              <c:numCache>
                <c:formatCode>General</c:formatCode>
                <c:ptCount val="25"/>
                <c:pt idx="0">
                  <c:v>7.16540139765839E-2</c:v>
                </c:pt>
                <c:pt idx="1">
                  <c:v>4.7247614819432876E-2</c:v>
                </c:pt>
                <c:pt idx="2">
                  <c:v>3.3877600569810755E-2</c:v>
                </c:pt>
                <c:pt idx="3">
                  <c:v>2.5224416543203666E-2</c:v>
                </c:pt>
                <c:pt idx="4">
                  <c:v>1.8922093306764916E-2</c:v>
                </c:pt>
                <c:pt idx="5">
                  <c:v>1.4455778377331481E-2</c:v>
                </c:pt>
                <c:pt idx="6">
                  <c:v>1.1042832614043381E-2</c:v>
                </c:pt>
                <c:pt idx="7">
                  <c:v>8.5147013353329398E-3</c:v>
                </c:pt>
                <c:pt idx="8">
                  <c:v>6.693794331058856E-3</c:v>
                </c:pt>
                <c:pt idx="9">
                  <c:v>5.1927707531896211E-3</c:v>
                </c:pt>
                <c:pt idx="10">
                  <c:v>4.1391291578373214E-3</c:v>
                </c:pt>
                <c:pt idx="11">
                  <c:v>3.4484785663611256E-3</c:v>
                </c:pt>
                <c:pt idx="12">
                  <c:v>2.9054934650819767E-3</c:v>
                </c:pt>
                <c:pt idx="13">
                  <c:v>2.5322392967034157E-3</c:v>
                </c:pt>
                <c:pt idx="14">
                  <c:v>2.2331484941877314E-3</c:v>
                </c:pt>
                <c:pt idx="15">
                  <c:v>1.961824824553897E-3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BBA-7248-95B9-7C36CA352E05}"/>
            </c:ext>
          </c:extLst>
        </c:ser>
        <c:ser>
          <c:idx val="13"/>
          <c:order val="13"/>
          <c:tx>
            <c:strRef>
              <c:f>'Different excess in BPin'!$Y$6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BPin'!$A$7:$A$31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BPin'!$Y$7:$Y$31</c:f>
              <c:numCache>
                <c:formatCode>General</c:formatCode>
                <c:ptCount val="25"/>
                <c:pt idx="0">
                  <c:v>0.10831635392193591</c:v>
                </c:pt>
                <c:pt idx="1">
                  <c:v>8.6864922654819127E-2</c:v>
                </c:pt>
                <c:pt idx="2">
                  <c:v>7.0152781574754866E-2</c:v>
                </c:pt>
                <c:pt idx="3">
                  <c:v>6.0657587580864439E-2</c:v>
                </c:pt>
                <c:pt idx="4">
                  <c:v>5.3711395642029237E-2</c:v>
                </c:pt>
                <c:pt idx="5">
                  <c:v>4.8519043382141802E-2</c:v>
                </c:pt>
                <c:pt idx="6">
                  <c:v>4.4411293299235488E-2</c:v>
                </c:pt>
                <c:pt idx="7">
                  <c:v>4.1559953474719864E-2</c:v>
                </c:pt>
                <c:pt idx="8">
                  <c:v>3.932518093332759E-2</c:v>
                </c:pt>
                <c:pt idx="9">
                  <c:v>3.7292435810703635E-2</c:v>
                </c:pt>
                <c:pt idx="10">
                  <c:v>3.5921725996353814E-2</c:v>
                </c:pt>
                <c:pt idx="11">
                  <c:v>3.4914062511691782E-2</c:v>
                </c:pt>
                <c:pt idx="12">
                  <c:v>3.3960986658157367E-2</c:v>
                </c:pt>
                <c:pt idx="13">
                  <c:v>3.3436291023630091E-2</c:v>
                </c:pt>
                <c:pt idx="14">
                  <c:v>3.272245694028908E-2</c:v>
                </c:pt>
                <c:pt idx="15">
                  <c:v>3.2273259296487666E-2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BBA-7248-95B9-7C36CA352E05}"/>
            </c:ext>
          </c:extLst>
        </c:ser>
        <c:ser>
          <c:idx val="14"/>
          <c:order val="14"/>
          <c:tx>
            <c:strRef>
              <c:f>'Different excess in BPin'!$Z$6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BPin'!$A$7:$A$31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BPin'!$Z$7:$Z$31</c:f>
              <c:numCache>
                <c:formatCode>General</c:formatCode>
                <c:ptCount val="25"/>
                <c:pt idx="0">
                  <c:v>2.4415751439221568E-3</c:v>
                </c:pt>
                <c:pt idx="1">
                  <c:v>2.2035677906840533E-2</c:v>
                </c:pt>
                <c:pt idx="2">
                  <c:v>3.3228766237081896E-2</c:v>
                </c:pt>
                <c:pt idx="3">
                  <c:v>4.0934891870740286E-2</c:v>
                </c:pt>
                <c:pt idx="4">
                  <c:v>4.6221280275271587E-2</c:v>
                </c:pt>
                <c:pt idx="5">
                  <c:v>5.0304406183602712E-2</c:v>
                </c:pt>
                <c:pt idx="6">
                  <c:v>5.3120255003774479E-2</c:v>
                </c:pt>
                <c:pt idx="7">
                  <c:v>5.5225335912880896E-2</c:v>
                </c:pt>
                <c:pt idx="8">
                  <c:v>5.6997378381163505E-2</c:v>
                </c:pt>
                <c:pt idx="9">
                  <c:v>5.7686453816339404E-2</c:v>
                </c:pt>
                <c:pt idx="10">
                  <c:v>5.8770455381308241E-2</c:v>
                </c:pt>
                <c:pt idx="11">
                  <c:v>5.9853387723783291E-2</c:v>
                </c:pt>
                <c:pt idx="12">
                  <c:v>5.9824786211417985E-2</c:v>
                </c:pt>
                <c:pt idx="13">
                  <c:v>6.0312940199022891E-2</c:v>
                </c:pt>
                <c:pt idx="14">
                  <c:v>6.036682674793329E-2</c:v>
                </c:pt>
                <c:pt idx="15">
                  <c:v>6.0531054683019864E-2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BBA-7248-95B9-7C36CA352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602624"/>
        <c:axId val="2081730864"/>
      </c:scatterChart>
      <c:valAx>
        <c:axId val="2068602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730864"/>
        <c:crosses val="autoZero"/>
        <c:crossBetween val="midCat"/>
      </c:valAx>
      <c:valAx>
        <c:axId val="20817308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602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1400" b="1">
                <a:solidFill>
                  <a:schemeClr val="tx1"/>
                </a:solidFill>
                <a:latin typeface="+mn-lt"/>
              </a:rPr>
              <a:t>VTNA</a:t>
            </a:r>
            <a:r>
              <a:rPr lang="zh-CN" altLang="en-US" sz="1400" b="1">
                <a:solidFill>
                  <a:schemeClr val="tx1"/>
                </a:solidFill>
                <a:latin typeface="+mn-lt"/>
              </a:rPr>
              <a:t> </a:t>
            </a:r>
            <a:r>
              <a:rPr lang="en-US" altLang="zh-CN" sz="1400" b="1">
                <a:solidFill>
                  <a:schemeClr val="tx1"/>
                </a:solidFill>
                <a:latin typeface="+mn-lt"/>
              </a:rPr>
              <a:t>0.75</a:t>
            </a:r>
            <a:endParaRPr lang="en-GB" sz="1400" b="1">
              <a:solidFill>
                <a:schemeClr val="tx1"/>
              </a:solidFill>
              <a:latin typeface="+mn-lt"/>
            </a:endParaRPr>
          </a:p>
        </c:rich>
      </c:tx>
      <c:layout>
        <c:manualLayout>
          <c:xMode val="edge"/>
          <c:yMode val="edge"/>
          <c:x val="0.46790966754155738"/>
          <c:y val="0.189814814814814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BPin'!$J$37</c:f>
              <c:strCache>
                <c:ptCount val="1"/>
                <c:pt idx="0">
                  <c:v>[BPin] std Adj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BPin'!$K$38:$K$46</c:f>
              <c:numCache>
                <c:formatCode>General</c:formatCode>
                <c:ptCount val="9"/>
                <c:pt idx="0">
                  <c:v>0</c:v>
                </c:pt>
                <c:pt idx="1">
                  <c:v>3.0052504648539469E-2</c:v>
                </c:pt>
                <c:pt idx="2">
                  <c:v>5.3610266766545046E-2</c:v>
                </c:pt>
                <c:pt idx="3">
                  <c:v>7.251150984082487E-2</c:v>
                </c:pt>
                <c:pt idx="4">
                  <c:v>8.8154301536782581E-2</c:v>
                </c:pt>
                <c:pt idx="5">
                  <c:v>0.10109646521835773</c:v>
                </c:pt>
                <c:pt idx="6">
                  <c:v>0.11178025727965078</c:v>
                </c:pt>
                <c:pt idx="7">
                  <c:v>0.12064537018267894</c:v>
                </c:pt>
                <c:pt idx="8">
                  <c:v>0.12793692900363998</c:v>
                </c:pt>
              </c:numCache>
            </c:numRef>
          </c:xVal>
          <c:yVal>
            <c:numRef>
              <c:f>'Different excess in BPin'!$J$38:$J$46</c:f>
              <c:numCache>
                <c:formatCode>General</c:formatCode>
                <c:ptCount val="9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9E-6F4C-ACA3-40EC4B446136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BPin'!$W$38:$W$46</c:f>
              <c:numCache>
                <c:formatCode>General</c:formatCode>
                <c:ptCount val="9"/>
                <c:pt idx="0">
                  <c:v>0</c:v>
                </c:pt>
                <c:pt idx="1">
                  <c:v>1.7699408066396083E-2</c:v>
                </c:pt>
                <c:pt idx="2">
                  <c:v>3.0170490338546636E-2</c:v>
                </c:pt>
                <c:pt idx="3">
                  <c:v>3.8575461636552524E-2</c:v>
                </c:pt>
                <c:pt idx="4">
                  <c:v>4.3994264345753001E-2</c:v>
                </c:pt>
                <c:pt idx="5">
                  <c:v>4.7228384431136868E-2</c:v>
                </c:pt>
                <c:pt idx="6">
                  <c:v>4.9250019652607398E-2</c:v>
                </c:pt>
                <c:pt idx="7">
                  <c:v>5.0922235355541259E-2</c:v>
                </c:pt>
                <c:pt idx="8">
                  <c:v>5.2589813196410415E-2</c:v>
                </c:pt>
              </c:numCache>
            </c:numRef>
          </c:xVal>
          <c:yVal>
            <c:numRef>
              <c:f>'Different excess in BPin'!$V$38:$V$46</c:f>
              <c:numCache>
                <c:formatCode>General</c:formatCode>
                <c:ptCount val="9"/>
                <c:pt idx="0">
                  <c:v>6.9070457496851784E-2</c:v>
                </c:pt>
                <c:pt idx="1">
                  <c:v>5.6519802655751183E-2</c:v>
                </c:pt>
                <c:pt idx="2">
                  <c:v>4.7220920092876172E-2</c:v>
                </c:pt>
                <c:pt idx="3">
                  <c:v>4.1494673711094408E-2</c:v>
                </c:pt>
                <c:pt idx="4">
                  <c:v>3.7606212580163209E-2</c:v>
                </c:pt>
                <c:pt idx="5">
                  <c:v>3.5481461817180281E-2</c:v>
                </c:pt>
                <c:pt idx="6">
                  <c:v>3.4778776337533783E-2</c:v>
                </c:pt>
                <c:pt idx="7">
                  <c:v>3.4755799181683367E-2</c:v>
                </c:pt>
                <c:pt idx="8">
                  <c:v>3.4769459617193119E-2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9E-6F4C-ACA3-40EC4B446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u="none" strike="noStrike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u="none" strike="noStrike" baseline="0">
                    <a:solidFill>
                      <a:schemeClr val="tx1"/>
                    </a:solidFill>
                    <a:effectLst/>
                  </a:rPr>
                  <a:t>[2]</a:t>
                </a:r>
                <a:r>
                  <a:rPr lang="en-HK" sz="1200" b="0" i="0" u="none" strike="noStrike" baseline="30000">
                    <a:solidFill>
                      <a:schemeClr val="tx1"/>
                    </a:solidFill>
                    <a:effectLst/>
                  </a:rPr>
                  <a:t>0.75</a:t>
                </a:r>
                <a:r>
                  <a:rPr lang="en-HK" sz="1200" b="0" i="0" u="none" strike="noStrike" baseline="0">
                    <a:effectLst/>
                  </a:rPr>
                  <a:t>△t</a:t>
                </a:r>
                <a:endParaRPr lang="en-GB" sz="12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chemeClr val="tx1"/>
                    </a:solidFill>
                  </a:rPr>
                  <a:t>Concentration</a:t>
                </a:r>
                <a:r>
                  <a:rPr lang="en-GB" sz="1200" baseline="0">
                    <a:solidFill>
                      <a:schemeClr val="tx1"/>
                    </a:solidFill>
                  </a:rPr>
                  <a:t> (M)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Benzyl chloride</a:t>
            </a:r>
            <a:r>
              <a:rPr lang="zh-CN" altLang="en-US" b="1">
                <a:solidFill>
                  <a:schemeClr val="tx1"/>
                </a:solidFill>
              </a:rPr>
              <a:t> </a:t>
            </a:r>
            <a:r>
              <a:rPr lang="en-US" altLang="zh-CN" b="1">
                <a:solidFill>
                  <a:schemeClr val="tx1"/>
                </a:solidFill>
              </a:rPr>
              <a:t>(5)</a:t>
            </a:r>
            <a:endParaRPr lang="en-US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0507633420822398"/>
          <c:y val="7.407407407407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curve'!$J$2</c:f>
              <c:strCache>
                <c:ptCount val="1"/>
                <c:pt idx="0">
                  <c:v>Y A(BNCl)/A(TMB)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6417344706911635"/>
                  <c:y val="7.784995625546806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'calibration curve'!$I$3:$I$19</c:f>
              <c:numCache>
                <c:formatCode>General</c:formatCode>
                <c:ptCount val="17"/>
                <c:pt idx="3">
                  <c:v>0.69598646470511671</c:v>
                </c:pt>
                <c:pt idx="10">
                  <c:v>1.3919729294102334</c:v>
                </c:pt>
                <c:pt idx="16">
                  <c:v>2.0879593941153503</c:v>
                </c:pt>
              </c:numCache>
            </c:numRef>
          </c:xVal>
          <c:yVal>
            <c:numRef>
              <c:f>'calibration curve'!$J$3:$J$19</c:f>
              <c:numCache>
                <c:formatCode>General</c:formatCode>
                <c:ptCount val="17"/>
                <c:pt idx="3">
                  <c:v>0.24608217771865346</c:v>
                </c:pt>
                <c:pt idx="10">
                  <c:v>0.51626883177861016</c:v>
                </c:pt>
                <c:pt idx="16">
                  <c:v>0.78042499616906547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0D-CA4F-BC30-4EA690579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3768880"/>
        <c:axId val="166207951"/>
      </c:scatterChart>
      <c:valAx>
        <c:axId val="173376888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120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1200">
                    <a:solidFill>
                      <a:schemeClr val="tx1"/>
                    </a:solidFill>
                  </a:rPr>
                  <a:t>(M)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207951"/>
        <c:crosses val="autoZero"/>
        <c:crossBetween val="midCat"/>
      </c:valAx>
      <c:valAx>
        <c:axId val="16620795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>
                    <a:solidFill>
                      <a:schemeClr val="tx1"/>
                    </a:solidFill>
                  </a:rPr>
                  <a:t>Normalized</a:t>
                </a:r>
                <a:r>
                  <a:rPr lang="zh-CN" altLang="en-US" sz="1200">
                    <a:solidFill>
                      <a:schemeClr val="tx1"/>
                    </a:solidFill>
                  </a:rPr>
                  <a:t> </a:t>
                </a:r>
                <a:r>
                  <a:rPr lang="en-GB" sz="1200">
                    <a:solidFill>
                      <a:schemeClr val="tx1"/>
                    </a:solidFill>
                  </a:rPr>
                  <a:t>Peak</a:t>
                </a:r>
                <a:r>
                  <a:rPr lang="zh-CN" altLang="en-US" sz="120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1200">
                    <a:solidFill>
                      <a:schemeClr val="tx1"/>
                    </a:solidFill>
                  </a:rPr>
                  <a:t>Area</a:t>
                </a:r>
                <a:r>
                  <a:rPr lang="en-GB" sz="1200" baseline="0">
                    <a:solidFill>
                      <a:schemeClr val="tx1"/>
                    </a:solidFill>
                  </a:rPr>
                  <a:t> 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3768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0.75</a:t>
            </a:r>
            <a:endParaRPr lang="en-HK" sz="14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3179855643044618"/>
          <c:y val="0.175925925925925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BPin'!$L$37</c:f>
              <c:strCache>
                <c:ptCount val="1"/>
                <c:pt idx="0">
                  <c:v>[Bromide] std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BPin'!$K$38:$K$46</c:f>
              <c:numCache>
                <c:formatCode>General</c:formatCode>
                <c:ptCount val="9"/>
                <c:pt idx="0">
                  <c:v>0</c:v>
                </c:pt>
                <c:pt idx="1">
                  <c:v>3.0052504648539469E-2</c:v>
                </c:pt>
                <c:pt idx="2">
                  <c:v>5.3610266766545046E-2</c:v>
                </c:pt>
                <c:pt idx="3">
                  <c:v>7.251150984082487E-2</c:v>
                </c:pt>
                <c:pt idx="4">
                  <c:v>8.8154301536782581E-2</c:v>
                </c:pt>
                <c:pt idx="5">
                  <c:v>0.10109646521835773</c:v>
                </c:pt>
                <c:pt idx="6">
                  <c:v>0.11178025727965078</c:v>
                </c:pt>
                <c:pt idx="7">
                  <c:v>0.12064537018267894</c:v>
                </c:pt>
                <c:pt idx="8">
                  <c:v>0.12793692900363998</c:v>
                </c:pt>
              </c:numCache>
            </c:numRef>
          </c:xVal>
          <c:yVal>
            <c:numRef>
              <c:f>'Different excess in BPin'!$L$38:$L$46</c:f>
              <c:numCache>
                <c:formatCode>General</c:formatCode>
                <c:ptCount val="9"/>
                <c:pt idx="0">
                  <c:v>0.10825107601344869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5D-6B42-9778-B58EFD6D2C8D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BPin'!$W$38:$W$46</c:f>
              <c:numCache>
                <c:formatCode>General</c:formatCode>
                <c:ptCount val="9"/>
                <c:pt idx="0">
                  <c:v>0</c:v>
                </c:pt>
                <c:pt idx="1">
                  <c:v>1.7699408066396083E-2</c:v>
                </c:pt>
                <c:pt idx="2">
                  <c:v>3.0170490338546636E-2</c:v>
                </c:pt>
                <c:pt idx="3">
                  <c:v>3.8575461636552524E-2</c:v>
                </c:pt>
                <c:pt idx="4">
                  <c:v>4.3994264345753001E-2</c:v>
                </c:pt>
                <c:pt idx="5">
                  <c:v>4.7228384431136868E-2</c:v>
                </c:pt>
                <c:pt idx="6">
                  <c:v>4.9250019652607398E-2</c:v>
                </c:pt>
                <c:pt idx="7">
                  <c:v>5.0922235355541259E-2</c:v>
                </c:pt>
                <c:pt idx="8">
                  <c:v>5.2589813196410415E-2</c:v>
                </c:pt>
              </c:numCache>
            </c:numRef>
          </c:xVal>
          <c:yVal>
            <c:numRef>
              <c:f>'Different excess in BPin'!$X$38:$X$46</c:f>
              <c:numCache>
                <c:formatCode>General</c:formatCode>
                <c:ptCount val="9"/>
                <c:pt idx="0">
                  <c:v>0.11413118659875286</c:v>
                </c:pt>
                <c:pt idx="1">
                  <c:v>9.7808792166149558E-2</c:v>
                </c:pt>
                <c:pt idx="2">
                  <c:v>8.774612387970393E-2</c:v>
                </c:pt>
                <c:pt idx="3">
                  <c:v>8.0985497479542576E-2</c:v>
                </c:pt>
                <c:pt idx="4">
                  <c:v>7.6462203629317882E-2</c:v>
                </c:pt>
                <c:pt idx="5">
                  <c:v>7.3458224423167837E-2</c:v>
                </c:pt>
                <c:pt idx="6">
                  <c:v>7.227782882608863E-2</c:v>
                </c:pt>
                <c:pt idx="7">
                  <c:v>7.1560952801546562E-2</c:v>
                </c:pt>
                <c:pt idx="8">
                  <c:v>7.0902230624351192E-2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5D-6B42-9778-B58EFD6D2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effectLst/>
                  </a:rPr>
                  <a:t> ∑</a:t>
                </a:r>
                <a:r>
                  <a:rPr lang="en-HK" sz="1200" b="1" i="0" baseline="0">
                    <a:effectLst/>
                  </a:rPr>
                  <a:t>[2]</a:t>
                </a:r>
                <a:r>
                  <a:rPr lang="en-HK" sz="1200" b="0" i="0" baseline="30000">
                    <a:effectLst/>
                  </a:rPr>
                  <a:t>0.75</a:t>
                </a:r>
                <a:r>
                  <a:rPr lang="en-HK" sz="1200" b="0" i="0" baseline="0">
                    <a:effectLst/>
                  </a:rPr>
                  <a:t>△t</a:t>
                </a:r>
                <a:endParaRPr lang="en-HK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chemeClr val="tx1"/>
                    </a:solidFill>
                    <a:latin typeface="+mn-lt"/>
                  </a:rPr>
                  <a:t>Con</a:t>
                </a:r>
                <a:r>
                  <a:rPr lang="en-US" altLang="zh-CN" sz="1200">
                    <a:solidFill>
                      <a:schemeClr val="tx1"/>
                    </a:solidFill>
                    <a:latin typeface="+mn-lt"/>
                  </a:rPr>
                  <a:t>centration</a:t>
                </a:r>
                <a:r>
                  <a:rPr lang="zh-CN" altLang="en-US" sz="120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US" altLang="zh-CN" sz="1200">
                    <a:solidFill>
                      <a:schemeClr val="tx1"/>
                    </a:solidFill>
                    <a:latin typeface="+mn-lt"/>
                  </a:rPr>
                  <a:t>(M)</a:t>
                </a:r>
                <a:endParaRPr lang="en-GB" sz="1200">
                  <a:solidFill>
                    <a:schemeClr val="tx1"/>
                  </a:solidFill>
                  <a:latin typeface="+mn-lt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0.75</a:t>
            </a:r>
            <a:endParaRPr lang="en-HK" sz="14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4290966754155736"/>
          <c:y val="0.175925925925925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BPin'!$N$37</c:f>
              <c:strCache>
                <c:ptCount val="1"/>
                <c:pt idx="0">
                  <c:v>[Pdt] std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BPin'!$K$38:$K$46</c:f>
              <c:numCache>
                <c:formatCode>General</c:formatCode>
                <c:ptCount val="9"/>
                <c:pt idx="0">
                  <c:v>0</c:v>
                </c:pt>
                <c:pt idx="1">
                  <c:v>3.0052504648539469E-2</c:v>
                </c:pt>
                <c:pt idx="2">
                  <c:v>5.3610266766545046E-2</c:v>
                </c:pt>
                <c:pt idx="3">
                  <c:v>7.251150984082487E-2</c:v>
                </c:pt>
                <c:pt idx="4">
                  <c:v>8.8154301536782581E-2</c:v>
                </c:pt>
                <c:pt idx="5">
                  <c:v>0.10109646521835773</c:v>
                </c:pt>
                <c:pt idx="6">
                  <c:v>0.11178025727965078</c:v>
                </c:pt>
                <c:pt idx="7">
                  <c:v>0.12064537018267894</c:v>
                </c:pt>
                <c:pt idx="8">
                  <c:v>0.12793692900363998</c:v>
                </c:pt>
              </c:numCache>
            </c:numRef>
          </c:xVal>
          <c:yVal>
            <c:numRef>
              <c:f>'Different excess in BPin'!$N$38:$N$46</c:f>
              <c:numCache>
                <c:formatCode>General</c:formatCode>
                <c:ptCount val="9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31-E440-9702-58A2F08A5396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BPin'!$W$38:$W$46</c:f>
              <c:numCache>
                <c:formatCode>General</c:formatCode>
                <c:ptCount val="9"/>
                <c:pt idx="0">
                  <c:v>0</c:v>
                </c:pt>
                <c:pt idx="1">
                  <c:v>1.7699408066396083E-2</c:v>
                </c:pt>
                <c:pt idx="2">
                  <c:v>3.0170490338546636E-2</c:v>
                </c:pt>
                <c:pt idx="3">
                  <c:v>3.8575461636552524E-2</c:v>
                </c:pt>
                <c:pt idx="4">
                  <c:v>4.3994264345753001E-2</c:v>
                </c:pt>
                <c:pt idx="5">
                  <c:v>4.7228384431136868E-2</c:v>
                </c:pt>
                <c:pt idx="6">
                  <c:v>4.9250019652607398E-2</c:v>
                </c:pt>
                <c:pt idx="7">
                  <c:v>5.0922235355541259E-2</c:v>
                </c:pt>
                <c:pt idx="8">
                  <c:v>5.2589813196410415E-2</c:v>
                </c:pt>
              </c:numCache>
            </c:numRef>
          </c:xVal>
          <c:yVal>
            <c:numRef>
              <c:f>'Different excess in BPin'!$AA$38:$AA$46</c:f>
              <c:numCache>
                <c:formatCode>General</c:formatCode>
                <c:ptCount val="9"/>
                <c:pt idx="0">
                  <c:v>2.2246474827863193E-3</c:v>
                </c:pt>
                <c:pt idx="1">
                  <c:v>9.812987274440476E-3</c:v>
                </c:pt>
                <c:pt idx="2">
                  <c:v>1.7374319849147921E-2</c:v>
                </c:pt>
                <c:pt idx="3">
                  <c:v>2.2224383054831352E-2</c:v>
                </c:pt>
                <c:pt idx="4">
                  <c:v>2.5539497256420959E-2</c:v>
                </c:pt>
                <c:pt idx="5">
                  <c:v>2.7263229494646324E-2</c:v>
                </c:pt>
                <c:pt idx="6">
                  <c:v>2.784200298523816E-2</c:v>
                </c:pt>
                <c:pt idx="7">
                  <c:v>2.7889102978451093E-2</c:v>
                </c:pt>
                <c:pt idx="8">
                  <c:v>2.7860988294202568E-2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31-E440-9702-58A2F08A5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effectLst/>
                  </a:rPr>
                  <a:t> ∑</a:t>
                </a:r>
                <a:r>
                  <a:rPr lang="en-HK" sz="1200" b="1" i="0" baseline="0">
                    <a:effectLst/>
                  </a:rPr>
                  <a:t>[2]</a:t>
                </a:r>
                <a:r>
                  <a:rPr lang="en-HK" sz="1200" b="0" i="0" baseline="30000">
                    <a:effectLst/>
                  </a:rPr>
                  <a:t>0.75</a:t>
                </a:r>
                <a:r>
                  <a:rPr lang="en-HK" sz="1200" b="0" i="0" baseline="0">
                    <a:effectLst/>
                  </a:rPr>
                  <a:t>△t</a:t>
                </a:r>
                <a:endParaRPr lang="en-HK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chemeClr val="tx1"/>
                    </a:solidFill>
                  </a:rPr>
                  <a:t>Co</a:t>
                </a:r>
                <a:r>
                  <a:rPr lang="en-US" altLang="zh-CN" sz="1200">
                    <a:solidFill>
                      <a:schemeClr val="tx1"/>
                    </a:solidFill>
                  </a:rPr>
                  <a:t>ncentration</a:t>
                </a:r>
                <a:r>
                  <a:rPr lang="zh-CN" altLang="en-US" sz="120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1200">
                    <a:solidFill>
                      <a:schemeClr val="tx1"/>
                    </a:solidFill>
                  </a:rPr>
                  <a:t>(M)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0.60</a:t>
            </a:r>
            <a:endParaRPr lang="en-HK" sz="14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6235411198600185"/>
          <c:y val="0.175925925925925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BPin'!$K$115:$K$125</c:f>
              <c:numCache>
                <c:formatCode>General</c:formatCode>
                <c:ptCount val="11"/>
                <c:pt idx="0">
                  <c:v>0</c:v>
                </c:pt>
                <c:pt idx="1">
                  <c:v>4.5908440501104472E-2</c:v>
                </c:pt>
                <c:pt idx="2">
                  <c:v>8.3691335153694008E-2</c:v>
                </c:pt>
                <c:pt idx="3">
                  <c:v>0.11537097937184165</c:v>
                </c:pt>
                <c:pt idx="4">
                  <c:v>0.14260046336781498</c:v>
                </c:pt>
                <c:pt idx="5">
                  <c:v>0.16599925942915691</c:v>
                </c:pt>
                <c:pt idx="6">
                  <c:v>0.18607022856680958</c:v>
                </c:pt>
                <c:pt idx="7">
                  <c:v>0.20335785695795602</c:v>
                </c:pt>
                <c:pt idx="8">
                  <c:v>0.218143639294792</c:v>
                </c:pt>
                <c:pt idx="9">
                  <c:v>0.23084720121099031</c:v>
                </c:pt>
                <c:pt idx="10">
                  <c:v>0.24181698829753115</c:v>
                </c:pt>
              </c:numCache>
            </c:numRef>
          </c:xVal>
          <c:yVal>
            <c:numRef>
              <c:f>'Different excess in BPin'!$J$115:$J$125</c:f>
              <c:numCache>
                <c:formatCode>General</c:formatCode>
                <c:ptCount val="11"/>
                <c:pt idx="0">
                  <c:v>0.10771026277904663</c:v>
                </c:pt>
                <c:pt idx="1">
                  <c:v>8.8224237544160033E-2</c:v>
                </c:pt>
                <c:pt idx="2">
                  <c:v>7.4816536766023928E-2</c:v>
                </c:pt>
                <c:pt idx="3">
                  <c:v>6.6402163994836075E-2</c:v>
                </c:pt>
                <c:pt idx="4">
                  <c:v>6.0559446653416754E-2</c:v>
                </c:pt>
                <c:pt idx="5">
                  <c:v>5.530857393637735E-2</c:v>
                </c:pt>
                <c:pt idx="6">
                  <c:v>5.1853487417565541E-2</c:v>
                </c:pt>
                <c:pt idx="7">
                  <c:v>4.8726499585040245E-2</c:v>
                </c:pt>
                <c:pt idx="8">
                  <c:v>4.6509261944165201E-2</c:v>
                </c:pt>
                <c:pt idx="9">
                  <c:v>4.471319019312231E-2</c:v>
                </c:pt>
                <c:pt idx="10">
                  <c:v>4.3484404779231108E-2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3E-6C4A-A986-33F8A62895C9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BPin'!$W$115:$W$136</c:f>
              <c:numCache>
                <c:formatCode>General</c:formatCode>
                <c:ptCount val="22"/>
                <c:pt idx="0">
                  <c:v>0</c:v>
                </c:pt>
                <c:pt idx="1">
                  <c:v>6.2252516716360499E-2</c:v>
                </c:pt>
                <c:pt idx="2">
                  <c:v>0.11757905013425218</c:v>
                </c:pt>
                <c:pt idx="3">
                  <c:v>0.16689929496001976</c:v>
                </c:pt>
                <c:pt idx="4">
                  <c:v>0.21166525260258995</c:v>
                </c:pt>
                <c:pt idx="5">
                  <c:v>0.25254492741359807</c:v>
                </c:pt>
                <c:pt idx="6">
                  <c:v>0.28986855284964225</c:v>
                </c:pt>
                <c:pt idx="7">
                  <c:v>0.32397370982200963</c:v>
                </c:pt>
                <c:pt idx="8">
                  <c:v>0.35518656578714025</c:v>
                </c:pt>
                <c:pt idx="9">
                  <c:v>0.38459234738792736</c:v>
                </c:pt>
              </c:numCache>
            </c:numRef>
          </c:xVal>
          <c:yVal>
            <c:numRef>
              <c:f>'Different excess in BPin'!$V$115:$V$136</c:f>
              <c:numCache>
                <c:formatCode>General</c:formatCode>
                <c:ptCount val="22"/>
                <c:pt idx="0">
                  <c:v>0.10764949735860783</c:v>
                </c:pt>
                <c:pt idx="1">
                  <c:v>8.946784592914854E-2</c:v>
                </c:pt>
                <c:pt idx="2">
                  <c:v>7.247151230578E-2</c:v>
                </c:pt>
                <c:pt idx="3">
                  <c:v>6.1240991392169056E-2</c:v>
                </c:pt>
                <c:pt idx="4">
                  <c:v>5.2533031292728405E-2</c:v>
                </c:pt>
                <c:pt idx="5">
                  <c:v>4.5260253791174654E-2</c:v>
                </c:pt>
                <c:pt idx="6">
                  <c:v>3.8770130919825979E-2</c:v>
                </c:pt>
                <c:pt idx="7">
                  <c:v>3.3534048632691119E-2</c:v>
                </c:pt>
                <c:pt idx="8">
                  <c:v>2.8842186979490366E-2</c:v>
                </c:pt>
                <c:pt idx="9">
                  <c:v>2.7632156836544436E-2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3E-6C4A-A986-33F8A6289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6157440"/>
        <c:axId val="101684015"/>
      </c:scatterChart>
      <c:valAx>
        <c:axId val="2086157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[2]</a:t>
                </a:r>
                <a:r>
                  <a:rPr lang="en-HK" sz="1200" b="0" i="0" baseline="30000">
                    <a:solidFill>
                      <a:schemeClr val="tx1"/>
                    </a:solidFill>
                    <a:effectLst/>
                  </a:rPr>
                  <a:t>0.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60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84015"/>
        <c:crosses val="autoZero"/>
        <c:crossBetween val="midCat"/>
      </c:valAx>
      <c:valAx>
        <c:axId val="101684015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120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1200">
                    <a:solidFill>
                      <a:schemeClr val="tx1"/>
                    </a:solidFill>
                  </a:rPr>
                  <a:t>(M)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6157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0.60</a:t>
            </a:r>
            <a:endParaRPr lang="en-HK" sz="14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0679855643044621"/>
          <c:y val="0.175925925925925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BPin'!$K$115:$K$125</c:f>
              <c:numCache>
                <c:formatCode>General</c:formatCode>
                <c:ptCount val="11"/>
                <c:pt idx="0">
                  <c:v>0</c:v>
                </c:pt>
                <c:pt idx="1">
                  <c:v>4.5908440501104472E-2</c:v>
                </c:pt>
                <c:pt idx="2">
                  <c:v>8.3691335153694008E-2</c:v>
                </c:pt>
                <c:pt idx="3">
                  <c:v>0.11537097937184165</c:v>
                </c:pt>
                <c:pt idx="4">
                  <c:v>0.14260046336781498</c:v>
                </c:pt>
                <c:pt idx="5">
                  <c:v>0.16599925942915691</c:v>
                </c:pt>
                <c:pt idx="6">
                  <c:v>0.18607022856680958</c:v>
                </c:pt>
                <c:pt idx="7">
                  <c:v>0.20335785695795602</c:v>
                </c:pt>
                <c:pt idx="8">
                  <c:v>0.218143639294792</c:v>
                </c:pt>
                <c:pt idx="9">
                  <c:v>0.23084720121099031</c:v>
                </c:pt>
                <c:pt idx="10">
                  <c:v>0.24181698829753115</c:v>
                </c:pt>
              </c:numCache>
            </c:numRef>
          </c:xVal>
          <c:yVal>
            <c:numRef>
              <c:f>'Different excess in BPin'!$L$115:$L$125</c:f>
              <c:numCache>
                <c:formatCode>General</c:formatCode>
                <c:ptCount val="11"/>
                <c:pt idx="0">
                  <c:v>0.10825107601344869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2B-A54D-B27F-458FE4AC45E9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BPin'!$W$115:$W$136</c:f>
              <c:numCache>
                <c:formatCode>General</c:formatCode>
                <c:ptCount val="22"/>
                <c:pt idx="0">
                  <c:v>0</c:v>
                </c:pt>
                <c:pt idx="1">
                  <c:v>6.2252516716360499E-2</c:v>
                </c:pt>
                <c:pt idx="2">
                  <c:v>0.11757905013425218</c:v>
                </c:pt>
                <c:pt idx="3">
                  <c:v>0.16689929496001976</c:v>
                </c:pt>
                <c:pt idx="4">
                  <c:v>0.21166525260258995</c:v>
                </c:pt>
                <c:pt idx="5">
                  <c:v>0.25254492741359807</c:v>
                </c:pt>
                <c:pt idx="6">
                  <c:v>0.28986855284964225</c:v>
                </c:pt>
                <c:pt idx="7">
                  <c:v>0.32397370982200963</c:v>
                </c:pt>
                <c:pt idx="8">
                  <c:v>0.35518656578714025</c:v>
                </c:pt>
                <c:pt idx="9">
                  <c:v>0.38459234738792736</c:v>
                </c:pt>
              </c:numCache>
            </c:numRef>
          </c:xVal>
          <c:yVal>
            <c:numRef>
              <c:f>'Different excess in BPin'!$X$115:$X$136</c:f>
              <c:numCache>
                <c:formatCode>General</c:formatCode>
                <c:ptCount val="22"/>
                <c:pt idx="0">
                  <c:v>0.10719985277037319</c:v>
                </c:pt>
                <c:pt idx="1">
                  <c:v>8.0610514565879671E-2</c:v>
                </c:pt>
                <c:pt idx="2">
                  <c:v>6.2418714918126429E-2</c:v>
                </c:pt>
                <c:pt idx="3">
                  <c:v>4.9286841888804271E-2</c:v>
                </c:pt>
                <c:pt idx="4">
                  <c:v>3.7653834834348816E-2</c:v>
                </c:pt>
                <c:pt idx="5">
                  <c:v>2.7519205112338158E-2</c:v>
                </c:pt>
                <c:pt idx="6">
                  <c:v>1.9172213956587969E-2</c:v>
                </c:pt>
                <c:pt idx="7">
                  <c:v>1.1318542464775323E-2</c:v>
                </c:pt>
                <c:pt idx="8">
                  <c:v>4.6141268413461538E-3</c:v>
                </c:pt>
                <c:pt idx="9">
                  <c:v>4.1452488146420411E-3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2B-A54D-B27F-458FE4AC4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265824"/>
        <c:axId val="2089987136"/>
      </c:scatterChart>
      <c:valAx>
        <c:axId val="2083265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[2]</a:t>
                </a:r>
                <a:r>
                  <a:rPr lang="en-HK" sz="1200" b="0" i="0" baseline="30000">
                    <a:solidFill>
                      <a:schemeClr val="tx1"/>
                    </a:solidFill>
                    <a:effectLst/>
                  </a:rPr>
                  <a:t>0.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60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9987136"/>
        <c:crosses val="autoZero"/>
        <c:crossBetween val="midCat"/>
      </c:valAx>
      <c:valAx>
        <c:axId val="20899871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3265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0.60</a:t>
            </a:r>
            <a:endParaRPr lang="en-HK" sz="14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5124300087489067"/>
          <c:y val="0.175925925925925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BPin'!$K$115:$K$125</c:f>
              <c:numCache>
                <c:formatCode>General</c:formatCode>
                <c:ptCount val="11"/>
                <c:pt idx="0">
                  <c:v>0</c:v>
                </c:pt>
                <c:pt idx="1">
                  <c:v>4.5908440501104472E-2</c:v>
                </c:pt>
                <c:pt idx="2">
                  <c:v>8.3691335153694008E-2</c:v>
                </c:pt>
                <c:pt idx="3">
                  <c:v>0.11537097937184165</c:v>
                </c:pt>
                <c:pt idx="4">
                  <c:v>0.14260046336781498</c:v>
                </c:pt>
                <c:pt idx="5">
                  <c:v>0.16599925942915691</c:v>
                </c:pt>
                <c:pt idx="6">
                  <c:v>0.18607022856680958</c:v>
                </c:pt>
                <c:pt idx="7">
                  <c:v>0.20335785695795602</c:v>
                </c:pt>
                <c:pt idx="8">
                  <c:v>0.218143639294792</c:v>
                </c:pt>
                <c:pt idx="9">
                  <c:v>0.23084720121099031</c:v>
                </c:pt>
                <c:pt idx="10">
                  <c:v>0.24181698829753115</c:v>
                </c:pt>
              </c:numCache>
            </c:numRef>
          </c:xVal>
          <c:yVal>
            <c:numRef>
              <c:f>'Different excess in BPin'!$N$115:$N$125</c:f>
              <c:numCache>
                <c:formatCode>General</c:formatCode>
                <c:ptCount val="11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FE-6044-A082-A4C97C80D5B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BPin'!$W$115:$W$136</c:f>
              <c:numCache>
                <c:formatCode>General</c:formatCode>
                <c:ptCount val="22"/>
                <c:pt idx="0">
                  <c:v>0</c:v>
                </c:pt>
                <c:pt idx="1">
                  <c:v>6.2252516716360499E-2</c:v>
                </c:pt>
                <c:pt idx="2">
                  <c:v>0.11757905013425218</c:v>
                </c:pt>
                <c:pt idx="3">
                  <c:v>0.16689929496001976</c:v>
                </c:pt>
                <c:pt idx="4">
                  <c:v>0.21166525260258995</c:v>
                </c:pt>
                <c:pt idx="5">
                  <c:v>0.25254492741359807</c:v>
                </c:pt>
                <c:pt idx="6">
                  <c:v>0.28986855284964225</c:v>
                </c:pt>
                <c:pt idx="7">
                  <c:v>0.32397370982200963</c:v>
                </c:pt>
                <c:pt idx="8">
                  <c:v>0.35518656578714025</c:v>
                </c:pt>
                <c:pt idx="9">
                  <c:v>0.38459234738792736</c:v>
                </c:pt>
              </c:numCache>
            </c:numRef>
          </c:xVal>
          <c:yVal>
            <c:numRef>
              <c:f>'Different excess in BPin'!$AA$115:$AA$136</c:f>
              <c:numCache>
                <c:formatCode>General</c:formatCode>
                <c:ptCount val="22"/>
                <c:pt idx="0">
                  <c:v>3.849596961676317E-3</c:v>
                </c:pt>
                <c:pt idx="1">
                  <c:v>2.8409409760132343E-2</c:v>
                </c:pt>
                <c:pt idx="2">
                  <c:v>4.3541348111386824E-2</c:v>
                </c:pt>
                <c:pt idx="3">
                  <c:v>5.4054562641301353E-2</c:v>
                </c:pt>
                <c:pt idx="4">
                  <c:v>6.1056950317066455E-2</c:v>
                </c:pt>
                <c:pt idx="5">
                  <c:v>6.5361536338571821E-2</c:v>
                </c:pt>
                <c:pt idx="6">
                  <c:v>7.0746894761510901E-2</c:v>
                </c:pt>
                <c:pt idx="7">
                  <c:v>7.6806705431486086E-2</c:v>
                </c:pt>
                <c:pt idx="8">
                  <c:v>7.9677285001378551E-2</c:v>
                </c:pt>
                <c:pt idx="9">
                  <c:v>8.0589352081610166E-2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FE-6044-A082-A4C97C80D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5813280"/>
        <c:axId val="2084418848"/>
      </c:scatterChart>
      <c:valAx>
        <c:axId val="2115813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[2]</a:t>
                </a:r>
                <a:r>
                  <a:rPr lang="en-HK" sz="1200" b="0" i="0" baseline="30000">
                    <a:solidFill>
                      <a:schemeClr val="tx1"/>
                    </a:solidFill>
                    <a:effectLst/>
                  </a:rPr>
                  <a:t>0.60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4418848"/>
        <c:crosses val="autoZero"/>
        <c:crossBetween val="midCat"/>
      </c:valAx>
      <c:valAx>
        <c:axId val="20844188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5813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Different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excess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of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2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9127593869385391"/>
          <c:y val="0.10838150289017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BPin'!$L$83</c:f>
              <c:strCache>
                <c:ptCount val="1"/>
                <c:pt idx="0">
                  <c:v>Phenyl 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BPin'!$K$84:$K$108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BPin'!$L$84:$L$108</c:f>
              <c:numCache>
                <c:formatCode>General</c:formatCode>
                <c:ptCount val="25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FD-944F-B306-B138B0896176}"/>
            </c:ext>
          </c:extLst>
        </c:ser>
        <c:ser>
          <c:idx val="1"/>
          <c:order val="1"/>
          <c:tx>
            <c:strRef>
              <c:f>'Different excess in BPin'!$M$83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BPin'!$K$84:$K$108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BPin'!$M$84:$M$108</c:f>
              <c:numCache>
                <c:formatCode>General</c:formatCode>
                <c:ptCount val="25"/>
                <c:pt idx="0">
                  <c:v>0.10825107601344869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  <c:pt idx="24">
                  <c:v>2.8633154286570733E-2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FD-944F-B306-B138B0896176}"/>
            </c:ext>
          </c:extLst>
        </c:ser>
        <c:ser>
          <c:idx val="2"/>
          <c:order val="2"/>
          <c:tx>
            <c:strRef>
              <c:f>'Different excess in BPin'!$N$83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BPin'!$K$84:$K$108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BPin'!$N$84:$N$108</c:f>
              <c:numCache>
                <c:formatCode>General</c:formatCode>
                <c:ptCount val="25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2FD-944F-B306-B138B0896176}"/>
            </c:ext>
          </c:extLst>
        </c:ser>
        <c:ser>
          <c:idx val="3"/>
          <c:order val="3"/>
          <c:tx>
            <c:strRef>
              <c:f>'Different excess in BPin'!$O$83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'Different excess in BPin'!$K$84:$K$108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BPin'!$O$84:$O$108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2FD-944F-B306-B138B0896176}"/>
            </c:ext>
          </c:extLst>
        </c:ser>
        <c:ser>
          <c:idx val="4"/>
          <c:order val="4"/>
          <c:tx>
            <c:strRef>
              <c:f>'Different excess in BPin'!$P$83</c:f>
              <c:strCache>
                <c:ptCount val="1"/>
                <c:pt idx="0">
                  <c:v>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BPin'!$K$84:$K$108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BPin'!$P$84:$P$108</c:f>
              <c:numCache>
                <c:formatCode>General</c:formatCode>
                <c:ptCount val="25"/>
                <c:pt idx="0">
                  <c:v>0.10764949735860783</c:v>
                </c:pt>
                <c:pt idx="1">
                  <c:v>8.946784592914854E-2</c:v>
                </c:pt>
                <c:pt idx="2">
                  <c:v>7.247151230578E-2</c:v>
                </c:pt>
                <c:pt idx="3">
                  <c:v>6.1240991392169056E-2</c:v>
                </c:pt>
                <c:pt idx="4">
                  <c:v>5.2533031292728405E-2</c:v>
                </c:pt>
                <c:pt idx="5">
                  <c:v>4.5260253791174654E-2</c:v>
                </c:pt>
                <c:pt idx="6">
                  <c:v>3.8770130919825979E-2</c:v>
                </c:pt>
                <c:pt idx="7">
                  <c:v>3.3534048632691119E-2</c:v>
                </c:pt>
                <c:pt idx="8">
                  <c:v>2.8842186979490366E-2</c:v>
                </c:pt>
                <c:pt idx="9">
                  <c:v>2.7632156836544436E-2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2FD-944F-B306-B138B0896176}"/>
            </c:ext>
          </c:extLst>
        </c:ser>
        <c:ser>
          <c:idx val="5"/>
          <c:order val="5"/>
          <c:tx>
            <c:strRef>
              <c:f>'Different excess in BPin'!$Q$83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BPin'!$K$84:$K$108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BPin'!$Q$84:$Q$108</c:f>
              <c:numCache>
                <c:formatCode>General</c:formatCode>
                <c:ptCount val="25"/>
                <c:pt idx="0">
                  <c:v>0.10719985277037319</c:v>
                </c:pt>
                <c:pt idx="1">
                  <c:v>8.0610514565879671E-2</c:v>
                </c:pt>
                <c:pt idx="2">
                  <c:v>6.2418714918126429E-2</c:v>
                </c:pt>
                <c:pt idx="3">
                  <c:v>4.9286841888804271E-2</c:v>
                </c:pt>
                <c:pt idx="4">
                  <c:v>3.7653834834348816E-2</c:v>
                </c:pt>
                <c:pt idx="5">
                  <c:v>2.7519205112338158E-2</c:v>
                </c:pt>
                <c:pt idx="6">
                  <c:v>1.9172213956587969E-2</c:v>
                </c:pt>
                <c:pt idx="7">
                  <c:v>1.1318542464775323E-2</c:v>
                </c:pt>
                <c:pt idx="8">
                  <c:v>4.6141268413461538E-3</c:v>
                </c:pt>
                <c:pt idx="9">
                  <c:v>4.1452488146420411E-3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2FD-944F-B306-B138B0896176}"/>
            </c:ext>
          </c:extLst>
        </c:ser>
        <c:ser>
          <c:idx val="6"/>
          <c:order val="6"/>
          <c:tx>
            <c:strRef>
              <c:f>'Different excess in BPin'!$R$83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BPin'!$K$84:$K$108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BPin'!$R$84:$R$108</c:f>
              <c:numCache>
                <c:formatCode>General</c:formatCode>
                <c:ptCount val="25"/>
                <c:pt idx="0">
                  <c:v>3.849596961676317E-3</c:v>
                </c:pt>
                <c:pt idx="1">
                  <c:v>2.8409409760132343E-2</c:v>
                </c:pt>
                <c:pt idx="2">
                  <c:v>4.3541348111386824E-2</c:v>
                </c:pt>
                <c:pt idx="3">
                  <c:v>5.4054562641301353E-2</c:v>
                </c:pt>
                <c:pt idx="4">
                  <c:v>6.1056950317066455E-2</c:v>
                </c:pt>
                <c:pt idx="5">
                  <c:v>6.5361536338571821E-2</c:v>
                </c:pt>
                <c:pt idx="6">
                  <c:v>7.0746894761510901E-2</c:v>
                </c:pt>
                <c:pt idx="7">
                  <c:v>7.6806705431486086E-2</c:v>
                </c:pt>
                <c:pt idx="8">
                  <c:v>7.9677285001378551E-2</c:v>
                </c:pt>
                <c:pt idx="9">
                  <c:v>8.0589352081610166E-2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2FD-944F-B306-B138B0896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8831408"/>
        <c:axId val="2116918832"/>
      </c:scatterChart>
      <c:valAx>
        <c:axId val="2048831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6918832"/>
        <c:crosses val="autoZero"/>
        <c:crossBetween val="midCat"/>
      </c:valAx>
      <c:valAx>
        <c:axId val="21169188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831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2200" b="1">
                <a:solidFill>
                  <a:schemeClr val="tx1"/>
                </a:solidFill>
              </a:rPr>
              <a:t>BPin (2)</a:t>
            </a:r>
          </a:p>
        </c:rich>
      </c:tx>
      <c:layout>
        <c:manualLayout>
          <c:xMode val="edge"/>
          <c:yMode val="edge"/>
          <c:x val="0.42173403201481374"/>
          <c:y val="0.106374438021836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'Different excess in BPin'!$M$6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BPin'!$A$7:$A$31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BPin'!$M$7:$M$31</c:f>
              <c:numCache>
                <c:formatCode>General</c:formatCode>
                <c:ptCount val="25"/>
                <c:pt idx="0">
                  <c:v>0.10825107601344869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  <c:pt idx="24">
                  <c:v>2.8633154286570733E-2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7E-9A49-9485-9BFC8381EFF1}"/>
            </c:ext>
          </c:extLst>
        </c:ser>
        <c:ser>
          <c:idx val="2"/>
          <c:order val="1"/>
          <c:tx>
            <c:strRef>
              <c:f>'Different excess in BPin'!$N$6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BPin'!$A$7:$A$31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BPin'!$N$7:$N$31</c:f>
              <c:numCache>
                <c:formatCode>General</c:formatCode>
                <c:ptCount val="25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D7E-9A49-9485-9BFC8381EFF1}"/>
            </c:ext>
          </c:extLst>
        </c:ser>
        <c:ser>
          <c:idx val="3"/>
          <c:order val="2"/>
          <c:tx>
            <c:strRef>
              <c:f>'Different excess in BPin'!$O$6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'Different excess in BPin'!$A$7:$A$31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BPin'!$O$7:$O$31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D7E-9A49-9485-9BFC8381EFF1}"/>
            </c:ext>
          </c:extLst>
        </c:ser>
        <c:ser>
          <c:idx val="5"/>
          <c:order val="3"/>
          <c:tx>
            <c:strRef>
              <c:f>'Different excess in BPin'!$Q$6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BPin'!$A$7:$A$31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BPin'!$Q$7:$Q$31</c:f>
              <c:numCache>
                <c:formatCode>General</c:formatCode>
                <c:ptCount val="25"/>
                <c:pt idx="0">
                  <c:v>0.11413118659875286</c:v>
                </c:pt>
                <c:pt idx="1">
                  <c:v>9.7808792166149558E-2</c:v>
                </c:pt>
                <c:pt idx="2">
                  <c:v>8.774612387970393E-2</c:v>
                </c:pt>
                <c:pt idx="3">
                  <c:v>8.0985497479542576E-2</c:v>
                </c:pt>
                <c:pt idx="4">
                  <c:v>7.6462203629317882E-2</c:v>
                </c:pt>
                <c:pt idx="5">
                  <c:v>7.3458224423167837E-2</c:v>
                </c:pt>
                <c:pt idx="6">
                  <c:v>7.227782882608863E-2</c:v>
                </c:pt>
                <c:pt idx="7">
                  <c:v>7.1560952801546562E-2</c:v>
                </c:pt>
                <c:pt idx="8">
                  <c:v>7.0902230624351192E-2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D7E-9A49-9485-9BFC8381EFF1}"/>
            </c:ext>
          </c:extLst>
        </c:ser>
        <c:ser>
          <c:idx val="6"/>
          <c:order val="4"/>
          <c:tx>
            <c:strRef>
              <c:f>'Different excess in BPin'!$R$6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BPin'!$A$7:$A$31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BPin'!$R$7:$R$31</c:f>
              <c:numCache>
                <c:formatCode>General</c:formatCode>
                <c:ptCount val="25"/>
                <c:pt idx="0">
                  <c:v>2.2246474827863193E-3</c:v>
                </c:pt>
                <c:pt idx="1">
                  <c:v>9.812987274440476E-3</c:v>
                </c:pt>
                <c:pt idx="2">
                  <c:v>1.7374319849147921E-2</c:v>
                </c:pt>
                <c:pt idx="3">
                  <c:v>2.2224383054831352E-2</c:v>
                </c:pt>
                <c:pt idx="4">
                  <c:v>2.5539497256420959E-2</c:v>
                </c:pt>
                <c:pt idx="5">
                  <c:v>2.7263229494646324E-2</c:v>
                </c:pt>
                <c:pt idx="6">
                  <c:v>2.784200298523816E-2</c:v>
                </c:pt>
                <c:pt idx="7">
                  <c:v>2.7889102978451093E-2</c:v>
                </c:pt>
                <c:pt idx="8">
                  <c:v>2.7860988294202568E-2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D7E-9A49-9485-9BFC8381E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602624"/>
        <c:axId val="2081730864"/>
      </c:scatterChart>
      <c:valAx>
        <c:axId val="2068602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730864"/>
        <c:crosses val="autoZero"/>
        <c:crossBetween val="midCat"/>
      </c:valAx>
      <c:valAx>
        <c:axId val="20817308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602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2200" b="1">
                <a:solidFill>
                  <a:schemeClr val="tx1"/>
                </a:solidFill>
              </a:rPr>
              <a:t>D</a:t>
            </a:r>
            <a:r>
              <a:rPr lang="en-US" altLang="zh-CN" sz="2200" b="1">
                <a:solidFill>
                  <a:schemeClr val="tx1"/>
                </a:solidFill>
              </a:rPr>
              <a:t>ifferent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excess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of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catalyst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5420088455579202"/>
          <c:y val="9.8346178548490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Catalyst'!$L$6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Catalyst'!$A$7:$A$31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Catalyst'!$L$7:$L$31</c:f>
              <c:numCache>
                <c:formatCode>General</c:formatCode>
                <c:ptCount val="25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DA-8D49-A4E7-0D9E2107F73B}"/>
            </c:ext>
          </c:extLst>
        </c:ser>
        <c:ser>
          <c:idx val="1"/>
          <c:order val="1"/>
          <c:tx>
            <c:strRef>
              <c:f>'Different excess in Catalyst'!$M$6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Catalyst'!$A$7:$A$31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Catalyst'!$M$7:$M$31</c:f>
              <c:numCache>
                <c:formatCode>General</c:formatCode>
                <c:ptCount val="25"/>
                <c:pt idx="0">
                  <c:v>0.10825107601344869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  <c:pt idx="24">
                  <c:v>2.8633154286570733E-2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DA-8D49-A4E7-0D9E2107F73B}"/>
            </c:ext>
          </c:extLst>
        </c:ser>
        <c:ser>
          <c:idx val="2"/>
          <c:order val="2"/>
          <c:tx>
            <c:strRef>
              <c:f>'Different excess in Catalyst'!$N$6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Catalyst'!$A$7:$A$31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Catalyst'!$N$7:$N$31</c:f>
              <c:numCache>
                <c:formatCode>General</c:formatCode>
                <c:ptCount val="25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CDA-8D49-A4E7-0D9E2107F73B}"/>
            </c:ext>
          </c:extLst>
        </c:ser>
        <c:ser>
          <c:idx val="3"/>
          <c:order val="3"/>
          <c:tx>
            <c:strRef>
              <c:f>'Different excess in Catalyst'!$O$6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'Different excess in Catalyst'!$A$7:$A$31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Catalyst'!$O$7:$O$31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CDA-8D49-A4E7-0D9E2107F73B}"/>
            </c:ext>
          </c:extLst>
        </c:ser>
        <c:ser>
          <c:idx val="4"/>
          <c:order val="4"/>
          <c:tx>
            <c:strRef>
              <c:f>'Different excess in Catalyst'!$P$6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Catalyst'!$A$7:$A$31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Catalyst'!$P$7:$P$31</c:f>
              <c:numCache>
                <c:formatCode>General</c:formatCode>
                <c:ptCount val="25"/>
                <c:pt idx="0">
                  <c:v>6.8993072753191428E-2</c:v>
                </c:pt>
                <c:pt idx="1">
                  <c:v>5.7888396660200438E-2</c:v>
                </c:pt>
                <c:pt idx="2">
                  <c:v>5.0308498319953703E-2</c:v>
                </c:pt>
                <c:pt idx="3">
                  <c:v>4.3926531276832825E-2</c:v>
                </c:pt>
                <c:pt idx="4">
                  <c:v>3.9108808865158488E-2</c:v>
                </c:pt>
                <c:pt idx="5">
                  <c:v>3.4781425742178067E-2</c:v>
                </c:pt>
                <c:pt idx="6">
                  <c:v>3.1162909789745494E-2</c:v>
                </c:pt>
                <c:pt idx="7">
                  <c:v>2.8075193873102363E-2</c:v>
                </c:pt>
                <c:pt idx="8">
                  <c:v>2.5276385909561529E-2</c:v>
                </c:pt>
                <c:pt idx="9">
                  <c:v>2.2633994364684558E-2</c:v>
                </c:pt>
                <c:pt idx="10">
                  <c:v>2.038147284900528E-2</c:v>
                </c:pt>
                <c:pt idx="11">
                  <c:v>1.8256347868988377E-2</c:v>
                </c:pt>
                <c:pt idx="12">
                  <c:v>1.5967625555420011E-2</c:v>
                </c:pt>
                <c:pt idx="13">
                  <c:v>1.3971400707348293E-2</c:v>
                </c:pt>
                <c:pt idx="14">
                  <c:v>1.2026799867894034E-2</c:v>
                </c:pt>
                <c:pt idx="15">
                  <c:v>1.0281768552306621E-2</c:v>
                </c:pt>
                <c:pt idx="16">
                  <c:v>8.7248648687644516E-3</c:v>
                </c:pt>
                <c:pt idx="17">
                  <c:v>7.3112385246088575E-3</c:v>
                </c:pt>
                <c:pt idx="18">
                  <c:v>5.9503384791353628E-3</c:v>
                </c:pt>
                <c:pt idx="19">
                  <c:v>4.9221279940608147E-3</c:v>
                </c:pt>
                <c:pt idx="20">
                  <c:v>3.2993466968064635E-3</c:v>
                </c:pt>
                <c:pt idx="21">
                  <c:v>2.3848669113883843E-3</c:v>
                </c:pt>
                <c:pt idx="22">
                  <c:v>1.994584937934152E-3</c:v>
                </c:pt>
                <c:pt idx="23">
                  <c:v>1.851730942069015E-3</c:v>
                </c:pt>
                <c:pt idx="24">
                  <c:v>1.9470467404895369E-3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CDA-8D49-A4E7-0D9E2107F73B}"/>
            </c:ext>
          </c:extLst>
        </c:ser>
        <c:ser>
          <c:idx val="5"/>
          <c:order val="5"/>
          <c:tx>
            <c:strRef>
              <c:f>'Different excess in Catalyst'!$Q$6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Catalyst'!$A$7:$A$31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Catalyst'!$Q$7:$Q$31</c:f>
              <c:numCache>
                <c:formatCode>General</c:formatCode>
                <c:ptCount val="25"/>
                <c:pt idx="0">
                  <c:v>0.1083696840875138</c:v>
                </c:pt>
                <c:pt idx="1">
                  <c:v>9.6467842633031237E-2</c:v>
                </c:pt>
                <c:pt idx="2">
                  <c:v>8.8104309319761528E-2</c:v>
                </c:pt>
                <c:pt idx="3">
                  <c:v>8.123941011620478E-2</c:v>
                </c:pt>
                <c:pt idx="4">
                  <c:v>7.5886948000243731E-2</c:v>
                </c:pt>
                <c:pt idx="5">
                  <c:v>7.1128838923710969E-2</c:v>
                </c:pt>
                <c:pt idx="6">
                  <c:v>6.6908317049203164E-2</c:v>
                </c:pt>
                <c:pt idx="7">
                  <c:v>6.3389560831789316E-2</c:v>
                </c:pt>
                <c:pt idx="8">
                  <c:v>6.0162911028603397E-2</c:v>
                </c:pt>
                <c:pt idx="9">
                  <c:v>5.7239070120974872E-2</c:v>
                </c:pt>
                <c:pt idx="10">
                  <c:v>5.4391478868521519E-2</c:v>
                </c:pt>
                <c:pt idx="11">
                  <c:v>5.1939922314461165E-2</c:v>
                </c:pt>
                <c:pt idx="12">
                  <c:v>4.9092816140650752E-2</c:v>
                </c:pt>
                <c:pt idx="13">
                  <c:v>4.6640214251717771E-2</c:v>
                </c:pt>
                <c:pt idx="14">
                  <c:v>4.4503976125289793E-2</c:v>
                </c:pt>
                <c:pt idx="15">
                  <c:v>4.2354325626604294E-2</c:v>
                </c:pt>
                <c:pt idx="16">
                  <c:v>4.0498631216795269E-2</c:v>
                </c:pt>
                <c:pt idx="17">
                  <c:v>3.8797500853468392E-2</c:v>
                </c:pt>
                <c:pt idx="18">
                  <c:v>3.7224675771619808E-2</c:v>
                </c:pt>
                <c:pt idx="19">
                  <c:v>3.5807725943345199E-2</c:v>
                </c:pt>
                <c:pt idx="20">
                  <c:v>3.43227692069673E-2</c:v>
                </c:pt>
                <c:pt idx="21">
                  <c:v>3.3063142017156891E-2</c:v>
                </c:pt>
                <c:pt idx="22">
                  <c:v>3.1778400092929121E-2</c:v>
                </c:pt>
                <c:pt idx="23">
                  <c:v>3.1090098750067782E-2</c:v>
                </c:pt>
                <c:pt idx="24">
                  <c:v>3.0453511471794412E-2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CDA-8D49-A4E7-0D9E2107F73B}"/>
            </c:ext>
          </c:extLst>
        </c:ser>
        <c:ser>
          <c:idx val="6"/>
          <c:order val="6"/>
          <c:tx>
            <c:strRef>
              <c:f>'Different excess in Catalyst'!$R$6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Catalyst'!$A$7:$A$31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Catalyst'!$R$7:$R$31</c:f>
              <c:numCache>
                <c:formatCode>General</c:formatCode>
                <c:ptCount val="25"/>
                <c:pt idx="0">
                  <c:v>3.9607068969273783E-3</c:v>
                </c:pt>
                <c:pt idx="1">
                  <c:v>1.2551933801201049E-2</c:v>
                </c:pt>
                <c:pt idx="2">
                  <c:v>1.9530134817510425E-2</c:v>
                </c:pt>
                <c:pt idx="3">
                  <c:v>2.4702208561496887E-2</c:v>
                </c:pt>
                <c:pt idx="4">
                  <c:v>2.8911529229371111E-2</c:v>
                </c:pt>
                <c:pt idx="5">
                  <c:v>3.2336540596933007E-2</c:v>
                </c:pt>
                <c:pt idx="6">
                  <c:v>3.5761497498941003E-2</c:v>
                </c:pt>
                <c:pt idx="7">
                  <c:v>3.8472081774279021E-2</c:v>
                </c:pt>
                <c:pt idx="8">
                  <c:v>4.0906816067161567E-2</c:v>
                </c:pt>
                <c:pt idx="9">
                  <c:v>4.2935316921079963E-2</c:v>
                </c:pt>
                <c:pt idx="10">
                  <c:v>4.4695576488179491E-2</c:v>
                </c:pt>
                <c:pt idx="11">
                  <c:v>4.677415527568321E-2</c:v>
                </c:pt>
                <c:pt idx="12">
                  <c:v>4.8390509642543433E-2</c:v>
                </c:pt>
                <c:pt idx="13">
                  <c:v>4.9997627585223331E-2</c:v>
                </c:pt>
                <c:pt idx="14">
                  <c:v>5.1736852069784678E-2</c:v>
                </c:pt>
                <c:pt idx="15">
                  <c:v>5.3154391463390127E-2</c:v>
                </c:pt>
                <c:pt idx="16">
                  <c:v>5.4306981460761794E-2</c:v>
                </c:pt>
                <c:pt idx="17">
                  <c:v>5.5355592870058735E-2</c:v>
                </c:pt>
                <c:pt idx="18">
                  <c:v>5.6496742598041085E-2</c:v>
                </c:pt>
                <c:pt idx="19">
                  <c:v>5.7475413381071129E-2</c:v>
                </c:pt>
                <c:pt idx="20">
                  <c:v>6.0781315160342714E-2</c:v>
                </c:pt>
                <c:pt idx="21">
                  <c:v>6.0864028146281515E-2</c:v>
                </c:pt>
                <c:pt idx="22">
                  <c:v>6.1479363325723457E-2</c:v>
                </c:pt>
                <c:pt idx="23">
                  <c:v>6.1538098627845886E-2</c:v>
                </c:pt>
                <c:pt idx="24">
                  <c:v>6.1614307660819961E-2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CDA-8D49-A4E7-0D9E2107F73B}"/>
            </c:ext>
          </c:extLst>
        </c:ser>
        <c:ser>
          <c:idx val="7"/>
          <c:order val="7"/>
          <c:tx>
            <c:strRef>
              <c:f>'Different excess in Catalyst'!$S$6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'Different excess in Catalyst'!$A$7:$A$31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Catalyst'!$S$7:$S$31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9BE-0E44-B487-E6C455050FEC}"/>
            </c:ext>
          </c:extLst>
        </c:ser>
        <c:ser>
          <c:idx val="8"/>
          <c:order val="8"/>
          <c:tx>
            <c:strRef>
              <c:f>'Different excess in Catalyst'!$T$6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Catalyst'!$A$7:$A$31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Catalyst'!$T$7:$T$31</c:f>
              <c:numCache>
                <c:formatCode>General</c:formatCode>
                <c:ptCount val="25"/>
                <c:pt idx="0">
                  <c:v>7.1428231915078313E-2</c:v>
                </c:pt>
                <c:pt idx="1">
                  <c:v>6.3220452042437231E-2</c:v>
                </c:pt>
                <c:pt idx="2">
                  <c:v>5.5808343730652576E-2</c:v>
                </c:pt>
                <c:pt idx="3">
                  <c:v>5.0415327635440349E-2</c:v>
                </c:pt>
                <c:pt idx="4">
                  <c:v>4.6464805518947487E-2</c:v>
                </c:pt>
                <c:pt idx="5">
                  <c:v>4.3491985178219394E-2</c:v>
                </c:pt>
                <c:pt idx="6">
                  <c:v>4.0658232626894351E-2</c:v>
                </c:pt>
                <c:pt idx="7">
                  <c:v>3.8376505779049101E-2</c:v>
                </c:pt>
                <c:pt idx="8">
                  <c:v>3.6374836574009951E-2</c:v>
                </c:pt>
                <c:pt idx="9">
                  <c:v>3.4375039435665632E-2</c:v>
                </c:pt>
                <c:pt idx="10">
                  <c:v>3.2700604195835613E-2</c:v>
                </c:pt>
                <c:pt idx="11">
                  <c:v>3.0942675271566807E-2</c:v>
                </c:pt>
                <c:pt idx="12">
                  <c:v>2.9082629860474829E-2</c:v>
                </c:pt>
                <c:pt idx="13">
                  <c:v>2.7541109984293162E-2</c:v>
                </c:pt>
                <c:pt idx="14">
                  <c:v>2.5935428893350126E-2</c:v>
                </c:pt>
                <c:pt idx="15">
                  <c:v>2.4345686217682756E-2</c:v>
                </c:pt>
                <c:pt idx="16">
                  <c:v>2.2761733045632133E-2</c:v>
                </c:pt>
                <c:pt idx="17">
                  <c:v>2.1384497733245588E-2</c:v>
                </c:pt>
                <c:pt idx="18">
                  <c:v>1.9908880071922527E-2</c:v>
                </c:pt>
                <c:pt idx="19">
                  <c:v>1.8589666091717371E-2</c:v>
                </c:pt>
                <c:pt idx="20">
                  <c:v>1.5235070457584403E-2</c:v>
                </c:pt>
                <c:pt idx="21">
                  <c:v>1.1984308158563892E-2</c:v>
                </c:pt>
                <c:pt idx="22">
                  <c:v>9.0353019982331896E-3</c:v>
                </c:pt>
                <c:pt idx="23">
                  <c:v>6.7947488899751081E-3</c:v>
                </c:pt>
                <c:pt idx="24">
                  <c:v>4.9964121742415791E-3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9BE-0E44-B487-E6C455050FEC}"/>
            </c:ext>
          </c:extLst>
        </c:ser>
        <c:ser>
          <c:idx val="9"/>
          <c:order val="9"/>
          <c:tx>
            <c:strRef>
              <c:f>'Different excess in Catalyst'!$U$6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Catalyst'!$A$7:$A$31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Catalyst'!$U$7:$U$31</c:f>
              <c:numCache>
                <c:formatCode>General</c:formatCode>
                <c:ptCount val="25"/>
                <c:pt idx="0">
                  <c:v>0.11382898582873001</c:v>
                </c:pt>
                <c:pt idx="1">
                  <c:v>0.10457965966849914</c:v>
                </c:pt>
                <c:pt idx="2">
                  <c:v>9.6281155344025135E-2</c:v>
                </c:pt>
                <c:pt idx="3">
                  <c:v>9.1191592437979821E-2</c:v>
                </c:pt>
                <c:pt idx="4">
                  <c:v>8.6052103444342637E-2</c:v>
                </c:pt>
                <c:pt idx="5">
                  <c:v>8.2472039273765715E-2</c:v>
                </c:pt>
                <c:pt idx="6">
                  <c:v>7.9958199709292188E-2</c:v>
                </c:pt>
                <c:pt idx="7">
                  <c:v>7.7620965064127009E-2</c:v>
                </c:pt>
                <c:pt idx="8">
                  <c:v>7.5208670414336459E-2</c:v>
                </c:pt>
                <c:pt idx="9">
                  <c:v>7.2764630153415846E-2</c:v>
                </c:pt>
                <c:pt idx="10">
                  <c:v>7.0633998559117006E-2</c:v>
                </c:pt>
                <c:pt idx="11">
                  <c:v>6.8714362866919274E-2</c:v>
                </c:pt>
                <c:pt idx="12">
                  <c:v>6.6112525105601685E-2</c:v>
                </c:pt>
                <c:pt idx="13">
                  <c:v>6.4232376309997632E-2</c:v>
                </c:pt>
                <c:pt idx="14">
                  <c:v>6.1762587201389475E-2</c:v>
                </c:pt>
                <c:pt idx="15">
                  <c:v>6.0156630964552073E-2</c:v>
                </c:pt>
                <c:pt idx="16">
                  <c:v>5.8246618888176886E-2</c:v>
                </c:pt>
                <c:pt idx="17">
                  <c:v>5.6260671705850168E-2</c:v>
                </c:pt>
                <c:pt idx="18">
                  <c:v>5.4563169453174513E-2</c:v>
                </c:pt>
                <c:pt idx="19">
                  <c:v>5.2914749100632631E-2</c:v>
                </c:pt>
                <c:pt idx="20">
                  <c:v>4.9066715808942549E-2</c:v>
                </c:pt>
                <c:pt idx="21">
                  <c:v>4.4881433078464296E-2</c:v>
                </c:pt>
                <c:pt idx="22">
                  <c:v>4.1272799859199211E-2</c:v>
                </c:pt>
                <c:pt idx="23">
                  <c:v>3.8364502122362198E-2</c:v>
                </c:pt>
                <c:pt idx="24">
                  <c:v>3.5882940856044557E-2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9BE-0E44-B487-E6C455050FEC}"/>
            </c:ext>
          </c:extLst>
        </c:ser>
        <c:ser>
          <c:idx val="10"/>
          <c:order val="10"/>
          <c:tx>
            <c:strRef>
              <c:f>'Different excess in Catalyst'!$V$6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Catalyst'!$A$7:$A$31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Catalyst'!$V$7:$V$31</c:f>
              <c:numCache>
                <c:formatCode>General</c:formatCode>
                <c:ptCount val="25"/>
                <c:pt idx="0">
                  <c:v>1.3813894115873092E-3</c:v>
                </c:pt>
                <c:pt idx="1">
                  <c:v>7.6500674535497125E-3</c:v>
                </c:pt>
                <c:pt idx="2">
                  <c:v>1.4793382411086325E-2</c:v>
                </c:pt>
                <c:pt idx="3">
                  <c:v>1.8834249284506097E-2</c:v>
                </c:pt>
                <c:pt idx="4">
                  <c:v>2.1880750638556025E-2</c:v>
                </c:pt>
                <c:pt idx="5">
                  <c:v>2.4681193600484371E-2</c:v>
                </c:pt>
                <c:pt idx="6">
                  <c:v>2.6969119903497547E-2</c:v>
                </c:pt>
                <c:pt idx="7">
                  <c:v>2.8793013883127379E-2</c:v>
                </c:pt>
                <c:pt idx="8">
                  <c:v>3.0046355720478358E-2</c:v>
                </c:pt>
                <c:pt idx="9">
                  <c:v>3.1792665115794871E-2</c:v>
                </c:pt>
                <c:pt idx="10">
                  <c:v>3.3194902818632209E-2</c:v>
                </c:pt>
                <c:pt idx="11">
                  <c:v>3.4790694449805634E-2</c:v>
                </c:pt>
                <c:pt idx="12">
                  <c:v>3.5798842241480291E-2</c:v>
                </c:pt>
                <c:pt idx="13">
                  <c:v>3.7224659185232704E-2</c:v>
                </c:pt>
                <c:pt idx="14">
                  <c:v>3.8543823112469816E-2</c:v>
                </c:pt>
                <c:pt idx="15">
                  <c:v>3.9833996788048526E-2</c:v>
                </c:pt>
                <c:pt idx="16">
                  <c:v>4.1237277921689283E-2</c:v>
                </c:pt>
                <c:pt idx="17">
                  <c:v>4.2302080687075555E-2</c:v>
                </c:pt>
                <c:pt idx="18">
                  <c:v>4.3366715494976296E-2</c:v>
                </c:pt>
                <c:pt idx="19">
                  <c:v>4.4063285462754898E-2</c:v>
                </c:pt>
                <c:pt idx="20">
                  <c:v>4.822235682424842E-2</c:v>
                </c:pt>
                <c:pt idx="21">
                  <c:v>5.0585900260490493E-2</c:v>
                </c:pt>
                <c:pt idx="22">
                  <c:v>5.2818505227298598E-2</c:v>
                </c:pt>
                <c:pt idx="23">
                  <c:v>5.4231752585585893E-2</c:v>
                </c:pt>
                <c:pt idx="24">
                  <c:v>5.5308636057460718E-2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9BE-0E44-B487-E6C455050FEC}"/>
            </c:ext>
          </c:extLst>
        </c:ser>
        <c:ser>
          <c:idx val="11"/>
          <c:order val="11"/>
          <c:tx>
            <c:strRef>
              <c:f>'Different excess in Catalyst'!$W$6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'Different excess in Catalyst'!$A$7:$A$31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Catalyst'!$W$7:$W$31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9BE-0E44-B487-E6C455050FEC}"/>
            </c:ext>
          </c:extLst>
        </c:ser>
        <c:ser>
          <c:idx val="12"/>
          <c:order val="12"/>
          <c:tx>
            <c:strRef>
              <c:f>'Different excess in Catalyst'!$X$6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Catalyst'!$A$7:$A$31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Catalyst'!$X$7:$X$31</c:f>
              <c:numCache>
                <c:formatCode>General</c:formatCode>
                <c:ptCount val="25"/>
                <c:pt idx="0">
                  <c:v>7.16540139765839E-2</c:v>
                </c:pt>
                <c:pt idx="1">
                  <c:v>4.7247614819432876E-2</c:v>
                </c:pt>
                <c:pt idx="2">
                  <c:v>3.3877600569810755E-2</c:v>
                </c:pt>
                <c:pt idx="3">
                  <c:v>2.5224416543203666E-2</c:v>
                </c:pt>
                <c:pt idx="4">
                  <c:v>1.8922093306764916E-2</c:v>
                </c:pt>
                <c:pt idx="5">
                  <c:v>1.4455778377331481E-2</c:v>
                </c:pt>
                <c:pt idx="6">
                  <c:v>1.1042832614043381E-2</c:v>
                </c:pt>
                <c:pt idx="7">
                  <c:v>8.5147013353329398E-3</c:v>
                </c:pt>
                <c:pt idx="8">
                  <c:v>6.693794331058856E-3</c:v>
                </c:pt>
                <c:pt idx="9">
                  <c:v>5.1927707531896211E-3</c:v>
                </c:pt>
                <c:pt idx="10">
                  <c:v>4.1391291578373214E-3</c:v>
                </c:pt>
                <c:pt idx="11">
                  <c:v>3.4484785663611256E-3</c:v>
                </c:pt>
                <c:pt idx="12">
                  <c:v>2.9054934650819767E-3</c:v>
                </c:pt>
                <c:pt idx="13">
                  <c:v>2.5322392967034157E-3</c:v>
                </c:pt>
                <c:pt idx="14">
                  <c:v>2.2331484941877314E-3</c:v>
                </c:pt>
                <c:pt idx="15">
                  <c:v>1.961824824553897E-3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9BE-0E44-B487-E6C455050FEC}"/>
            </c:ext>
          </c:extLst>
        </c:ser>
        <c:ser>
          <c:idx val="13"/>
          <c:order val="13"/>
          <c:tx>
            <c:strRef>
              <c:f>'Different excess in Catalyst'!$Y$6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Catalyst'!$A$7:$A$31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Catalyst'!$Y$7:$Y$31</c:f>
              <c:numCache>
                <c:formatCode>General</c:formatCode>
                <c:ptCount val="25"/>
                <c:pt idx="0">
                  <c:v>0.10831635392193591</c:v>
                </c:pt>
                <c:pt idx="1">
                  <c:v>8.6864922654819127E-2</c:v>
                </c:pt>
                <c:pt idx="2">
                  <c:v>7.0152781574754866E-2</c:v>
                </c:pt>
                <c:pt idx="3">
                  <c:v>6.0657587580864439E-2</c:v>
                </c:pt>
                <c:pt idx="4">
                  <c:v>5.3711395642029237E-2</c:v>
                </c:pt>
                <c:pt idx="5">
                  <c:v>4.8519043382141802E-2</c:v>
                </c:pt>
                <c:pt idx="6">
                  <c:v>4.4411293299235488E-2</c:v>
                </c:pt>
                <c:pt idx="7">
                  <c:v>4.1559953474719864E-2</c:v>
                </c:pt>
                <c:pt idx="8">
                  <c:v>3.932518093332759E-2</c:v>
                </c:pt>
                <c:pt idx="9">
                  <c:v>3.7292435810703635E-2</c:v>
                </c:pt>
                <c:pt idx="10">
                  <c:v>3.5921725996353814E-2</c:v>
                </c:pt>
                <c:pt idx="11">
                  <c:v>3.4914062511691782E-2</c:v>
                </c:pt>
                <c:pt idx="12">
                  <c:v>3.3960986658157367E-2</c:v>
                </c:pt>
                <c:pt idx="13">
                  <c:v>3.3436291023630091E-2</c:v>
                </c:pt>
                <c:pt idx="14">
                  <c:v>3.272245694028908E-2</c:v>
                </c:pt>
                <c:pt idx="15">
                  <c:v>3.2273259296487666E-2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9BE-0E44-B487-E6C455050FEC}"/>
            </c:ext>
          </c:extLst>
        </c:ser>
        <c:ser>
          <c:idx val="14"/>
          <c:order val="14"/>
          <c:tx>
            <c:strRef>
              <c:f>'Different excess in Catalyst'!$Z$6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Catalyst'!$A$7:$A$31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Catalyst'!$Z$7:$Z$31</c:f>
              <c:numCache>
                <c:formatCode>General</c:formatCode>
                <c:ptCount val="25"/>
                <c:pt idx="0">
                  <c:v>2.4415751439221568E-3</c:v>
                </c:pt>
                <c:pt idx="1">
                  <c:v>2.2035677906840533E-2</c:v>
                </c:pt>
                <c:pt idx="2">
                  <c:v>3.3228766237081896E-2</c:v>
                </c:pt>
                <c:pt idx="3">
                  <c:v>4.0934891870740286E-2</c:v>
                </c:pt>
                <c:pt idx="4">
                  <c:v>4.6221280275271587E-2</c:v>
                </c:pt>
                <c:pt idx="5">
                  <c:v>5.0304406183602712E-2</c:v>
                </c:pt>
                <c:pt idx="6">
                  <c:v>5.3120255003774479E-2</c:v>
                </c:pt>
                <c:pt idx="7">
                  <c:v>5.5225335912880896E-2</c:v>
                </c:pt>
                <c:pt idx="8">
                  <c:v>5.6997378381163505E-2</c:v>
                </c:pt>
                <c:pt idx="9">
                  <c:v>5.7686453816339404E-2</c:v>
                </c:pt>
                <c:pt idx="10">
                  <c:v>5.8770455381308241E-2</c:v>
                </c:pt>
                <c:pt idx="11">
                  <c:v>5.9853387723783291E-2</c:v>
                </c:pt>
                <c:pt idx="12">
                  <c:v>5.9824786211417985E-2</c:v>
                </c:pt>
                <c:pt idx="13">
                  <c:v>6.0312940199022891E-2</c:v>
                </c:pt>
                <c:pt idx="14">
                  <c:v>6.036682674793329E-2</c:v>
                </c:pt>
                <c:pt idx="15">
                  <c:v>6.0531054683019864E-2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9BE-0E44-B487-E6C455050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602624"/>
        <c:axId val="2081730864"/>
      </c:scatterChart>
      <c:valAx>
        <c:axId val="2068602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730864"/>
        <c:crosses val="autoZero"/>
        <c:crossBetween val="midCat"/>
      </c:valAx>
      <c:valAx>
        <c:axId val="20817308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602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VTNA</a:t>
            </a:r>
            <a:r>
              <a:rPr lang="zh-CN" altLang="en-US" b="1">
                <a:solidFill>
                  <a:schemeClr val="tx1"/>
                </a:solidFill>
              </a:rPr>
              <a:t> </a:t>
            </a:r>
            <a:r>
              <a:rPr lang="en-US" altLang="zh-CN" b="1">
                <a:solidFill>
                  <a:schemeClr val="tx1"/>
                </a:solidFill>
              </a:rPr>
              <a:t>1.0</a:t>
            </a:r>
            <a:endParaRPr lang="en-GB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3887489063867013"/>
          <c:y val="9.72222222222222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Catalyst'!$J$37</c:f>
              <c:strCache>
                <c:ptCount val="1"/>
                <c:pt idx="0">
                  <c:v>[BPin] std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Catalyst'!$K$38:$K$62</c:f>
              <c:numCache>
                <c:formatCode>General</c:formatCode>
                <c:ptCount val="25"/>
                <c:pt idx="0">
                  <c:v>0</c:v>
                </c:pt>
                <c:pt idx="1">
                  <c:v>1.25E-3</c:v>
                </c:pt>
                <c:pt idx="2">
                  <c:v>2.5000000000000001E-3</c:v>
                </c:pt>
                <c:pt idx="3">
                  <c:v>3.7499999999999999E-3</c:v>
                </c:pt>
                <c:pt idx="4">
                  <c:v>5.0000000000000001E-3</c:v>
                </c:pt>
                <c:pt idx="5">
                  <c:v>6.2500000000000003E-3</c:v>
                </c:pt>
                <c:pt idx="6">
                  <c:v>7.5000000000000006E-3</c:v>
                </c:pt>
                <c:pt idx="7">
                  <c:v>8.7500000000000008E-3</c:v>
                </c:pt>
                <c:pt idx="8">
                  <c:v>0.01</c:v>
                </c:pt>
                <c:pt idx="9">
                  <c:v>1.125E-2</c:v>
                </c:pt>
                <c:pt idx="10">
                  <c:v>1.2499999999999999E-2</c:v>
                </c:pt>
                <c:pt idx="11">
                  <c:v>1.3749999999999998E-2</c:v>
                </c:pt>
                <c:pt idx="12">
                  <c:v>1.4999999999999998E-2</c:v>
                </c:pt>
                <c:pt idx="13">
                  <c:v>1.6249999999999997E-2</c:v>
                </c:pt>
                <c:pt idx="14">
                  <c:v>1.7499999999999998E-2</c:v>
                </c:pt>
                <c:pt idx="15">
                  <c:v>1.8749999999999999E-2</c:v>
                </c:pt>
                <c:pt idx="16">
                  <c:v>0.02</c:v>
                </c:pt>
                <c:pt idx="17">
                  <c:v>2.1250000000000002E-2</c:v>
                </c:pt>
                <c:pt idx="18">
                  <c:v>2.2500000000000003E-2</c:v>
                </c:pt>
                <c:pt idx="19">
                  <c:v>2.3750000000000004E-2</c:v>
                </c:pt>
                <c:pt idx="20">
                  <c:v>2.6250000000000002E-2</c:v>
                </c:pt>
                <c:pt idx="21">
                  <c:v>2.8750000000000001E-2</c:v>
                </c:pt>
                <c:pt idx="22">
                  <c:v>3.125E-2</c:v>
                </c:pt>
                <c:pt idx="23">
                  <c:v>3.3750000000000002E-2</c:v>
                </c:pt>
                <c:pt idx="24">
                  <c:v>3.6250000000000004E-2</c:v>
                </c:pt>
              </c:numCache>
            </c:numRef>
          </c:xVal>
          <c:yVal>
            <c:numRef>
              <c:f>'Different excess in Catalyst'!$J$38:$J$62</c:f>
              <c:numCache>
                <c:formatCode>General</c:formatCode>
                <c:ptCount val="25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8A-DD4A-B27B-8D020A119C79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Catalyst'!$W$38:$W$62</c:f>
              <c:numCache>
                <c:formatCode>General</c:formatCode>
                <c:ptCount val="25"/>
                <c:pt idx="0">
                  <c:v>0</c:v>
                </c:pt>
                <c:pt idx="1">
                  <c:v>6.2500000000000001E-4</c:v>
                </c:pt>
                <c:pt idx="2">
                  <c:v>1.25E-3</c:v>
                </c:pt>
                <c:pt idx="3">
                  <c:v>1.8749999999999999E-3</c:v>
                </c:pt>
                <c:pt idx="4">
                  <c:v>2.5000000000000001E-3</c:v>
                </c:pt>
                <c:pt idx="5">
                  <c:v>3.1250000000000002E-3</c:v>
                </c:pt>
                <c:pt idx="6">
                  <c:v>3.7500000000000003E-3</c:v>
                </c:pt>
                <c:pt idx="7">
                  <c:v>4.3750000000000004E-3</c:v>
                </c:pt>
                <c:pt idx="8">
                  <c:v>5.0000000000000001E-3</c:v>
                </c:pt>
                <c:pt idx="9">
                  <c:v>5.6249999999999998E-3</c:v>
                </c:pt>
                <c:pt idx="10">
                  <c:v>6.2499999999999995E-3</c:v>
                </c:pt>
                <c:pt idx="11">
                  <c:v>6.8749999999999992E-3</c:v>
                </c:pt>
                <c:pt idx="12">
                  <c:v>7.4999999999999989E-3</c:v>
                </c:pt>
                <c:pt idx="13">
                  <c:v>8.1249999999999985E-3</c:v>
                </c:pt>
                <c:pt idx="14">
                  <c:v>8.7499999999999991E-3</c:v>
                </c:pt>
                <c:pt idx="15">
                  <c:v>9.3749999999999997E-3</c:v>
                </c:pt>
                <c:pt idx="16">
                  <c:v>0.01</c:v>
                </c:pt>
                <c:pt idx="17">
                  <c:v>1.0625000000000001E-2</c:v>
                </c:pt>
                <c:pt idx="18">
                  <c:v>1.1250000000000001E-2</c:v>
                </c:pt>
                <c:pt idx="19">
                  <c:v>1.1875000000000002E-2</c:v>
                </c:pt>
                <c:pt idx="20">
                  <c:v>1.3125000000000001E-2</c:v>
                </c:pt>
                <c:pt idx="21">
                  <c:v>1.4375000000000001E-2</c:v>
                </c:pt>
                <c:pt idx="22">
                  <c:v>1.5625E-2</c:v>
                </c:pt>
                <c:pt idx="23">
                  <c:v>1.6875000000000001E-2</c:v>
                </c:pt>
                <c:pt idx="24">
                  <c:v>1.8125000000000002E-2</c:v>
                </c:pt>
              </c:numCache>
            </c:numRef>
          </c:xVal>
          <c:yVal>
            <c:numRef>
              <c:f>'Different excess in Catalyst'!$V$38:$V$62</c:f>
              <c:numCache>
                <c:formatCode>General</c:formatCode>
                <c:ptCount val="25"/>
                <c:pt idx="0">
                  <c:v>6.8993072753191428E-2</c:v>
                </c:pt>
                <c:pt idx="1">
                  <c:v>5.7888396660200438E-2</c:v>
                </c:pt>
                <c:pt idx="2">
                  <c:v>5.0308498319953703E-2</c:v>
                </c:pt>
                <c:pt idx="3">
                  <c:v>4.3926531276832825E-2</c:v>
                </c:pt>
                <c:pt idx="4">
                  <c:v>3.9108808865158488E-2</c:v>
                </c:pt>
                <c:pt idx="5">
                  <c:v>3.4781425742178067E-2</c:v>
                </c:pt>
                <c:pt idx="6">
                  <c:v>3.1162909789745494E-2</c:v>
                </c:pt>
                <c:pt idx="7">
                  <c:v>2.8075193873102363E-2</c:v>
                </c:pt>
                <c:pt idx="8">
                  <c:v>2.5276385909561529E-2</c:v>
                </c:pt>
                <c:pt idx="9">
                  <c:v>2.2633994364684558E-2</c:v>
                </c:pt>
                <c:pt idx="10">
                  <c:v>2.038147284900528E-2</c:v>
                </c:pt>
                <c:pt idx="11">
                  <c:v>1.8256347868988377E-2</c:v>
                </c:pt>
                <c:pt idx="12">
                  <c:v>1.5967625555420011E-2</c:v>
                </c:pt>
                <c:pt idx="13">
                  <c:v>1.3971400707348293E-2</c:v>
                </c:pt>
                <c:pt idx="14">
                  <c:v>1.2026799867894034E-2</c:v>
                </c:pt>
                <c:pt idx="15">
                  <c:v>1.0281768552306621E-2</c:v>
                </c:pt>
                <c:pt idx="16">
                  <c:v>8.7248648687644516E-3</c:v>
                </c:pt>
                <c:pt idx="17">
                  <c:v>7.3112385246088575E-3</c:v>
                </c:pt>
                <c:pt idx="18">
                  <c:v>5.9503384791353628E-3</c:v>
                </c:pt>
                <c:pt idx="19">
                  <c:v>4.9221279940608147E-3</c:v>
                </c:pt>
                <c:pt idx="20">
                  <c:v>3.2993466968064635E-3</c:v>
                </c:pt>
                <c:pt idx="21">
                  <c:v>2.3848669113883843E-3</c:v>
                </c:pt>
                <c:pt idx="22">
                  <c:v>1.994584937934152E-3</c:v>
                </c:pt>
                <c:pt idx="23">
                  <c:v>1.851730942069015E-3</c:v>
                </c:pt>
                <c:pt idx="24">
                  <c:v>1.9470467404895369E-3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8A-DD4A-B27B-8D020A119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 b="1" i="0" baseline="0">
                    <a:solidFill>
                      <a:schemeClr val="tx1"/>
                    </a:solidFill>
                    <a:effectLst/>
                  </a:rPr>
                  <a:t>t[Pd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altLang="zh-CN" sz="1200" b="0" i="0" baseline="30000">
                    <a:solidFill>
                      <a:schemeClr val="tx1"/>
                    </a:solidFill>
                    <a:effectLst/>
                  </a:rPr>
                  <a:t>1.0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>
                    <a:solidFill>
                      <a:schemeClr val="tx1"/>
                    </a:solidFill>
                  </a:defRPr>
                </a:pP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120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1200">
                    <a:solidFill>
                      <a:schemeClr val="tx1"/>
                    </a:solidFill>
                  </a:rPr>
                  <a:t>(M)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1.0</a:t>
            </a:r>
            <a:endParaRPr lang="en-HK" sz="14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6109711286089239"/>
          <c:y val="0.175925925925925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Catalyst'!$L$37</c:f>
              <c:strCache>
                <c:ptCount val="1"/>
                <c:pt idx="0">
                  <c:v>[Bromide] std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Catalyst'!$K$38:$K$62</c:f>
              <c:numCache>
                <c:formatCode>General</c:formatCode>
                <c:ptCount val="25"/>
                <c:pt idx="0">
                  <c:v>0</c:v>
                </c:pt>
                <c:pt idx="1">
                  <c:v>1.25E-3</c:v>
                </c:pt>
                <c:pt idx="2">
                  <c:v>2.5000000000000001E-3</c:v>
                </c:pt>
                <c:pt idx="3">
                  <c:v>3.7499999999999999E-3</c:v>
                </c:pt>
                <c:pt idx="4">
                  <c:v>5.0000000000000001E-3</c:v>
                </c:pt>
                <c:pt idx="5">
                  <c:v>6.2500000000000003E-3</c:v>
                </c:pt>
                <c:pt idx="6">
                  <c:v>7.5000000000000006E-3</c:v>
                </c:pt>
                <c:pt idx="7">
                  <c:v>8.7500000000000008E-3</c:v>
                </c:pt>
                <c:pt idx="8">
                  <c:v>0.01</c:v>
                </c:pt>
                <c:pt idx="9">
                  <c:v>1.125E-2</c:v>
                </c:pt>
                <c:pt idx="10">
                  <c:v>1.2499999999999999E-2</c:v>
                </c:pt>
                <c:pt idx="11">
                  <c:v>1.3749999999999998E-2</c:v>
                </c:pt>
                <c:pt idx="12">
                  <c:v>1.4999999999999998E-2</c:v>
                </c:pt>
                <c:pt idx="13">
                  <c:v>1.6249999999999997E-2</c:v>
                </c:pt>
                <c:pt idx="14">
                  <c:v>1.7499999999999998E-2</c:v>
                </c:pt>
                <c:pt idx="15">
                  <c:v>1.8749999999999999E-2</c:v>
                </c:pt>
                <c:pt idx="16">
                  <c:v>0.02</c:v>
                </c:pt>
                <c:pt idx="17">
                  <c:v>2.1250000000000002E-2</c:v>
                </c:pt>
                <c:pt idx="18">
                  <c:v>2.2500000000000003E-2</c:v>
                </c:pt>
                <c:pt idx="19">
                  <c:v>2.3750000000000004E-2</c:v>
                </c:pt>
                <c:pt idx="20">
                  <c:v>2.6250000000000002E-2</c:v>
                </c:pt>
                <c:pt idx="21">
                  <c:v>2.8750000000000001E-2</c:v>
                </c:pt>
                <c:pt idx="22">
                  <c:v>3.125E-2</c:v>
                </c:pt>
                <c:pt idx="23">
                  <c:v>3.3750000000000002E-2</c:v>
                </c:pt>
                <c:pt idx="24">
                  <c:v>3.6250000000000004E-2</c:v>
                </c:pt>
              </c:numCache>
            </c:numRef>
          </c:xVal>
          <c:yVal>
            <c:numRef>
              <c:f>'Different excess in Catalyst'!$L$38:$L$62</c:f>
              <c:numCache>
                <c:formatCode>General</c:formatCode>
                <c:ptCount val="25"/>
                <c:pt idx="0">
                  <c:v>0.10825107601344869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  <c:pt idx="24">
                  <c:v>2.8633154286570733E-2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A1-7A49-91B1-727A4DBD36D0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Catalyst'!$W$38:$W$62</c:f>
              <c:numCache>
                <c:formatCode>General</c:formatCode>
                <c:ptCount val="25"/>
                <c:pt idx="0">
                  <c:v>0</c:v>
                </c:pt>
                <c:pt idx="1">
                  <c:v>6.2500000000000001E-4</c:v>
                </c:pt>
                <c:pt idx="2">
                  <c:v>1.25E-3</c:v>
                </c:pt>
                <c:pt idx="3">
                  <c:v>1.8749999999999999E-3</c:v>
                </c:pt>
                <c:pt idx="4">
                  <c:v>2.5000000000000001E-3</c:v>
                </c:pt>
                <c:pt idx="5">
                  <c:v>3.1250000000000002E-3</c:v>
                </c:pt>
                <c:pt idx="6">
                  <c:v>3.7500000000000003E-3</c:v>
                </c:pt>
                <c:pt idx="7">
                  <c:v>4.3750000000000004E-3</c:v>
                </c:pt>
                <c:pt idx="8">
                  <c:v>5.0000000000000001E-3</c:v>
                </c:pt>
                <c:pt idx="9">
                  <c:v>5.6249999999999998E-3</c:v>
                </c:pt>
                <c:pt idx="10">
                  <c:v>6.2499999999999995E-3</c:v>
                </c:pt>
                <c:pt idx="11">
                  <c:v>6.8749999999999992E-3</c:v>
                </c:pt>
                <c:pt idx="12">
                  <c:v>7.4999999999999989E-3</c:v>
                </c:pt>
                <c:pt idx="13">
                  <c:v>8.1249999999999985E-3</c:v>
                </c:pt>
                <c:pt idx="14">
                  <c:v>8.7499999999999991E-3</c:v>
                </c:pt>
                <c:pt idx="15">
                  <c:v>9.3749999999999997E-3</c:v>
                </c:pt>
                <c:pt idx="16">
                  <c:v>0.01</c:v>
                </c:pt>
                <c:pt idx="17">
                  <c:v>1.0625000000000001E-2</c:v>
                </c:pt>
                <c:pt idx="18">
                  <c:v>1.1250000000000001E-2</c:v>
                </c:pt>
                <c:pt idx="19">
                  <c:v>1.1875000000000002E-2</c:v>
                </c:pt>
                <c:pt idx="20">
                  <c:v>1.3125000000000001E-2</c:v>
                </c:pt>
                <c:pt idx="21">
                  <c:v>1.4375000000000001E-2</c:v>
                </c:pt>
                <c:pt idx="22">
                  <c:v>1.5625E-2</c:v>
                </c:pt>
                <c:pt idx="23">
                  <c:v>1.6875000000000001E-2</c:v>
                </c:pt>
                <c:pt idx="24">
                  <c:v>1.8125000000000002E-2</c:v>
                </c:pt>
              </c:numCache>
            </c:numRef>
          </c:xVal>
          <c:yVal>
            <c:numRef>
              <c:f>'Different excess in Catalyst'!$X$39:$X$62</c:f>
              <c:numCache>
                <c:formatCode>General</c:formatCode>
                <c:ptCount val="24"/>
                <c:pt idx="0">
                  <c:v>9.6467842633031237E-2</c:v>
                </c:pt>
                <c:pt idx="1">
                  <c:v>8.8104309319761528E-2</c:v>
                </c:pt>
                <c:pt idx="2">
                  <c:v>8.123941011620478E-2</c:v>
                </c:pt>
                <c:pt idx="3">
                  <c:v>7.5886948000243731E-2</c:v>
                </c:pt>
                <c:pt idx="4">
                  <c:v>7.1128838923710969E-2</c:v>
                </c:pt>
                <c:pt idx="5">
                  <c:v>6.6908317049203164E-2</c:v>
                </c:pt>
                <c:pt idx="6">
                  <c:v>6.3389560831789316E-2</c:v>
                </c:pt>
                <c:pt idx="7">
                  <c:v>6.0162911028603397E-2</c:v>
                </c:pt>
                <c:pt idx="8">
                  <c:v>5.7239070120974872E-2</c:v>
                </c:pt>
                <c:pt idx="9">
                  <c:v>5.4391478868521519E-2</c:v>
                </c:pt>
                <c:pt idx="10">
                  <c:v>5.1939922314461165E-2</c:v>
                </c:pt>
                <c:pt idx="11">
                  <c:v>4.9092816140650752E-2</c:v>
                </c:pt>
                <c:pt idx="12">
                  <c:v>4.6640214251717771E-2</c:v>
                </c:pt>
                <c:pt idx="13">
                  <c:v>4.4503976125289793E-2</c:v>
                </c:pt>
                <c:pt idx="14">
                  <c:v>4.2354325626604294E-2</c:v>
                </c:pt>
                <c:pt idx="15">
                  <c:v>4.0498631216795269E-2</c:v>
                </c:pt>
                <c:pt idx="16">
                  <c:v>3.8797500853468392E-2</c:v>
                </c:pt>
                <c:pt idx="17">
                  <c:v>3.7224675771619808E-2</c:v>
                </c:pt>
                <c:pt idx="18">
                  <c:v>3.5807725943345199E-2</c:v>
                </c:pt>
                <c:pt idx="19">
                  <c:v>3.43227692069673E-2</c:v>
                </c:pt>
                <c:pt idx="20">
                  <c:v>3.3063142017156891E-2</c:v>
                </c:pt>
                <c:pt idx="21">
                  <c:v>3.1778400092929121E-2</c:v>
                </c:pt>
                <c:pt idx="22">
                  <c:v>3.1090098750067782E-2</c:v>
                </c:pt>
                <c:pt idx="23">
                  <c:v>3.0453511471794412E-2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A1-7A49-91B1-727A4DBD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solidFill>
                      <a:schemeClr val="tx1"/>
                    </a:solidFill>
                    <a:effectLst/>
                  </a:rPr>
                  <a:t>t[Pd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1.0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Benzyl</a:t>
            </a:r>
            <a:r>
              <a:rPr lang="zh-CN" altLang="en-US" b="1">
                <a:solidFill>
                  <a:schemeClr val="tx1"/>
                </a:solidFill>
              </a:rPr>
              <a:t> </a:t>
            </a:r>
            <a:r>
              <a:rPr lang="en-US" altLang="zh-CN" b="1">
                <a:solidFill>
                  <a:schemeClr val="tx1"/>
                </a:solidFill>
              </a:rPr>
              <a:t>iodide</a:t>
            </a:r>
            <a:r>
              <a:rPr lang="zh-CN" altLang="en-US" b="1" baseline="0">
                <a:solidFill>
                  <a:schemeClr val="tx1"/>
                </a:solidFill>
              </a:rPr>
              <a:t> </a:t>
            </a:r>
            <a:r>
              <a:rPr lang="en-US" altLang="zh-CN" b="1" baseline="0">
                <a:solidFill>
                  <a:schemeClr val="tx1"/>
                </a:solidFill>
              </a:rPr>
              <a:t>(4)</a:t>
            </a:r>
            <a:endParaRPr lang="en-US" altLang="zh-CN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curve'!$T$2</c:f>
              <c:strCache>
                <c:ptCount val="1"/>
                <c:pt idx="0">
                  <c:v>Y A(BNCl)/A(TMB)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407261592300964"/>
                  <c:y val="7.218722659667541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'calibration curve'!$S$3:$S$10</c:f>
              <c:numCache>
                <c:formatCode>General</c:formatCode>
                <c:ptCount val="8"/>
                <c:pt idx="1">
                  <c:v>1.0011312783445294</c:v>
                </c:pt>
                <c:pt idx="4">
                  <c:v>2.0022625566890588</c:v>
                </c:pt>
                <c:pt idx="7">
                  <c:v>3.0033938350335876</c:v>
                </c:pt>
              </c:numCache>
            </c:numRef>
          </c:xVal>
          <c:yVal>
            <c:numRef>
              <c:f>'calibration curve'!$T$3:$T$10</c:f>
              <c:numCache>
                <c:formatCode>General</c:formatCode>
                <c:ptCount val="8"/>
                <c:pt idx="1">
                  <c:v>0.78992386729863406</c:v>
                </c:pt>
                <c:pt idx="4">
                  <c:v>2.1829006951748768</c:v>
                </c:pt>
                <c:pt idx="7">
                  <c:v>3.1996629177908367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30-444B-B227-76BA3E5E0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5743984"/>
        <c:axId val="1463099424"/>
      </c:scatterChart>
      <c:valAx>
        <c:axId val="206574398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099424"/>
        <c:crosses val="autoZero"/>
        <c:crossBetween val="midCat"/>
      </c:valAx>
      <c:valAx>
        <c:axId val="14630994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effectLst/>
                    <a:latin typeface="+mn-lt"/>
                  </a:rPr>
                  <a:t>Normalized</a:t>
                </a:r>
                <a:r>
                  <a:rPr lang="zh-CN" sz="1200" b="0" i="0" baseline="0">
                    <a:effectLst/>
                    <a:latin typeface="+mn-lt"/>
                  </a:rPr>
                  <a:t> </a:t>
                </a:r>
                <a:r>
                  <a:rPr lang="en-GB" sz="1200" b="0" i="0" baseline="0">
                    <a:effectLst/>
                    <a:latin typeface="+mn-lt"/>
                  </a:rPr>
                  <a:t>Peak</a:t>
                </a:r>
                <a:r>
                  <a:rPr lang="zh-CN" sz="1200" b="0" i="0" baseline="0">
                    <a:effectLst/>
                    <a:latin typeface="+mn-lt"/>
                  </a:rPr>
                  <a:t> </a:t>
                </a:r>
                <a:r>
                  <a:rPr lang="en-US" sz="1200" b="0" i="0" baseline="0">
                    <a:effectLst/>
                    <a:latin typeface="+mn-lt"/>
                  </a:rPr>
                  <a:t>Area</a:t>
                </a:r>
                <a:r>
                  <a:rPr lang="en-GB" sz="1200" b="0" i="0" baseline="0">
                    <a:effectLst/>
                    <a:latin typeface="+mn-lt"/>
                  </a:rPr>
                  <a:t> </a:t>
                </a:r>
                <a:endParaRPr lang="en-HK" sz="1200">
                  <a:effectLst/>
                  <a:latin typeface="+mn-lt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5743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1.0</a:t>
            </a:r>
            <a:endParaRPr lang="en-HK" sz="14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722082239720034"/>
          <c:y val="0.115740740740740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Catalyst'!$N$37</c:f>
              <c:strCache>
                <c:ptCount val="1"/>
                <c:pt idx="0">
                  <c:v>[Pdt] std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Catalyst'!$K$38:$K$62</c:f>
              <c:numCache>
                <c:formatCode>General</c:formatCode>
                <c:ptCount val="25"/>
                <c:pt idx="0">
                  <c:v>0</c:v>
                </c:pt>
                <c:pt idx="1">
                  <c:v>1.25E-3</c:v>
                </c:pt>
                <c:pt idx="2">
                  <c:v>2.5000000000000001E-3</c:v>
                </c:pt>
                <c:pt idx="3">
                  <c:v>3.7499999999999999E-3</c:v>
                </c:pt>
                <c:pt idx="4">
                  <c:v>5.0000000000000001E-3</c:v>
                </c:pt>
                <c:pt idx="5">
                  <c:v>6.2500000000000003E-3</c:v>
                </c:pt>
                <c:pt idx="6">
                  <c:v>7.5000000000000006E-3</c:v>
                </c:pt>
                <c:pt idx="7">
                  <c:v>8.7500000000000008E-3</c:v>
                </c:pt>
                <c:pt idx="8">
                  <c:v>0.01</c:v>
                </c:pt>
                <c:pt idx="9">
                  <c:v>1.125E-2</c:v>
                </c:pt>
                <c:pt idx="10">
                  <c:v>1.2499999999999999E-2</c:v>
                </c:pt>
                <c:pt idx="11">
                  <c:v>1.3749999999999998E-2</c:v>
                </c:pt>
                <c:pt idx="12">
                  <c:v>1.4999999999999998E-2</c:v>
                </c:pt>
                <c:pt idx="13">
                  <c:v>1.6249999999999997E-2</c:v>
                </c:pt>
                <c:pt idx="14">
                  <c:v>1.7499999999999998E-2</c:v>
                </c:pt>
                <c:pt idx="15">
                  <c:v>1.8749999999999999E-2</c:v>
                </c:pt>
                <c:pt idx="16">
                  <c:v>0.02</c:v>
                </c:pt>
                <c:pt idx="17">
                  <c:v>2.1250000000000002E-2</c:v>
                </c:pt>
                <c:pt idx="18">
                  <c:v>2.2500000000000003E-2</c:v>
                </c:pt>
                <c:pt idx="19">
                  <c:v>2.3750000000000004E-2</c:v>
                </c:pt>
                <c:pt idx="20">
                  <c:v>2.6250000000000002E-2</c:v>
                </c:pt>
                <c:pt idx="21">
                  <c:v>2.8750000000000001E-2</c:v>
                </c:pt>
                <c:pt idx="22">
                  <c:v>3.125E-2</c:v>
                </c:pt>
                <c:pt idx="23">
                  <c:v>3.3750000000000002E-2</c:v>
                </c:pt>
                <c:pt idx="24">
                  <c:v>3.6250000000000004E-2</c:v>
                </c:pt>
              </c:numCache>
            </c:numRef>
          </c:xVal>
          <c:yVal>
            <c:numRef>
              <c:f>'Different excess in Catalyst'!$N$38:$N$62</c:f>
              <c:numCache>
                <c:formatCode>General</c:formatCode>
                <c:ptCount val="25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AB-1449-85F7-CE356BC4EDDD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Catalyst'!$W$38:$W$62</c:f>
              <c:numCache>
                <c:formatCode>General</c:formatCode>
                <c:ptCount val="25"/>
                <c:pt idx="0">
                  <c:v>0</c:v>
                </c:pt>
                <c:pt idx="1">
                  <c:v>6.2500000000000001E-4</c:v>
                </c:pt>
                <c:pt idx="2">
                  <c:v>1.25E-3</c:v>
                </c:pt>
                <c:pt idx="3">
                  <c:v>1.8749999999999999E-3</c:v>
                </c:pt>
                <c:pt idx="4">
                  <c:v>2.5000000000000001E-3</c:v>
                </c:pt>
                <c:pt idx="5">
                  <c:v>3.1250000000000002E-3</c:v>
                </c:pt>
                <c:pt idx="6">
                  <c:v>3.7500000000000003E-3</c:v>
                </c:pt>
                <c:pt idx="7">
                  <c:v>4.3750000000000004E-3</c:v>
                </c:pt>
                <c:pt idx="8">
                  <c:v>5.0000000000000001E-3</c:v>
                </c:pt>
                <c:pt idx="9">
                  <c:v>5.6249999999999998E-3</c:v>
                </c:pt>
                <c:pt idx="10">
                  <c:v>6.2499999999999995E-3</c:v>
                </c:pt>
                <c:pt idx="11">
                  <c:v>6.8749999999999992E-3</c:v>
                </c:pt>
                <c:pt idx="12">
                  <c:v>7.4999999999999989E-3</c:v>
                </c:pt>
                <c:pt idx="13">
                  <c:v>8.1249999999999985E-3</c:v>
                </c:pt>
                <c:pt idx="14">
                  <c:v>8.7499999999999991E-3</c:v>
                </c:pt>
                <c:pt idx="15">
                  <c:v>9.3749999999999997E-3</c:v>
                </c:pt>
                <c:pt idx="16">
                  <c:v>0.01</c:v>
                </c:pt>
                <c:pt idx="17">
                  <c:v>1.0625000000000001E-2</c:v>
                </c:pt>
                <c:pt idx="18">
                  <c:v>1.1250000000000001E-2</c:v>
                </c:pt>
                <c:pt idx="19">
                  <c:v>1.1875000000000002E-2</c:v>
                </c:pt>
                <c:pt idx="20">
                  <c:v>1.3125000000000001E-2</c:v>
                </c:pt>
                <c:pt idx="21">
                  <c:v>1.4375000000000001E-2</c:v>
                </c:pt>
                <c:pt idx="22">
                  <c:v>1.5625E-2</c:v>
                </c:pt>
                <c:pt idx="23">
                  <c:v>1.6875000000000001E-2</c:v>
                </c:pt>
                <c:pt idx="24">
                  <c:v>1.8125000000000002E-2</c:v>
                </c:pt>
              </c:numCache>
            </c:numRef>
          </c:xVal>
          <c:yVal>
            <c:numRef>
              <c:f>'Different excess in Catalyst'!$AA$38:$AA$62</c:f>
              <c:numCache>
                <c:formatCode>General</c:formatCode>
                <c:ptCount val="25"/>
                <c:pt idx="0">
                  <c:v>3.9607068969273783E-3</c:v>
                </c:pt>
                <c:pt idx="1">
                  <c:v>1.2551933801201049E-2</c:v>
                </c:pt>
                <c:pt idx="2">
                  <c:v>1.9530134817510425E-2</c:v>
                </c:pt>
                <c:pt idx="3">
                  <c:v>2.4702208561496887E-2</c:v>
                </c:pt>
                <c:pt idx="4">
                  <c:v>2.8911529229371111E-2</c:v>
                </c:pt>
                <c:pt idx="5">
                  <c:v>3.2336540596933007E-2</c:v>
                </c:pt>
                <c:pt idx="6">
                  <c:v>3.5761497498941003E-2</c:v>
                </c:pt>
                <c:pt idx="7">
                  <c:v>3.8472081774279021E-2</c:v>
                </c:pt>
                <c:pt idx="8">
                  <c:v>4.0906816067161567E-2</c:v>
                </c:pt>
                <c:pt idx="9">
                  <c:v>4.2935316921079963E-2</c:v>
                </c:pt>
                <c:pt idx="10">
                  <c:v>4.4695576488179491E-2</c:v>
                </c:pt>
                <c:pt idx="11">
                  <c:v>4.677415527568321E-2</c:v>
                </c:pt>
                <c:pt idx="12">
                  <c:v>4.8390509642543433E-2</c:v>
                </c:pt>
                <c:pt idx="13">
                  <c:v>4.9997627585223331E-2</c:v>
                </c:pt>
                <c:pt idx="14">
                  <c:v>5.1736852069784678E-2</c:v>
                </c:pt>
                <c:pt idx="15">
                  <c:v>5.3154391463390127E-2</c:v>
                </c:pt>
                <c:pt idx="16">
                  <c:v>5.4306981460761794E-2</c:v>
                </c:pt>
                <c:pt idx="17">
                  <c:v>5.5355592870058735E-2</c:v>
                </c:pt>
                <c:pt idx="18">
                  <c:v>5.6496742598041085E-2</c:v>
                </c:pt>
                <c:pt idx="19">
                  <c:v>5.7475413381071129E-2</c:v>
                </c:pt>
                <c:pt idx="20">
                  <c:v>6.0781315160342714E-2</c:v>
                </c:pt>
                <c:pt idx="21">
                  <c:v>6.0864028146281515E-2</c:v>
                </c:pt>
                <c:pt idx="22">
                  <c:v>6.1479363325723457E-2</c:v>
                </c:pt>
                <c:pt idx="23">
                  <c:v>6.1538098627845886E-2</c:v>
                </c:pt>
                <c:pt idx="24">
                  <c:v>6.1614307660819961E-2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AB-1449-85F7-CE356BC4E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solidFill>
                      <a:schemeClr val="tx1"/>
                    </a:solidFill>
                    <a:effectLst/>
                  </a:rPr>
                  <a:t>t[Pd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1.0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VTNA</a:t>
            </a:r>
            <a:r>
              <a:rPr lang="zh-CN" altLang="en-US" b="1">
                <a:solidFill>
                  <a:schemeClr val="tx1"/>
                </a:solidFill>
              </a:rPr>
              <a:t> </a:t>
            </a:r>
            <a:r>
              <a:rPr lang="en-US" altLang="zh-CN" b="1">
                <a:solidFill>
                  <a:schemeClr val="tx1"/>
                </a:solidFill>
              </a:rPr>
              <a:t>1.0</a:t>
            </a:r>
            <a:endParaRPr lang="en-GB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5276377952755903"/>
          <c:y val="0.175925925925925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Catalyst'!$K$121:$K$145</c:f>
              <c:numCache>
                <c:formatCode>General</c:formatCode>
                <c:ptCount val="25"/>
                <c:pt idx="0">
                  <c:v>0</c:v>
                </c:pt>
                <c:pt idx="1">
                  <c:v>1.25E-3</c:v>
                </c:pt>
                <c:pt idx="2">
                  <c:v>2.5000000000000001E-3</c:v>
                </c:pt>
                <c:pt idx="3">
                  <c:v>3.7499999999999999E-3</c:v>
                </c:pt>
                <c:pt idx="4">
                  <c:v>5.0000000000000001E-3</c:v>
                </c:pt>
                <c:pt idx="5">
                  <c:v>6.2500000000000003E-3</c:v>
                </c:pt>
                <c:pt idx="6">
                  <c:v>7.5000000000000006E-3</c:v>
                </c:pt>
                <c:pt idx="7">
                  <c:v>8.7500000000000008E-3</c:v>
                </c:pt>
                <c:pt idx="8">
                  <c:v>0.01</c:v>
                </c:pt>
                <c:pt idx="9">
                  <c:v>1.125E-2</c:v>
                </c:pt>
                <c:pt idx="10">
                  <c:v>1.2499999999999999E-2</c:v>
                </c:pt>
                <c:pt idx="11">
                  <c:v>1.3749999999999998E-2</c:v>
                </c:pt>
                <c:pt idx="12">
                  <c:v>1.4999999999999998E-2</c:v>
                </c:pt>
                <c:pt idx="13">
                  <c:v>1.6249999999999997E-2</c:v>
                </c:pt>
                <c:pt idx="14">
                  <c:v>1.7499999999999998E-2</c:v>
                </c:pt>
                <c:pt idx="15">
                  <c:v>1.8749999999999999E-2</c:v>
                </c:pt>
                <c:pt idx="16">
                  <c:v>0.02</c:v>
                </c:pt>
                <c:pt idx="17">
                  <c:v>2.1250000000000002E-2</c:v>
                </c:pt>
                <c:pt idx="18">
                  <c:v>2.2500000000000003E-2</c:v>
                </c:pt>
                <c:pt idx="19">
                  <c:v>2.3750000000000004E-2</c:v>
                </c:pt>
                <c:pt idx="20">
                  <c:v>2.6250000000000002E-2</c:v>
                </c:pt>
                <c:pt idx="21">
                  <c:v>2.8750000000000001E-2</c:v>
                </c:pt>
                <c:pt idx="22">
                  <c:v>3.125E-2</c:v>
                </c:pt>
                <c:pt idx="23">
                  <c:v>3.3750000000000002E-2</c:v>
                </c:pt>
                <c:pt idx="24">
                  <c:v>3.6250000000000004E-2</c:v>
                </c:pt>
              </c:numCache>
            </c:numRef>
          </c:xVal>
          <c:yVal>
            <c:numRef>
              <c:f>'Different excess in Catalyst'!$J$121:$J$145</c:f>
              <c:numCache>
                <c:formatCode>General</c:formatCode>
                <c:ptCount val="25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70-5C4E-8DA0-E11729C238A0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Catalyst'!$W$121:$W$149</c:f>
              <c:numCache>
                <c:formatCode>General</c:formatCode>
                <c:ptCount val="29"/>
                <c:pt idx="0">
                  <c:v>0</c:v>
                </c:pt>
                <c:pt idx="1">
                  <c:v>3.1250000000000001E-4</c:v>
                </c:pt>
                <c:pt idx="2">
                  <c:v>6.2500000000000001E-4</c:v>
                </c:pt>
                <c:pt idx="3">
                  <c:v>9.3749999999999997E-4</c:v>
                </c:pt>
                <c:pt idx="4">
                  <c:v>1.25E-3</c:v>
                </c:pt>
                <c:pt idx="5">
                  <c:v>1.5625000000000001E-3</c:v>
                </c:pt>
                <c:pt idx="6">
                  <c:v>1.8750000000000001E-3</c:v>
                </c:pt>
                <c:pt idx="7">
                  <c:v>2.1875000000000002E-3</c:v>
                </c:pt>
                <c:pt idx="8">
                  <c:v>2.5000000000000001E-3</c:v>
                </c:pt>
                <c:pt idx="9">
                  <c:v>2.8124999999999999E-3</c:v>
                </c:pt>
                <c:pt idx="10">
                  <c:v>3.1249999999999997E-3</c:v>
                </c:pt>
                <c:pt idx="11">
                  <c:v>3.4374999999999996E-3</c:v>
                </c:pt>
                <c:pt idx="12">
                  <c:v>3.7499999999999994E-3</c:v>
                </c:pt>
                <c:pt idx="13">
                  <c:v>4.0624999999999993E-3</c:v>
                </c:pt>
                <c:pt idx="14">
                  <c:v>4.3749999999999995E-3</c:v>
                </c:pt>
                <c:pt idx="15">
                  <c:v>4.6874999999999998E-3</c:v>
                </c:pt>
                <c:pt idx="16">
                  <c:v>5.0000000000000001E-3</c:v>
                </c:pt>
                <c:pt idx="17">
                  <c:v>5.3125000000000004E-3</c:v>
                </c:pt>
                <c:pt idx="18">
                  <c:v>5.6250000000000007E-3</c:v>
                </c:pt>
                <c:pt idx="19">
                  <c:v>5.9375000000000009E-3</c:v>
                </c:pt>
                <c:pt idx="20">
                  <c:v>6.5625000000000006E-3</c:v>
                </c:pt>
                <c:pt idx="21">
                  <c:v>7.1875000000000003E-3</c:v>
                </c:pt>
                <c:pt idx="22">
                  <c:v>7.8125E-3</c:v>
                </c:pt>
                <c:pt idx="23">
                  <c:v>8.4375000000000006E-3</c:v>
                </c:pt>
                <c:pt idx="24">
                  <c:v>9.0625000000000011E-3</c:v>
                </c:pt>
                <c:pt idx="25">
                  <c:v>9.6875000000000017E-3</c:v>
                </c:pt>
                <c:pt idx="26">
                  <c:v>1.0312500000000002E-2</c:v>
                </c:pt>
                <c:pt idx="27">
                  <c:v>1.0937500000000003E-2</c:v>
                </c:pt>
                <c:pt idx="28">
                  <c:v>1.1562500000000003E-2</c:v>
                </c:pt>
              </c:numCache>
            </c:numRef>
          </c:xVal>
          <c:yVal>
            <c:numRef>
              <c:f>'Different excess in Catalyst'!$V$121:$V$149</c:f>
              <c:numCache>
                <c:formatCode>General</c:formatCode>
                <c:ptCount val="29"/>
                <c:pt idx="0">
                  <c:v>7.1428231915078313E-2</c:v>
                </c:pt>
                <c:pt idx="1">
                  <c:v>6.3220452042437231E-2</c:v>
                </c:pt>
                <c:pt idx="2">
                  <c:v>5.5808343730652576E-2</c:v>
                </c:pt>
                <c:pt idx="3">
                  <c:v>5.0415327635440349E-2</c:v>
                </c:pt>
                <c:pt idx="4">
                  <c:v>4.6464805518947487E-2</c:v>
                </c:pt>
                <c:pt idx="5">
                  <c:v>4.3491985178219394E-2</c:v>
                </c:pt>
                <c:pt idx="6">
                  <c:v>4.0658232626894351E-2</c:v>
                </c:pt>
                <c:pt idx="7">
                  <c:v>3.8376505779049101E-2</c:v>
                </c:pt>
                <c:pt idx="8">
                  <c:v>3.6374836574009951E-2</c:v>
                </c:pt>
                <c:pt idx="9">
                  <c:v>3.4375039435665632E-2</c:v>
                </c:pt>
                <c:pt idx="10">
                  <c:v>3.2700604195835613E-2</c:v>
                </c:pt>
                <c:pt idx="11">
                  <c:v>3.0942675271566807E-2</c:v>
                </c:pt>
                <c:pt idx="12">
                  <c:v>2.9082629860474829E-2</c:v>
                </c:pt>
                <c:pt idx="13">
                  <c:v>2.7541109984293162E-2</c:v>
                </c:pt>
                <c:pt idx="14">
                  <c:v>2.5935428893350126E-2</c:v>
                </c:pt>
                <c:pt idx="15">
                  <c:v>2.4345686217682756E-2</c:v>
                </c:pt>
                <c:pt idx="16">
                  <c:v>2.2761733045632133E-2</c:v>
                </c:pt>
                <c:pt idx="17">
                  <c:v>2.1384497733245588E-2</c:v>
                </c:pt>
                <c:pt idx="18">
                  <c:v>1.9908880071922527E-2</c:v>
                </c:pt>
                <c:pt idx="19">
                  <c:v>1.8589666091717371E-2</c:v>
                </c:pt>
                <c:pt idx="20">
                  <c:v>1.5235070457584403E-2</c:v>
                </c:pt>
                <c:pt idx="21">
                  <c:v>1.1984308158563892E-2</c:v>
                </c:pt>
                <c:pt idx="22">
                  <c:v>9.0353019982331896E-3</c:v>
                </c:pt>
                <c:pt idx="23">
                  <c:v>6.7947488899751081E-3</c:v>
                </c:pt>
                <c:pt idx="24">
                  <c:v>4.9964121742415791E-3</c:v>
                </c:pt>
                <c:pt idx="25">
                  <c:v>3.8082494708492538E-3</c:v>
                </c:pt>
                <c:pt idx="26">
                  <c:v>3.0009778844652581E-3</c:v>
                </c:pt>
                <c:pt idx="27">
                  <c:v>2.4505904998878346E-3</c:v>
                </c:pt>
                <c:pt idx="28">
                  <c:v>2.4490357179448819E-3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E70-5C4E-8DA0-E11729C23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6157440"/>
        <c:axId val="101684015"/>
      </c:scatterChart>
      <c:valAx>
        <c:axId val="2086157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solidFill>
                      <a:schemeClr val="tx1"/>
                    </a:solidFill>
                    <a:effectLst/>
                  </a:rPr>
                  <a:t>t[Pd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1.0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84015"/>
        <c:crosses val="autoZero"/>
        <c:crossBetween val="midCat"/>
      </c:valAx>
      <c:valAx>
        <c:axId val="101684015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chemeClr val="tx1"/>
                    </a:solidFill>
                  </a:rPr>
                  <a:t>C</a:t>
                </a:r>
                <a:r>
                  <a:rPr lang="en-US" altLang="zh-CN" sz="1200">
                    <a:solidFill>
                      <a:schemeClr val="tx1"/>
                    </a:solidFill>
                  </a:rPr>
                  <a:t>oncentration</a:t>
                </a:r>
                <a:r>
                  <a:rPr lang="zh-CN" altLang="en-US" sz="1200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1200" baseline="0">
                    <a:solidFill>
                      <a:schemeClr val="tx1"/>
                    </a:solidFill>
                  </a:rPr>
                  <a:t>(M)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6157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VTNA</a:t>
            </a:r>
            <a:r>
              <a:rPr lang="zh-CN" altLang="en-US" b="1">
                <a:solidFill>
                  <a:schemeClr val="tx1"/>
                </a:solidFill>
              </a:rPr>
              <a:t> </a:t>
            </a:r>
            <a:r>
              <a:rPr lang="en-US" altLang="zh-CN" b="1">
                <a:solidFill>
                  <a:schemeClr val="tx1"/>
                </a:solidFill>
              </a:rPr>
              <a:t>1.0</a:t>
            </a:r>
            <a:endParaRPr lang="en-GB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6109711286089239"/>
          <c:y val="0.18055555555555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Catalyst'!$K$121:$K$145</c:f>
              <c:numCache>
                <c:formatCode>General</c:formatCode>
                <c:ptCount val="25"/>
                <c:pt idx="0">
                  <c:v>0</c:v>
                </c:pt>
                <c:pt idx="1">
                  <c:v>1.25E-3</c:v>
                </c:pt>
                <c:pt idx="2">
                  <c:v>2.5000000000000001E-3</c:v>
                </c:pt>
                <c:pt idx="3">
                  <c:v>3.7499999999999999E-3</c:v>
                </c:pt>
                <c:pt idx="4">
                  <c:v>5.0000000000000001E-3</c:v>
                </c:pt>
                <c:pt idx="5">
                  <c:v>6.2500000000000003E-3</c:v>
                </c:pt>
                <c:pt idx="6">
                  <c:v>7.5000000000000006E-3</c:v>
                </c:pt>
                <c:pt idx="7">
                  <c:v>8.7500000000000008E-3</c:v>
                </c:pt>
                <c:pt idx="8">
                  <c:v>0.01</c:v>
                </c:pt>
                <c:pt idx="9">
                  <c:v>1.125E-2</c:v>
                </c:pt>
                <c:pt idx="10">
                  <c:v>1.2499999999999999E-2</c:v>
                </c:pt>
                <c:pt idx="11">
                  <c:v>1.3749999999999998E-2</c:v>
                </c:pt>
                <c:pt idx="12">
                  <c:v>1.4999999999999998E-2</c:v>
                </c:pt>
                <c:pt idx="13">
                  <c:v>1.6249999999999997E-2</c:v>
                </c:pt>
                <c:pt idx="14">
                  <c:v>1.7499999999999998E-2</c:v>
                </c:pt>
                <c:pt idx="15">
                  <c:v>1.8749999999999999E-2</c:v>
                </c:pt>
                <c:pt idx="16">
                  <c:v>0.02</c:v>
                </c:pt>
                <c:pt idx="17">
                  <c:v>2.1250000000000002E-2</c:v>
                </c:pt>
                <c:pt idx="18">
                  <c:v>2.2500000000000003E-2</c:v>
                </c:pt>
                <c:pt idx="19">
                  <c:v>2.3750000000000004E-2</c:v>
                </c:pt>
                <c:pt idx="20">
                  <c:v>2.6250000000000002E-2</c:v>
                </c:pt>
                <c:pt idx="21">
                  <c:v>2.8750000000000001E-2</c:v>
                </c:pt>
                <c:pt idx="22">
                  <c:v>3.125E-2</c:v>
                </c:pt>
                <c:pt idx="23">
                  <c:v>3.3750000000000002E-2</c:v>
                </c:pt>
                <c:pt idx="24">
                  <c:v>3.6250000000000004E-2</c:v>
                </c:pt>
              </c:numCache>
            </c:numRef>
          </c:xVal>
          <c:yVal>
            <c:numRef>
              <c:f>'Different excess in Catalyst'!$L$121:$L$145</c:f>
              <c:numCache>
                <c:formatCode>General</c:formatCode>
                <c:ptCount val="25"/>
                <c:pt idx="0">
                  <c:v>0.10825107601344869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  <c:pt idx="24">
                  <c:v>2.8633154286570733E-2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80-2945-859D-661A35074AA2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Catalyst'!$W$121:$W$149</c:f>
              <c:numCache>
                <c:formatCode>General</c:formatCode>
                <c:ptCount val="29"/>
                <c:pt idx="0">
                  <c:v>0</c:v>
                </c:pt>
                <c:pt idx="1">
                  <c:v>3.1250000000000001E-4</c:v>
                </c:pt>
                <c:pt idx="2">
                  <c:v>6.2500000000000001E-4</c:v>
                </c:pt>
                <c:pt idx="3">
                  <c:v>9.3749999999999997E-4</c:v>
                </c:pt>
                <c:pt idx="4">
                  <c:v>1.25E-3</c:v>
                </c:pt>
                <c:pt idx="5">
                  <c:v>1.5625000000000001E-3</c:v>
                </c:pt>
                <c:pt idx="6">
                  <c:v>1.8750000000000001E-3</c:v>
                </c:pt>
                <c:pt idx="7">
                  <c:v>2.1875000000000002E-3</c:v>
                </c:pt>
                <c:pt idx="8">
                  <c:v>2.5000000000000001E-3</c:v>
                </c:pt>
                <c:pt idx="9">
                  <c:v>2.8124999999999999E-3</c:v>
                </c:pt>
                <c:pt idx="10">
                  <c:v>3.1249999999999997E-3</c:v>
                </c:pt>
                <c:pt idx="11">
                  <c:v>3.4374999999999996E-3</c:v>
                </c:pt>
                <c:pt idx="12">
                  <c:v>3.7499999999999994E-3</c:v>
                </c:pt>
                <c:pt idx="13">
                  <c:v>4.0624999999999993E-3</c:v>
                </c:pt>
                <c:pt idx="14">
                  <c:v>4.3749999999999995E-3</c:v>
                </c:pt>
                <c:pt idx="15">
                  <c:v>4.6874999999999998E-3</c:v>
                </c:pt>
                <c:pt idx="16">
                  <c:v>5.0000000000000001E-3</c:v>
                </c:pt>
                <c:pt idx="17">
                  <c:v>5.3125000000000004E-3</c:v>
                </c:pt>
                <c:pt idx="18">
                  <c:v>5.6250000000000007E-3</c:v>
                </c:pt>
                <c:pt idx="19">
                  <c:v>5.9375000000000009E-3</c:v>
                </c:pt>
                <c:pt idx="20">
                  <c:v>6.5625000000000006E-3</c:v>
                </c:pt>
                <c:pt idx="21">
                  <c:v>7.1875000000000003E-3</c:v>
                </c:pt>
                <c:pt idx="22">
                  <c:v>7.8125E-3</c:v>
                </c:pt>
                <c:pt idx="23">
                  <c:v>8.4375000000000006E-3</c:v>
                </c:pt>
                <c:pt idx="24">
                  <c:v>9.0625000000000011E-3</c:v>
                </c:pt>
                <c:pt idx="25">
                  <c:v>9.6875000000000017E-3</c:v>
                </c:pt>
                <c:pt idx="26">
                  <c:v>1.0312500000000002E-2</c:v>
                </c:pt>
                <c:pt idx="27">
                  <c:v>1.0937500000000003E-2</c:v>
                </c:pt>
                <c:pt idx="28">
                  <c:v>1.1562500000000003E-2</c:v>
                </c:pt>
              </c:numCache>
            </c:numRef>
          </c:xVal>
          <c:yVal>
            <c:numRef>
              <c:f>'Different excess in Catalyst'!$X$121:$X$149</c:f>
              <c:numCache>
                <c:formatCode>General</c:formatCode>
                <c:ptCount val="29"/>
                <c:pt idx="0">
                  <c:v>0.11382898582873001</c:v>
                </c:pt>
                <c:pt idx="1">
                  <c:v>0.10457965966849914</c:v>
                </c:pt>
                <c:pt idx="2">
                  <c:v>9.6281155344025135E-2</c:v>
                </c:pt>
                <c:pt idx="3">
                  <c:v>9.1191592437979821E-2</c:v>
                </c:pt>
                <c:pt idx="4">
                  <c:v>8.6052103444342637E-2</c:v>
                </c:pt>
                <c:pt idx="5">
                  <c:v>8.2472039273765715E-2</c:v>
                </c:pt>
                <c:pt idx="6">
                  <c:v>7.9958199709292188E-2</c:v>
                </c:pt>
                <c:pt idx="7">
                  <c:v>7.7620965064127009E-2</c:v>
                </c:pt>
                <c:pt idx="8">
                  <c:v>7.5208670414336459E-2</c:v>
                </c:pt>
                <c:pt idx="9">
                  <c:v>7.2764630153415846E-2</c:v>
                </c:pt>
                <c:pt idx="10">
                  <c:v>7.0633998559117006E-2</c:v>
                </c:pt>
                <c:pt idx="11">
                  <c:v>6.8714362866919274E-2</c:v>
                </c:pt>
                <c:pt idx="12">
                  <c:v>6.6112525105601685E-2</c:v>
                </c:pt>
                <c:pt idx="13">
                  <c:v>6.4232376309997632E-2</c:v>
                </c:pt>
                <c:pt idx="14">
                  <c:v>6.1762587201389475E-2</c:v>
                </c:pt>
                <c:pt idx="15">
                  <c:v>6.0156630964552073E-2</c:v>
                </c:pt>
                <c:pt idx="16">
                  <c:v>5.8246618888176886E-2</c:v>
                </c:pt>
                <c:pt idx="17">
                  <c:v>5.6260671705850168E-2</c:v>
                </c:pt>
                <c:pt idx="18">
                  <c:v>5.4563169453174513E-2</c:v>
                </c:pt>
                <c:pt idx="19">
                  <c:v>5.2914749100632631E-2</c:v>
                </c:pt>
                <c:pt idx="20">
                  <c:v>4.9066715808942549E-2</c:v>
                </c:pt>
                <c:pt idx="21">
                  <c:v>4.4881433078464296E-2</c:v>
                </c:pt>
                <c:pt idx="22">
                  <c:v>4.1272799859199211E-2</c:v>
                </c:pt>
                <c:pt idx="23">
                  <c:v>3.8364502122362198E-2</c:v>
                </c:pt>
                <c:pt idx="24">
                  <c:v>3.5882940856044557E-2</c:v>
                </c:pt>
                <c:pt idx="25">
                  <c:v>3.3993380179814306E-2</c:v>
                </c:pt>
                <c:pt idx="26">
                  <c:v>3.2506303277450257E-2</c:v>
                </c:pt>
                <c:pt idx="27">
                  <c:v>3.1432053727686454E-2</c:v>
                </c:pt>
                <c:pt idx="28">
                  <c:v>3.1031514234486003E-2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C80-2945-859D-661A3507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265824"/>
        <c:axId val="2089987136"/>
      </c:scatterChart>
      <c:valAx>
        <c:axId val="2083265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solidFill>
                      <a:schemeClr val="tx1"/>
                    </a:solidFill>
                    <a:effectLst/>
                  </a:rPr>
                  <a:t>t[Pd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1.0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9987136"/>
        <c:crosses val="autoZero"/>
        <c:crossBetween val="midCat"/>
      </c:valAx>
      <c:valAx>
        <c:axId val="208998713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baseline="0">
                    <a:solidFill>
                      <a:schemeClr val="tx1"/>
                    </a:solidFill>
                    <a:effectLst/>
                  </a:rPr>
                  <a:t>C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3265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VTNA</a:t>
            </a:r>
            <a:r>
              <a:rPr lang="zh-CN" altLang="en-US" b="1">
                <a:solidFill>
                  <a:schemeClr val="tx1"/>
                </a:solidFill>
              </a:rPr>
              <a:t> </a:t>
            </a:r>
            <a:r>
              <a:rPr lang="en-US" altLang="zh-CN" b="1">
                <a:solidFill>
                  <a:schemeClr val="tx1"/>
                </a:solidFill>
              </a:rPr>
              <a:t>1.0</a:t>
            </a:r>
            <a:endParaRPr lang="en-GB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7776377952755905"/>
          <c:y val="0.134259259259259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Catalyst'!$K$121:$K$145</c:f>
              <c:numCache>
                <c:formatCode>General</c:formatCode>
                <c:ptCount val="25"/>
                <c:pt idx="0">
                  <c:v>0</c:v>
                </c:pt>
                <c:pt idx="1">
                  <c:v>1.25E-3</c:v>
                </c:pt>
                <c:pt idx="2">
                  <c:v>2.5000000000000001E-3</c:v>
                </c:pt>
                <c:pt idx="3">
                  <c:v>3.7499999999999999E-3</c:v>
                </c:pt>
                <c:pt idx="4">
                  <c:v>5.0000000000000001E-3</c:v>
                </c:pt>
                <c:pt idx="5">
                  <c:v>6.2500000000000003E-3</c:v>
                </c:pt>
                <c:pt idx="6">
                  <c:v>7.5000000000000006E-3</c:v>
                </c:pt>
                <c:pt idx="7">
                  <c:v>8.7500000000000008E-3</c:v>
                </c:pt>
                <c:pt idx="8">
                  <c:v>0.01</c:v>
                </c:pt>
                <c:pt idx="9">
                  <c:v>1.125E-2</c:v>
                </c:pt>
                <c:pt idx="10">
                  <c:v>1.2499999999999999E-2</c:v>
                </c:pt>
                <c:pt idx="11">
                  <c:v>1.3749999999999998E-2</c:v>
                </c:pt>
                <c:pt idx="12">
                  <c:v>1.4999999999999998E-2</c:v>
                </c:pt>
                <c:pt idx="13">
                  <c:v>1.6249999999999997E-2</c:v>
                </c:pt>
                <c:pt idx="14">
                  <c:v>1.7499999999999998E-2</c:v>
                </c:pt>
                <c:pt idx="15">
                  <c:v>1.8749999999999999E-2</c:v>
                </c:pt>
                <c:pt idx="16">
                  <c:v>0.02</c:v>
                </c:pt>
                <c:pt idx="17">
                  <c:v>2.1250000000000002E-2</c:v>
                </c:pt>
                <c:pt idx="18">
                  <c:v>2.2500000000000003E-2</c:v>
                </c:pt>
                <c:pt idx="19">
                  <c:v>2.3750000000000004E-2</c:v>
                </c:pt>
                <c:pt idx="20">
                  <c:v>2.6250000000000002E-2</c:v>
                </c:pt>
                <c:pt idx="21">
                  <c:v>2.8750000000000001E-2</c:v>
                </c:pt>
                <c:pt idx="22">
                  <c:v>3.125E-2</c:v>
                </c:pt>
                <c:pt idx="23">
                  <c:v>3.3750000000000002E-2</c:v>
                </c:pt>
                <c:pt idx="24">
                  <c:v>3.6250000000000004E-2</c:v>
                </c:pt>
              </c:numCache>
            </c:numRef>
          </c:xVal>
          <c:yVal>
            <c:numRef>
              <c:f>'Different excess in Catalyst'!$N$121:$N$145</c:f>
              <c:numCache>
                <c:formatCode>General</c:formatCode>
                <c:ptCount val="25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88-8F47-8D02-258990BA1D3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Catalyst'!$W$121:$W$149</c:f>
              <c:numCache>
                <c:formatCode>General</c:formatCode>
                <c:ptCount val="29"/>
                <c:pt idx="0">
                  <c:v>0</c:v>
                </c:pt>
                <c:pt idx="1">
                  <c:v>3.1250000000000001E-4</c:v>
                </c:pt>
                <c:pt idx="2">
                  <c:v>6.2500000000000001E-4</c:v>
                </c:pt>
                <c:pt idx="3">
                  <c:v>9.3749999999999997E-4</c:v>
                </c:pt>
                <c:pt idx="4">
                  <c:v>1.25E-3</c:v>
                </c:pt>
                <c:pt idx="5">
                  <c:v>1.5625000000000001E-3</c:v>
                </c:pt>
                <c:pt idx="6">
                  <c:v>1.8750000000000001E-3</c:v>
                </c:pt>
                <c:pt idx="7">
                  <c:v>2.1875000000000002E-3</c:v>
                </c:pt>
                <c:pt idx="8">
                  <c:v>2.5000000000000001E-3</c:v>
                </c:pt>
                <c:pt idx="9">
                  <c:v>2.8124999999999999E-3</c:v>
                </c:pt>
                <c:pt idx="10">
                  <c:v>3.1249999999999997E-3</c:v>
                </c:pt>
                <c:pt idx="11">
                  <c:v>3.4374999999999996E-3</c:v>
                </c:pt>
                <c:pt idx="12">
                  <c:v>3.7499999999999994E-3</c:v>
                </c:pt>
                <c:pt idx="13">
                  <c:v>4.0624999999999993E-3</c:v>
                </c:pt>
                <c:pt idx="14">
                  <c:v>4.3749999999999995E-3</c:v>
                </c:pt>
                <c:pt idx="15">
                  <c:v>4.6874999999999998E-3</c:v>
                </c:pt>
                <c:pt idx="16">
                  <c:v>5.0000000000000001E-3</c:v>
                </c:pt>
                <c:pt idx="17">
                  <c:v>5.3125000000000004E-3</c:v>
                </c:pt>
                <c:pt idx="18">
                  <c:v>5.6250000000000007E-3</c:v>
                </c:pt>
                <c:pt idx="19">
                  <c:v>5.9375000000000009E-3</c:v>
                </c:pt>
                <c:pt idx="20">
                  <c:v>6.5625000000000006E-3</c:v>
                </c:pt>
                <c:pt idx="21">
                  <c:v>7.1875000000000003E-3</c:v>
                </c:pt>
                <c:pt idx="22">
                  <c:v>7.8125E-3</c:v>
                </c:pt>
                <c:pt idx="23">
                  <c:v>8.4375000000000006E-3</c:v>
                </c:pt>
                <c:pt idx="24">
                  <c:v>9.0625000000000011E-3</c:v>
                </c:pt>
                <c:pt idx="25">
                  <c:v>9.6875000000000017E-3</c:v>
                </c:pt>
                <c:pt idx="26">
                  <c:v>1.0312500000000002E-2</c:v>
                </c:pt>
                <c:pt idx="27">
                  <c:v>1.0937500000000003E-2</c:v>
                </c:pt>
                <c:pt idx="28">
                  <c:v>1.1562500000000003E-2</c:v>
                </c:pt>
              </c:numCache>
            </c:numRef>
          </c:xVal>
          <c:yVal>
            <c:numRef>
              <c:f>'Different excess in Catalyst'!$AA$121:$AA$149</c:f>
              <c:numCache>
                <c:formatCode>General</c:formatCode>
                <c:ptCount val="29"/>
                <c:pt idx="0">
                  <c:v>1.3813894115873092E-3</c:v>
                </c:pt>
                <c:pt idx="1">
                  <c:v>7.6500674535497125E-3</c:v>
                </c:pt>
                <c:pt idx="2">
                  <c:v>1.4793382411086325E-2</c:v>
                </c:pt>
                <c:pt idx="3">
                  <c:v>1.8834249284506097E-2</c:v>
                </c:pt>
                <c:pt idx="4">
                  <c:v>2.1880750638556025E-2</c:v>
                </c:pt>
                <c:pt idx="5">
                  <c:v>2.4681193600484371E-2</c:v>
                </c:pt>
                <c:pt idx="6">
                  <c:v>2.6969119903497547E-2</c:v>
                </c:pt>
                <c:pt idx="7">
                  <c:v>2.8793013883127379E-2</c:v>
                </c:pt>
                <c:pt idx="8">
                  <c:v>3.0046355720478358E-2</c:v>
                </c:pt>
                <c:pt idx="9">
                  <c:v>3.1792665115794871E-2</c:v>
                </c:pt>
                <c:pt idx="10">
                  <c:v>3.3194902818632209E-2</c:v>
                </c:pt>
                <c:pt idx="11">
                  <c:v>3.4790694449805634E-2</c:v>
                </c:pt>
                <c:pt idx="12">
                  <c:v>3.5798842241480291E-2</c:v>
                </c:pt>
                <c:pt idx="13">
                  <c:v>3.7224659185232704E-2</c:v>
                </c:pt>
                <c:pt idx="14">
                  <c:v>3.8543823112469816E-2</c:v>
                </c:pt>
                <c:pt idx="15">
                  <c:v>3.9833996788048526E-2</c:v>
                </c:pt>
                <c:pt idx="16">
                  <c:v>4.1237277921689283E-2</c:v>
                </c:pt>
                <c:pt idx="17">
                  <c:v>4.2302080687075555E-2</c:v>
                </c:pt>
                <c:pt idx="18">
                  <c:v>4.3366715494976296E-2</c:v>
                </c:pt>
                <c:pt idx="19">
                  <c:v>4.4063285462754898E-2</c:v>
                </c:pt>
                <c:pt idx="20">
                  <c:v>4.822235682424842E-2</c:v>
                </c:pt>
                <c:pt idx="21">
                  <c:v>5.0585900260490493E-2</c:v>
                </c:pt>
                <c:pt idx="22">
                  <c:v>5.2818505227298598E-2</c:v>
                </c:pt>
                <c:pt idx="23">
                  <c:v>5.4231752585585893E-2</c:v>
                </c:pt>
                <c:pt idx="24">
                  <c:v>5.5308636057460718E-2</c:v>
                </c:pt>
                <c:pt idx="25">
                  <c:v>5.6284975535249249E-2</c:v>
                </c:pt>
                <c:pt idx="26">
                  <c:v>5.6934352828110851E-2</c:v>
                </c:pt>
                <c:pt idx="27">
                  <c:v>5.722206385125117E-2</c:v>
                </c:pt>
                <c:pt idx="28">
                  <c:v>5.7574594415312388E-2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88-8F47-8D02-258990BA1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5813280"/>
        <c:axId val="2084418848"/>
      </c:scatterChart>
      <c:valAx>
        <c:axId val="2115813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solidFill>
                      <a:schemeClr val="tx1"/>
                    </a:solidFill>
                    <a:effectLst/>
                  </a:rPr>
                  <a:t>t[Pd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1.0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4418848"/>
        <c:crosses val="autoZero"/>
        <c:crossBetween val="midCat"/>
      </c:valAx>
      <c:valAx>
        <c:axId val="20844188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baseline="0">
                    <a:solidFill>
                      <a:schemeClr val="tx1"/>
                    </a:solidFill>
                    <a:effectLst/>
                  </a:rPr>
                  <a:t>C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5813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2200" b="1" i="0" baseline="0">
                <a:solidFill>
                  <a:schemeClr val="tx1"/>
                </a:solidFill>
                <a:effectLst/>
              </a:rPr>
              <a:t>D</a:t>
            </a:r>
            <a:r>
              <a:rPr lang="en-US" sz="2200" b="1" i="0" baseline="0">
                <a:solidFill>
                  <a:schemeClr val="tx1"/>
                </a:solidFill>
                <a:effectLst/>
              </a:rPr>
              <a:t>ifferent</a:t>
            </a:r>
            <a:r>
              <a:rPr lang="zh-CN" sz="22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2200" b="1" i="0" baseline="0">
                <a:solidFill>
                  <a:schemeClr val="tx1"/>
                </a:solidFill>
                <a:effectLst/>
              </a:rPr>
              <a:t>excess</a:t>
            </a:r>
            <a:r>
              <a:rPr lang="zh-CN" sz="22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2200" b="1" i="0" baseline="0">
                <a:solidFill>
                  <a:schemeClr val="tx1"/>
                </a:solidFill>
                <a:effectLst/>
              </a:rPr>
              <a:t>of</a:t>
            </a:r>
            <a:r>
              <a:rPr lang="zh-CN" sz="22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2200" b="1" i="0" baseline="0">
                <a:solidFill>
                  <a:schemeClr val="tx1"/>
                </a:solidFill>
                <a:effectLst/>
              </a:rPr>
              <a:t>catalyst</a:t>
            </a:r>
            <a:endParaRPr lang="en-HK" sz="22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3511550752236961"/>
          <c:y val="0.102360308285163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Catalyst'!$L$83</c:f>
              <c:strCache>
                <c:ptCount val="1"/>
                <c:pt idx="0">
                  <c:v>Phenyl 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Catalyst'!$K$84:$K$108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Catalyst'!$L$84:$L$108</c:f>
              <c:numCache>
                <c:formatCode>General</c:formatCode>
                <c:ptCount val="25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69-9346-A2EC-EEB3246D6274}"/>
            </c:ext>
          </c:extLst>
        </c:ser>
        <c:ser>
          <c:idx val="1"/>
          <c:order val="1"/>
          <c:tx>
            <c:strRef>
              <c:f>'Different excess in Catalyst'!$M$83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Catalyst'!$K$84:$K$108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Catalyst'!$M$84:$M$108</c:f>
              <c:numCache>
                <c:formatCode>General</c:formatCode>
                <c:ptCount val="25"/>
                <c:pt idx="0">
                  <c:v>0.10825107601344869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  <c:pt idx="24">
                  <c:v>2.8633154286570733E-2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969-9346-A2EC-EEB3246D6274}"/>
            </c:ext>
          </c:extLst>
        </c:ser>
        <c:ser>
          <c:idx val="2"/>
          <c:order val="2"/>
          <c:tx>
            <c:strRef>
              <c:f>'Different excess in Catalyst'!$N$83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Catalyst'!$K$84:$K$108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Catalyst'!$N$84:$N$108</c:f>
              <c:numCache>
                <c:formatCode>General</c:formatCode>
                <c:ptCount val="25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969-9346-A2EC-EEB3246D6274}"/>
            </c:ext>
          </c:extLst>
        </c:ser>
        <c:ser>
          <c:idx val="3"/>
          <c:order val="3"/>
          <c:tx>
            <c:strRef>
              <c:f>'Different excess in Catalyst'!$O$83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'Different excess in Catalyst'!$K$84:$K$108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Catalyst'!$O$84:$O$108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969-9346-A2EC-EEB3246D6274}"/>
            </c:ext>
          </c:extLst>
        </c:ser>
        <c:ser>
          <c:idx val="4"/>
          <c:order val="4"/>
          <c:tx>
            <c:strRef>
              <c:f>'Different excess in Catalyst'!$P$83</c:f>
              <c:strCache>
                <c:ptCount val="1"/>
                <c:pt idx="0">
                  <c:v>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Catalyst'!$K$84:$K$112</c:f>
              <c:numCache>
                <c:formatCode>General</c:formatCode>
                <c:ptCount val="2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</c:numCache>
            </c:numRef>
          </c:xVal>
          <c:yVal>
            <c:numRef>
              <c:f>'Different excess in Catalyst'!$P$84:$P$112</c:f>
              <c:numCache>
                <c:formatCode>General</c:formatCode>
                <c:ptCount val="29"/>
                <c:pt idx="0">
                  <c:v>7.1428231915078313E-2</c:v>
                </c:pt>
                <c:pt idx="1">
                  <c:v>6.3220452042437231E-2</c:v>
                </c:pt>
                <c:pt idx="2">
                  <c:v>5.5808343730652576E-2</c:v>
                </c:pt>
                <c:pt idx="3">
                  <c:v>5.0415327635440349E-2</c:v>
                </c:pt>
                <c:pt idx="4">
                  <c:v>4.6464805518947487E-2</c:v>
                </c:pt>
                <c:pt idx="5">
                  <c:v>4.3491985178219394E-2</c:v>
                </c:pt>
                <c:pt idx="6">
                  <c:v>4.0658232626894351E-2</c:v>
                </c:pt>
                <c:pt idx="7">
                  <c:v>3.8376505779049101E-2</c:v>
                </c:pt>
                <c:pt idx="8">
                  <c:v>3.6374836574009951E-2</c:v>
                </c:pt>
                <c:pt idx="9">
                  <c:v>3.4375039435665632E-2</c:v>
                </c:pt>
                <c:pt idx="10">
                  <c:v>3.2700604195835613E-2</c:v>
                </c:pt>
                <c:pt idx="11">
                  <c:v>3.0942675271566807E-2</c:v>
                </c:pt>
                <c:pt idx="12">
                  <c:v>2.9082629860474829E-2</c:v>
                </c:pt>
                <c:pt idx="13">
                  <c:v>2.7541109984293162E-2</c:v>
                </c:pt>
                <c:pt idx="14">
                  <c:v>2.5935428893350126E-2</c:v>
                </c:pt>
                <c:pt idx="15">
                  <c:v>2.4345686217682756E-2</c:v>
                </c:pt>
                <c:pt idx="16">
                  <c:v>2.2761733045632133E-2</c:v>
                </c:pt>
                <c:pt idx="17">
                  <c:v>2.1384497733245588E-2</c:v>
                </c:pt>
                <c:pt idx="18">
                  <c:v>1.9908880071922527E-2</c:v>
                </c:pt>
                <c:pt idx="19">
                  <c:v>1.8589666091717371E-2</c:v>
                </c:pt>
                <c:pt idx="20">
                  <c:v>1.5235070457584403E-2</c:v>
                </c:pt>
                <c:pt idx="21">
                  <c:v>1.1984308158563892E-2</c:v>
                </c:pt>
                <c:pt idx="22">
                  <c:v>9.0353019982331896E-3</c:v>
                </c:pt>
                <c:pt idx="23">
                  <c:v>6.7947488899751081E-3</c:v>
                </c:pt>
                <c:pt idx="24">
                  <c:v>4.9964121742415791E-3</c:v>
                </c:pt>
                <c:pt idx="25">
                  <c:v>3.8082494708492538E-3</c:v>
                </c:pt>
                <c:pt idx="26">
                  <c:v>3.0009778844652581E-3</c:v>
                </c:pt>
                <c:pt idx="27">
                  <c:v>2.4505904998878346E-3</c:v>
                </c:pt>
                <c:pt idx="28">
                  <c:v>2.4490357179448819E-3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969-9346-A2EC-EEB3246D6274}"/>
            </c:ext>
          </c:extLst>
        </c:ser>
        <c:ser>
          <c:idx val="5"/>
          <c:order val="5"/>
          <c:tx>
            <c:strRef>
              <c:f>'Different excess in Catalyst'!$Q$83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Catalyst'!$K$84:$K$112</c:f>
              <c:numCache>
                <c:formatCode>General</c:formatCode>
                <c:ptCount val="2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</c:numCache>
            </c:numRef>
          </c:xVal>
          <c:yVal>
            <c:numRef>
              <c:f>'Different excess in Catalyst'!$Q$84:$Q$112</c:f>
              <c:numCache>
                <c:formatCode>General</c:formatCode>
                <c:ptCount val="29"/>
                <c:pt idx="0">
                  <c:v>0.11382898582873001</c:v>
                </c:pt>
                <c:pt idx="1">
                  <c:v>0.10457965966849914</c:v>
                </c:pt>
                <c:pt idx="2">
                  <c:v>9.6281155344025135E-2</c:v>
                </c:pt>
                <c:pt idx="3">
                  <c:v>9.1191592437979821E-2</c:v>
                </c:pt>
                <c:pt idx="4">
                  <c:v>8.6052103444342637E-2</c:v>
                </c:pt>
                <c:pt idx="5">
                  <c:v>8.2472039273765715E-2</c:v>
                </c:pt>
                <c:pt idx="6">
                  <c:v>7.9958199709292188E-2</c:v>
                </c:pt>
                <c:pt idx="7">
                  <c:v>7.7620965064127009E-2</c:v>
                </c:pt>
                <c:pt idx="8">
                  <c:v>7.5208670414336459E-2</c:v>
                </c:pt>
                <c:pt idx="9">
                  <c:v>7.2764630153415846E-2</c:v>
                </c:pt>
                <c:pt idx="10">
                  <c:v>7.0633998559117006E-2</c:v>
                </c:pt>
                <c:pt idx="11">
                  <c:v>6.8714362866919274E-2</c:v>
                </c:pt>
                <c:pt idx="12">
                  <c:v>6.6112525105601685E-2</c:v>
                </c:pt>
                <c:pt idx="13">
                  <c:v>6.4232376309997632E-2</c:v>
                </c:pt>
                <c:pt idx="14">
                  <c:v>6.1762587201389475E-2</c:v>
                </c:pt>
                <c:pt idx="15">
                  <c:v>6.0156630964552073E-2</c:v>
                </c:pt>
                <c:pt idx="16">
                  <c:v>5.8246618888176886E-2</c:v>
                </c:pt>
                <c:pt idx="17">
                  <c:v>5.6260671705850168E-2</c:v>
                </c:pt>
                <c:pt idx="18">
                  <c:v>5.4563169453174513E-2</c:v>
                </c:pt>
                <c:pt idx="19">
                  <c:v>5.2914749100632631E-2</c:v>
                </c:pt>
                <c:pt idx="20">
                  <c:v>4.9066715808942549E-2</c:v>
                </c:pt>
                <c:pt idx="21">
                  <c:v>4.4881433078464296E-2</c:v>
                </c:pt>
                <c:pt idx="22">
                  <c:v>4.1272799859199211E-2</c:v>
                </c:pt>
                <c:pt idx="23">
                  <c:v>3.8364502122362198E-2</c:v>
                </c:pt>
                <c:pt idx="24">
                  <c:v>3.5882940856044557E-2</c:v>
                </c:pt>
                <c:pt idx="25">
                  <c:v>3.3993380179814306E-2</c:v>
                </c:pt>
                <c:pt idx="26">
                  <c:v>3.2506303277450257E-2</c:v>
                </c:pt>
                <c:pt idx="27">
                  <c:v>3.1432053727686454E-2</c:v>
                </c:pt>
                <c:pt idx="28">
                  <c:v>3.1031514234486003E-2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969-9346-A2EC-EEB3246D6274}"/>
            </c:ext>
          </c:extLst>
        </c:ser>
        <c:ser>
          <c:idx val="6"/>
          <c:order val="6"/>
          <c:tx>
            <c:strRef>
              <c:f>'Different excess in Catalyst'!$R$83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Catalyst'!$K$84:$K$112</c:f>
              <c:numCache>
                <c:formatCode>General</c:formatCode>
                <c:ptCount val="2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</c:numCache>
            </c:numRef>
          </c:xVal>
          <c:yVal>
            <c:numRef>
              <c:f>'Different excess in Catalyst'!$R$84:$R$112</c:f>
              <c:numCache>
                <c:formatCode>General</c:formatCode>
                <c:ptCount val="29"/>
                <c:pt idx="0">
                  <c:v>1.3813894115873092E-3</c:v>
                </c:pt>
                <c:pt idx="1">
                  <c:v>7.6500674535497125E-3</c:v>
                </c:pt>
                <c:pt idx="2">
                  <c:v>1.4793382411086325E-2</c:v>
                </c:pt>
                <c:pt idx="3">
                  <c:v>1.8834249284506097E-2</c:v>
                </c:pt>
                <c:pt idx="4">
                  <c:v>2.1880750638556025E-2</c:v>
                </c:pt>
                <c:pt idx="5">
                  <c:v>2.4681193600484371E-2</c:v>
                </c:pt>
                <c:pt idx="6">
                  <c:v>2.6969119903497547E-2</c:v>
                </c:pt>
                <c:pt idx="7">
                  <c:v>2.8793013883127379E-2</c:v>
                </c:pt>
                <c:pt idx="8">
                  <c:v>3.0046355720478358E-2</c:v>
                </c:pt>
                <c:pt idx="9">
                  <c:v>3.1792665115794871E-2</c:v>
                </c:pt>
                <c:pt idx="10">
                  <c:v>3.3194902818632209E-2</c:v>
                </c:pt>
                <c:pt idx="11">
                  <c:v>3.4790694449805634E-2</c:v>
                </c:pt>
                <c:pt idx="12">
                  <c:v>3.5798842241480291E-2</c:v>
                </c:pt>
                <c:pt idx="13">
                  <c:v>3.7224659185232704E-2</c:v>
                </c:pt>
                <c:pt idx="14">
                  <c:v>3.8543823112469816E-2</c:v>
                </c:pt>
                <c:pt idx="15">
                  <c:v>3.9833996788048526E-2</c:v>
                </c:pt>
                <c:pt idx="16">
                  <c:v>4.1237277921689283E-2</c:v>
                </c:pt>
                <c:pt idx="17">
                  <c:v>4.2302080687075555E-2</c:v>
                </c:pt>
                <c:pt idx="18">
                  <c:v>4.3366715494976296E-2</c:v>
                </c:pt>
                <c:pt idx="19">
                  <c:v>4.4063285462754898E-2</c:v>
                </c:pt>
                <c:pt idx="20">
                  <c:v>4.822235682424842E-2</c:v>
                </c:pt>
                <c:pt idx="21">
                  <c:v>5.0585900260490493E-2</c:v>
                </c:pt>
                <c:pt idx="22">
                  <c:v>5.2818505227298598E-2</c:v>
                </c:pt>
                <c:pt idx="23">
                  <c:v>5.4231752585585893E-2</c:v>
                </c:pt>
                <c:pt idx="24">
                  <c:v>5.5308636057460718E-2</c:v>
                </c:pt>
                <c:pt idx="25">
                  <c:v>5.6284975535249249E-2</c:v>
                </c:pt>
                <c:pt idx="26">
                  <c:v>5.6934352828110851E-2</c:v>
                </c:pt>
                <c:pt idx="27">
                  <c:v>5.722206385125117E-2</c:v>
                </c:pt>
                <c:pt idx="28">
                  <c:v>5.7574594415312388E-2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969-9346-A2EC-EEB3246D6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8831408"/>
        <c:axId val="2116918832"/>
      </c:scatterChart>
      <c:valAx>
        <c:axId val="2048831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6918832"/>
        <c:crosses val="autoZero"/>
        <c:crossBetween val="midCat"/>
      </c:valAx>
      <c:valAx>
        <c:axId val="21169188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831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XPhos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Pd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G2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5775840184705557"/>
          <c:y val="9.6339113680154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Catalyst'!$L$6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Catalyst'!$A$7:$A$31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Catalyst'!$L$7:$L$31</c:f>
              <c:numCache>
                <c:formatCode>General</c:formatCode>
                <c:ptCount val="25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52-3843-9C03-88F42C54675C}"/>
            </c:ext>
          </c:extLst>
        </c:ser>
        <c:ser>
          <c:idx val="1"/>
          <c:order val="1"/>
          <c:tx>
            <c:strRef>
              <c:f>'Different excess in Catalyst'!$M$6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Catalyst'!$A$7:$A$31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Catalyst'!$M$7:$M$31</c:f>
              <c:numCache>
                <c:formatCode>General</c:formatCode>
                <c:ptCount val="25"/>
                <c:pt idx="0">
                  <c:v>0.10825107601344869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  <c:pt idx="24">
                  <c:v>2.8633154286570733E-2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52-3843-9C03-88F42C54675C}"/>
            </c:ext>
          </c:extLst>
        </c:ser>
        <c:ser>
          <c:idx val="2"/>
          <c:order val="2"/>
          <c:tx>
            <c:strRef>
              <c:f>'Different excess in Catalyst'!$N$6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Catalyst'!$A$7:$A$31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Catalyst'!$N$7:$N$31</c:f>
              <c:numCache>
                <c:formatCode>General</c:formatCode>
                <c:ptCount val="25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952-3843-9C03-88F42C54675C}"/>
            </c:ext>
          </c:extLst>
        </c:ser>
        <c:ser>
          <c:idx val="3"/>
          <c:order val="3"/>
          <c:tx>
            <c:strRef>
              <c:f>'Different excess in Catalyst'!$O$6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'Different excess in Catalyst'!$A$7:$A$31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Catalyst'!$O$7:$O$31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952-3843-9C03-88F42C54675C}"/>
            </c:ext>
          </c:extLst>
        </c:ser>
        <c:ser>
          <c:idx val="4"/>
          <c:order val="4"/>
          <c:tx>
            <c:strRef>
              <c:f>'Different excess in Catalyst'!$P$6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Catalyst'!$A$7:$A$31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Catalyst'!$P$7:$P$31</c:f>
              <c:numCache>
                <c:formatCode>General</c:formatCode>
                <c:ptCount val="25"/>
                <c:pt idx="0">
                  <c:v>6.8993072753191428E-2</c:v>
                </c:pt>
                <c:pt idx="1">
                  <c:v>5.7888396660200438E-2</c:v>
                </c:pt>
                <c:pt idx="2">
                  <c:v>5.0308498319953703E-2</c:v>
                </c:pt>
                <c:pt idx="3">
                  <c:v>4.3926531276832825E-2</c:v>
                </c:pt>
                <c:pt idx="4">
                  <c:v>3.9108808865158488E-2</c:v>
                </c:pt>
                <c:pt idx="5">
                  <c:v>3.4781425742178067E-2</c:v>
                </c:pt>
                <c:pt idx="6">
                  <c:v>3.1162909789745494E-2</c:v>
                </c:pt>
                <c:pt idx="7">
                  <c:v>2.8075193873102363E-2</c:v>
                </c:pt>
                <c:pt idx="8">
                  <c:v>2.5276385909561529E-2</c:v>
                </c:pt>
                <c:pt idx="9">
                  <c:v>2.2633994364684558E-2</c:v>
                </c:pt>
                <c:pt idx="10">
                  <c:v>2.038147284900528E-2</c:v>
                </c:pt>
                <c:pt idx="11">
                  <c:v>1.8256347868988377E-2</c:v>
                </c:pt>
                <c:pt idx="12">
                  <c:v>1.5967625555420011E-2</c:v>
                </c:pt>
                <c:pt idx="13">
                  <c:v>1.3971400707348293E-2</c:v>
                </c:pt>
                <c:pt idx="14">
                  <c:v>1.2026799867894034E-2</c:v>
                </c:pt>
                <c:pt idx="15">
                  <c:v>1.0281768552306621E-2</c:v>
                </c:pt>
                <c:pt idx="16">
                  <c:v>8.7248648687644516E-3</c:v>
                </c:pt>
                <c:pt idx="17">
                  <c:v>7.3112385246088575E-3</c:v>
                </c:pt>
                <c:pt idx="18">
                  <c:v>5.9503384791353628E-3</c:v>
                </c:pt>
                <c:pt idx="19">
                  <c:v>4.9221279940608147E-3</c:v>
                </c:pt>
                <c:pt idx="20">
                  <c:v>3.2993466968064635E-3</c:v>
                </c:pt>
                <c:pt idx="21">
                  <c:v>2.3848669113883843E-3</c:v>
                </c:pt>
                <c:pt idx="22">
                  <c:v>1.994584937934152E-3</c:v>
                </c:pt>
                <c:pt idx="23">
                  <c:v>1.851730942069015E-3</c:v>
                </c:pt>
                <c:pt idx="24">
                  <c:v>1.9470467404895369E-3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952-3843-9C03-88F42C54675C}"/>
            </c:ext>
          </c:extLst>
        </c:ser>
        <c:ser>
          <c:idx val="5"/>
          <c:order val="5"/>
          <c:tx>
            <c:strRef>
              <c:f>'Different excess in Catalyst'!$Q$6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Catalyst'!$A$7:$A$31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Catalyst'!$Q$7:$Q$31</c:f>
              <c:numCache>
                <c:formatCode>General</c:formatCode>
                <c:ptCount val="25"/>
                <c:pt idx="0">
                  <c:v>0.1083696840875138</c:v>
                </c:pt>
                <c:pt idx="1">
                  <c:v>9.6467842633031237E-2</c:v>
                </c:pt>
                <c:pt idx="2">
                  <c:v>8.8104309319761528E-2</c:v>
                </c:pt>
                <c:pt idx="3">
                  <c:v>8.123941011620478E-2</c:v>
                </c:pt>
                <c:pt idx="4">
                  <c:v>7.5886948000243731E-2</c:v>
                </c:pt>
                <c:pt idx="5">
                  <c:v>7.1128838923710969E-2</c:v>
                </c:pt>
                <c:pt idx="6">
                  <c:v>6.6908317049203164E-2</c:v>
                </c:pt>
                <c:pt idx="7">
                  <c:v>6.3389560831789316E-2</c:v>
                </c:pt>
                <c:pt idx="8">
                  <c:v>6.0162911028603397E-2</c:v>
                </c:pt>
                <c:pt idx="9">
                  <c:v>5.7239070120974872E-2</c:v>
                </c:pt>
                <c:pt idx="10">
                  <c:v>5.4391478868521519E-2</c:v>
                </c:pt>
                <c:pt idx="11">
                  <c:v>5.1939922314461165E-2</c:v>
                </c:pt>
                <c:pt idx="12">
                  <c:v>4.9092816140650752E-2</c:v>
                </c:pt>
                <c:pt idx="13">
                  <c:v>4.6640214251717771E-2</c:v>
                </c:pt>
                <c:pt idx="14">
                  <c:v>4.4503976125289793E-2</c:v>
                </c:pt>
                <c:pt idx="15">
                  <c:v>4.2354325626604294E-2</c:v>
                </c:pt>
                <c:pt idx="16">
                  <c:v>4.0498631216795269E-2</c:v>
                </c:pt>
                <c:pt idx="17">
                  <c:v>3.8797500853468392E-2</c:v>
                </c:pt>
                <c:pt idx="18">
                  <c:v>3.7224675771619808E-2</c:v>
                </c:pt>
                <c:pt idx="19">
                  <c:v>3.5807725943345199E-2</c:v>
                </c:pt>
                <c:pt idx="20">
                  <c:v>3.43227692069673E-2</c:v>
                </c:pt>
                <c:pt idx="21">
                  <c:v>3.3063142017156891E-2</c:v>
                </c:pt>
                <c:pt idx="22">
                  <c:v>3.1778400092929121E-2</c:v>
                </c:pt>
                <c:pt idx="23">
                  <c:v>3.1090098750067782E-2</c:v>
                </c:pt>
                <c:pt idx="24">
                  <c:v>3.0453511471794412E-2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952-3843-9C03-88F42C54675C}"/>
            </c:ext>
          </c:extLst>
        </c:ser>
        <c:ser>
          <c:idx val="6"/>
          <c:order val="6"/>
          <c:tx>
            <c:strRef>
              <c:f>'Different excess in Catalyst'!$R$6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Catalyst'!$A$7:$A$31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Catalyst'!$R$7:$R$31</c:f>
              <c:numCache>
                <c:formatCode>General</c:formatCode>
                <c:ptCount val="25"/>
                <c:pt idx="0">
                  <c:v>3.9607068969273783E-3</c:v>
                </c:pt>
                <c:pt idx="1">
                  <c:v>1.2551933801201049E-2</c:v>
                </c:pt>
                <c:pt idx="2">
                  <c:v>1.9530134817510425E-2</c:v>
                </c:pt>
                <c:pt idx="3">
                  <c:v>2.4702208561496887E-2</c:v>
                </c:pt>
                <c:pt idx="4">
                  <c:v>2.8911529229371111E-2</c:v>
                </c:pt>
                <c:pt idx="5">
                  <c:v>3.2336540596933007E-2</c:v>
                </c:pt>
                <c:pt idx="6">
                  <c:v>3.5761497498941003E-2</c:v>
                </c:pt>
                <c:pt idx="7">
                  <c:v>3.8472081774279021E-2</c:v>
                </c:pt>
                <c:pt idx="8">
                  <c:v>4.0906816067161567E-2</c:v>
                </c:pt>
                <c:pt idx="9">
                  <c:v>4.2935316921079963E-2</c:v>
                </c:pt>
                <c:pt idx="10">
                  <c:v>4.4695576488179491E-2</c:v>
                </c:pt>
                <c:pt idx="11">
                  <c:v>4.677415527568321E-2</c:v>
                </c:pt>
                <c:pt idx="12">
                  <c:v>4.8390509642543433E-2</c:v>
                </c:pt>
                <c:pt idx="13">
                  <c:v>4.9997627585223331E-2</c:v>
                </c:pt>
                <c:pt idx="14">
                  <c:v>5.1736852069784678E-2</c:v>
                </c:pt>
                <c:pt idx="15">
                  <c:v>5.3154391463390127E-2</c:v>
                </c:pt>
                <c:pt idx="16">
                  <c:v>5.4306981460761794E-2</c:v>
                </c:pt>
                <c:pt idx="17">
                  <c:v>5.5355592870058735E-2</c:v>
                </c:pt>
                <c:pt idx="18">
                  <c:v>5.6496742598041085E-2</c:v>
                </c:pt>
                <c:pt idx="19">
                  <c:v>5.7475413381071129E-2</c:v>
                </c:pt>
                <c:pt idx="20">
                  <c:v>6.0781315160342714E-2</c:v>
                </c:pt>
                <c:pt idx="21">
                  <c:v>6.0864028146281515E-2</c:v>
                </c:pt>
                <c:pt idx="22">
                  <c:v>6.1479363325723457E-2</c:v>
                </c:pt>
                <c:pt idx="23">
                  <c:v>6.1538098627845886E-2</c:v>
                </c:pt>
                <c:pt idx="24">
                  <c:v>6.1614307660819961E-2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952-3843-9C03-88F42C546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602624"/>
        <c:axId val="2081730864"/>
      </c:scatterChart>
      <c:valAx>
        <c:axId val="2068602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730864"/>
        <c:crosses val="autoZero"/>
        <c:crossBetween val="midCat"/>
      </c:valAx>
      <c:valAx>
        <c:axId val="20817308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602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200" b="1" i="0" baseline="0">
                <a:effectLst/>
              </a:rPr>
              <a:t>K</a:t>
            </a:r>
            <a:r>
              <a:rPr lang="en-US" sz="2200" b="1" i="0" baseline="-25000">
                <a:effectLst/>
              </a:rPr>
              <a:t>2</a:t>
            </a:r>
            <a:r>
              <a:rPr lang="en-US" sz="2200" b="1" i="0" baseline="0">
                <a:effectLst/>
              </a:rPr>
              <a:t>CO</a:t>
            </a:r>
            <a:r>
              <a:rPr lang="en-US" sz="2200" b="1" i="0" baseline="-25000">
                <a:effectLst/>
              </a:rPr>
              <a:t>3</a:t>
            </a:r>
            <a:endParaRPr lang="en-HK" sz="2200">
              <a:effectLst/>
            </a:endParaRPr>
          </a:p>
        </c:rich>
      </c:tx>
      <c:layout>
        <c:manualLayout>
          <c:xMode val="edge"/>
          <c:yMode val="edge"/>
          <c:x val="0.48909645948701069"/>
          <c:y val="0.12260221984926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K2CO3'!$L$6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K2CO3'!$A$7:$A$31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K2CO3'!$L$7:$L$31</c:f>
              <c:numCache>
                <c:formatCode>General</c:formatCode>
                <c:ptCount val="25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E8-4E4C-9CA2-B66CE50B66AF}"/>
            </c:ext>
          </c:extLst>
        </c:ser>
        <c:ser>
          <c:idx val="1"/>
          <c:order val="1"/>
          <c:tx>
            <c:strRef>
              <c:f>'Different excess in K2CO3'!$M$6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K2CO3'!$A$7:$A$31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K2CO3'!$M$7:$M$31</c:f>
              <c:numCache>
                <c:formatCode>General</c:formatCode>
                <c:ptCount val="25"/>
                <c:pt idx="0">
                  <c:v>0.10825107601344869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E8-4E4C-9CA2-B66CE50B66AF}"/>
            </c:ext>
          </c:extLst>
        </c:ser>
        <c:ser>
          <c:idx val="2"/>
          <c:order val="2"/>
          <c:tx>
            <c:strRef>
              <c:f>'Different excess in K2CO3'!$N$6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K2CO3'!$A$7:$A$31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K2CO3'!$N$7:$N$31</c:f>
              <c:numCache>
                <c:formatCode>General</c:formatCode>
                <c:ptCount val="25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1E8-4E4C-9CA2-B66CE50B66AF}"/>
            </c:ext>
          </c:extLst>
        </c:ser>
        <c:ser>
          <c:idx val="3"/>
          <c:order val="3"/>
          <c:tx>
            <c:strRef>
              <c:f>'Different excess in K2CO3'!$O$6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'Different excess in K2CO3'!$A$7:$A$31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K2CO3'!$O$7:$O$31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1E8-4E4C-9CA2-B66CE50B66AF}"/>
            </c:ext>
          </c:extLst>
        </c:ser>
        <c:ser>
          <c:idx val="10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K2CO3'!$K$7:$K$23</c:f>
              <c:numCache>
                <c:formatCode>General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</c:numCache>
            </c:numRef>
          </c:xVal>
          <c:yVal>
            <c:numRef>
              <c:f>'Different excess in K2CO3'!$X$7:$X$23</c:f>
              <c:numCache>
                <c:formatCode>General</c:formatCode>
                <c:ptCount val="17"/>
                <c:pt idx="0">
                  <c:v>6.9897713074495035E-2</c:v>
                </c:pt>
                <c:pt idx="1">
                  <c:v>5.6496006575625236E-2</c:v>
                </c:pt>
                <c:pt idx="2">
                  <c:v>4.7568848005160973E-2</c:v>
                </c:pt>
                <c:pt idx="3">
                  <c:v>4.4451001508004975E-2</c:v>
                </c:pt>
                <c:pt idx="4">
                  <c:v>4.2703370296616222E-2</c:v>
                </c:pt>
                <c:pt idx="5">
                  <c:v>4.0372894043099752E-2</c:v>
                </c:pt>
                <c:pt idx="6">
                  <c:v>3.8450480124091677E-2</c:v>
                </c:pt>
                <c:pt idx="7">
                  <c:v>3.6225322764652276E-2</c:v>
                </c:pt>
                <c:pt idx="8">
                  <c:v>3.4924399665582355E-2</c:v>
                </c:pt>
                <c:pt idx="9">
                  <c:v>3.3039583779110634E-2</c:v>
                </c:pt>
                <c:pt idx="10">
                  <c:v>3.279551407138067E-2</c:v>
                </c:pt>
                <c:pt idx="11">
                  <c:v>3.1007301512197952E-2</c:v>
                </c:pt>
                <c:pt idx="12">
                  <c:v>3.0056646186610098E-2</c:v>
                </c:pt>
                <c:pt idx="13">
                  <c:v>2.9252529009959883E-2</c:v>
                </c:pt>
                <c:pt idx="14">
                  <c:v>2.8597033979266936E-2</c:v>
                </c:pt>
                <c:pt idx="15">
                  <c:v>2.8134535928881418E-2</c:v>
                </c:pt>
                <c:pt idx="16">
                  <c:v>2.7113959746158892E-2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48-6542-856E-EED7CF5ECC7A}"/>
            </c:ext>
          </c:extLst>
        </c:ser>
        <c:ser>
          <c:idx val="11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K2CO3'!$K$7:$K$23</c:f>
              <c:numCache>
                <c:formatCode>General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</c:numCache>
            </c:numRef>
          </c:xVal>
          <c:yVal>
            <c:numRef>
              <c:f>'Different excess in K2CO3'!$Y$7:$Y$23</c:f>
              <c:numCache>
                <c:formatCode>General</c:formatCode>
                <c:ptCount val="17"/>
                <c:pt idx="0">
                  <c:v>0.10723666891329875</c:v>
                </c:pt>
                <c:pt idx="1">
                  <c:v>9.8009488478724774E-2</c:v>
                </c:pt>
                <c:pt idx="2">
                  <c:v>9.1205106934630631E-2</c:v>
                </c:pt>
                <c:pt idx="3">
                  <c:v>8.6497841268023623E-2</c:v>
                </c:pt>
                <c:pt idx="4">
                  <c:v>8.1532871631676995E-2</c:v>
                </c:pt>
                <c:pt idx="5">
                  <c:v>7.9079121032217731E-2</c:v>
                </c:pt>
                <c:pt idx="6">
                  <c:v>7.6962799507982682E-2</c:v>
                </c:pt>
                <c:pt idx="7">
                  <c:v>7.5071181153068836E-2</c:v>
                </c:pt>
                <c:pt idx="8">
                  <c:v>7.1937224108412037E-2</c:v>
                </c:pt>
                <c:pt idx="9">
                  <c:v>7.0384794089285038E-2</c:v>
                </c:pt>
                <c:pt idx="10">
                  <c:v>6.9834790551493248E-2</c:v>
                </c:pt>
                <c:pt idx="11">
                  <c:v>6.854178355397135E-2</c:v>
                </c:pt>
                <c:pt idx="12">
                  <c:v>6.7734519444381663E-2</c:v>
                </c:pt>
                <c:pt idx="13">
                  <c:v>6.6343047438881392E-2</c:v>
                </c:pt>
                <c:pt idx="14">
                  <c:v>6.5253522692295798E-2</c:v>
                </c:pt>
                <c:pt idx="15">
                  <c:v>6.3726578390851593E-2</c:v>
                </c:pt>
                <c:pt idx="16">
                  <c:v>6.3438793737665186E-2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048-6542-856E-EED7CF5ECC7A}"/>
            </c:ext>
          </c:extLst>
        </c:ser>
        <c:ser>
          <c:idx val="12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K2CO3'!$K$7:$K$23</c:f>
              <c:numCache>
                <c:formatCode>General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</c:numCache>
            </c:numRef>
          </c:xVal>
          <c:yVal>
            <c:numRef>
              <c:f>'Different excess in K2CO3'!$Z$7:$Z$23</c:f>
              <c:numCache>
                <c:formatCode>General</c:formatCode>
                <c:ptCount val="17"/>
                <c:pt idx="0">
                  <c:v>5.3786016668913139E-4</c:v>
                </c:pt>
                <c:pt idx="1">
                  <c:v>9.3250151834369469E-3</c:v>
                </c:pt>
                <c:pt idx="2">
                  <c:v>1.5076350154658675E-2</c:v>
                </c:pt>
                <c:pt idx="3">
                  <c:v>1.8144332463886852E-2</c:v>
                </c:pt>
                <c:pt idx="4">
                  <c:v>2.1022108834528843E-2</c:v>
                </c:pt>
                <c:pt idx="5">
                  <c:v>2.3372211934800553E-2</c:v>
                </c:pt>
                <c:pt idx="6">
                  <c:v>2.5275588499855808E-2</c:v>
                </c:pt>
                <c:pt idx="7">
                  <c:v>2.7078941062923436E-2</c:v>
                </c:pt>
                <c:pt idx="8">
                  <c:v>2.8695365962281505E-2</c:v>
                </c:pt>
                <c:pt idx="9">
                  <c:v>2.9923425025096775E-2</c:v>
                </c:pt>
                <c:pt idx="10">
                  <c:v>3.1535249376523848E-2</c:v>
                </c:pt>
                <c:pt idx="11">
                  <c:v>3.2318230943770891E-2</c:v>
                </c:pt>
                <c:pt idx="12">
                  <c:v>3.3295582049369457E-2</c:v>
                </c:pt>
                <c:pt idx="13">
                  <c:v>3.3913418832167634E-2</c:v>
                </c:pt>
                <c:pt idx="14">
                  <c:v>3.4751744263590303E-2</c:v>
                </c:pt>
                <c:pt idx="15">
                  <c:v>3.5357891003782747E-2</c:v>
                </c:pt>
                <c:pt idx="16">
                  <c:v>3.5819724156815003E-2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048-6542-856E-EED7CF5EC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602624"/>
        <c:axId val="2081730864"/>
      </c:scatterChart>
      <c:valAx>
        <c:axId val="2068602624"/>
        <c:scaling>
          <c:orientation val="minMax"/>
          <c:max val="4.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730864"/>
        <c:crosses val="autoZero"/>
        <c:crossBetween val="midCat"/>
      </c:valAx>
      <c:valAx>
        <c:axId val="20817308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602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VTNA</a:t>
            </a:r>
            <a:r>
              <a:rPr lang="zh-CN" altLang="en-US" b="1">
                <a:solidFill>
                  <a:schemeClr val="tx1"/>
                </a:solidFill>
              </a:rPr>
              <a:t> </a:t>
            </a:r>
            <a:r>
              <a:rPr lang="en-US" altLang="zh-CN" b="1">
                <a:solidFill>
                  <a:schemeClr val="tx1"/>
                </a:solidFill>
              </a:rPr>
              <a:t>1.3</a:t>
            </a:r>
            <a:endParaRPr lang="en-GB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6834711286089237"/>
          <c:y val="0.17129629629629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K2CO3'!$J$51</c:f>
              <c:strCache>
                <c:ptCount val="1"/>
                <c:pt idx="0">
                  <c:v>[BPin] std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K2CO3'!$K$52:$K$76</c:f>
              <c:numCache>
                <c:formatCode>General</c:formatCode>
                <c:ptCount val="25"/>
                <c:pt idx="0">
                  <c:v>0</c:v>
                </c:pt>
                <c:pt idx="1">
                  <c:v>0.12597764533771652</c:v>
                </c:pt>
                <c:pt idx="2">
                  <c:v>0.24741119142388462</c:v>
                </c:pt>
                <c:pt idx="3">
                  <c:v>0.36585155089044441</c:v>
                </c:pt>
                <c:pt idx="4">
                  <c:v>0.48234572052895169</c:v>
                </c:pt>
                <c:pt idx="5">
                  <c:v>0.5973307069638587</c:v>
                </c:pt>
                <c:pt idx="6">
                  <c:v>0.71113451592050836</c:v>
                </c:pt>
                <c:pt idx="7">
                  <c:v>0.82404717732963062</c:v>
                </c:pt>
                <c:pt idx="8">
                  <c:v>0.93623747506909305</c:v>
                </c:pt>
                <c:pt idx="9">
                  <c:v>1.0478860096774107</c:v>
                </c:pt>
                <c:pt idx="10">
                  <c:v>1.1591266143213694</c:v>
                </c:pt>
                <c:pt idx="11">
                  <c:v>1.2700708446580444</c:v>
                </c:pt>
                <c:pt idx="12">
                  <c:v>1.3807964466956202</c:v>
                </c:pt>
                <c:pt idx="13">
                  <c:v>1.491369308901549</c:v>
                </c:pt>
                <c:pt idx="14">
                  <c:v>1.6018228398146948</c:v>
                </c:pt>
                <c:pt idx="15">
                  <c:v>1.7121841678648662</c:v>
                </c:pt>
                <c:pt idx="16">
                  <c:v>1.8224790949388314</c:v>
                </c:pt>
                <c:pt idx="17">
                  <c:v>1.9327284807373624</c:v>
                </c:pt>
                <c:pt idx="18">
                  <c:v>2.0429474823909328</c:v>
                </c:pt>
                <c:pt idx="19">
                  <c:v>2.1531489829859356</c:v>
                </c:pt>
                <c:pt idx="20">
                  <c:v>2.3735367364533397</c:v>
                </c:pt>
                <c:pt idx="21">
                  <c:v>2.5939098590577951</c:v>
                </c:pt>
                <c:pt idx="22">
                  <c:v>2.8142626573143859</c:v>
                </c:pt>
                <c:pt idx="23">
                  <c:v>3.0346199243688976</c:v>
                </c:pt>
                <c:pt idx="24">
                  <c:v>3.2550038496627653</c:v>
                </c:pt>
              </c:numCache>
            </c:numRef>
          </c:xVal>
          <c:yVal>
            <c:numRef>
              <c:f>'Different excess in K2CO3'!$J$52:$J$76</c:f>
              <c:numCache>
                <c:formatCode>General</c:formatCode>
                <c:ptCount val="25"/>
                <c:pt idx="0">
                  <c:v>6.9070262779046598E-2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CF-314D-901A-22B0752BF6B1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K2CO3'!$W$52:$W$68</c:f>
              <c:numCache>
                <c:formatCode>General</c:formatCode>
                <c:ptCount val="17"/>
                <c:pt idx="0">
                  <c:v>0</c:v>
                </c:pt>
                <c:pt idx="1">
                  <c:v>9.4527871967796523E-2</c:v>
                </c:pt>
                <c:pt idx="2">
                  <c:v>0.18589111507512546</c:v>
                </c:pt>
                <c:pt idx="3">
                  <c:v>0.27486972563991213</c:v>
                </c:pt>
                <c:pt idx="4">
                  <c:v>0.36180577280948284</c:v>
                </c:pt>
                <c:pt idx="5">
                  <c:v>0.4468990986851234</c:v>
                </c:pt>
                <c:pt idx="6">
                  <c:v>0.53062067204383689</c:v>
                </c:pt>
                <c:pt idx="7">
                  <c:v>0.61326687448601724</c:v>
                </c:pt>
                <c:pt idx="8">
                  <c:v>0.69502414240343868</c:v>
                </c:pt>
                <c:pt idx="9">
                  <c:v>0.77606955342859107</c:v>
                </c:pt>
                <c:pt idx="10">
                  <c:v>0.85660354935551131</c:v>
                </c:pt>
                <c:pt idx="11">
                  <c:v>0.93669932160572089</c:v>
                </c:pt>
                <c:pt idx="12">
                  <c:v>1.0163830222306305</c:v>
                </c:pt>
                <c:pt idx="13">
                  <c:v>1.0957472393700642</c:v>
                </c:pt>
                <c:pt idx="14">
                  <c:v>1.1748957483790496</c:v>
                </c:pt>
                <c:pt idx="15">
                  <c:v>1.253882702913899</c:v>
                </c:pt>
                <c:pt idx="16">
                  <c:v>1.3327080417289692</c:v>
                </c:pt>
              </c:numCache>
            </c:numRef>
          </c:xVal>
          <c:yVal>
            <c:numRef>
              <c:f>'Different excess in K2CO3'!$V$52:$V$68</c:f>
              <c:numCache>
                <c:formatCode>General</c:formatCode>
                <c:ptCount val="17"/>
                <c:pt idx="0">
                  <c:v>7.1683491776628999E-2</c:v>
                </c:pt>
                <c:pt idx="1">
                  <c:v>5.8186950271704785E-2</c:v>
                </c:pt>
                <c:pt idx="2">
                  <c:v>4.7213177867003422E-2</c:v>
                </c:pt>
                <c:pt idx="3">
                  <c:v>3.9618602270103179E-2</c:v>
                </c:pt>
                <c:pt idx="4">
                  <c:v>3.1216950772255753E-2</c:v>
                </c:pt>
                <c:pt idx="5">
                  <c:v>2.5112872387192543E-2</c:v>
                </c:pt>
                <c:pt idx="6">
                  <c:v>2.0371562148338157E-2</c:v>
                </c:pt>
                <c:pt idx="7">
                  <c:v>1.6582056305003354E-2</c:v>
                </c:pt>
                <c:pt idx="8">
                  <c:v>1.3300377649675172E-2</c:v>
                </c:pt>
                <c:pt idx="9">
                  <c:v>1.0906668797914824E-2</c:v>
                </c:pt>
                <c:pt idx="10">
                  <c:v>9.2159418225417032E-3</c:v>
                </c:pt>
                <c:pt idx="11">
                  <c:v>7.4020153411903048E-3</c:v>
                </c:pt>
                <c:pt idx="12">
                  <c:v>5.9163982236292104E-3</c:v>
                </c:pt>
                <c:pt idx="13">
                  <c:v>4.8411340758390924E-3</c:v>
                </c:pt>
                <c:pt idx="14">
                  <c:v>4.1860029858719391E-3</c:v>
                </c:pt>
                <c:pt idx="15">
                  <c:v>3.5444428163028904E-3</c:v>
                </c:pt>
                <c:pt idx="16">
                  <c:v>2.888207617030774E-3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CF-314D-901A-22B0752BF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[K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2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CO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3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altLang="zh-CN" sz="1200" b="0" i="0" baseline="30000">
                    <a:solidFill>
                      <a:schemeClr val="tx1"/>
                    </a:solidFill>
                    <a:effectLst/>
                  </a:rPr>
                  <a:t>1.3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120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1200">
                    <a:solidFill>
                      <a:schemeClr val="tx1"/>
                    </a:solidFill>
                  </a:rPr>
                  <a:t>(M)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1.3</a:t>
            </a:r>
            <a:endParaRPr lang="en-HK" sz="14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5293744531933511"/>
          <c:y val="0.1944444444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K2CO3'!$L$37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K2CO3'!$K$52:$K$76</c:f>
              <c:numCache>
                <c:formatCode>General</c:formatCode>
                <c:ptCount val="25"/>
                <c:pt idx="0">
                  <c:v>0</c:v>
                </c:pt>
                <c:pt idx="1">
                  <c:v>0.12597764533771652</c:v>
                </c:pt>
                <c:pt idx="2">
                  <c:v>0.24741119142388462</c:v>
                </c:pt>
                <c:pt idx="3">
                  <c:v>0.36585155089044441</c:v>
                </c:pt>
                <c:pt idx="4">
                  <c:v>0.48234572052895169</c:v>
                </c:pt>
                <c:pt idx="5">
                  <c:v>0.5973307069638587</c:v>
                </c:pt>
                <c:pt idx="6">
                  <c:v>0.71113451592050836</c:v>
                </c:pt>
                <c:pt idx="7">
                  <c:v>0.82404717732963062</c:v>
                </c:pt>
                <c:pt idx="8">
                  <c:v>0.93623747506909305</c:v>
                </c:pt>
                <c:pt idx="9">
                  <c:v>1.0478860096774107</c:v>
                </c:pt>
                <c:pt idx="10">
                  <c:v>1.1591266143213694</c:v>
                </c:pt>
                <c:pt idx="11">
                  <c:v>1.2700708446580444</c:v>
                </c:pt>
                <c:pt idx="12">
                  <c:v>1.3807964466956202</c:v>
                </c:pt>
                <c:pt idx="13">
                  <c:v>1.491369308901549</c:v>
                </c:pt>
                <c:pt idx="14">
                  <c:v>1.6018228398146948</c:v>
                </c:pt>
                <c:pt idx="15">
                  <c:v>1.7121841678648662</c:v>
                </c:pt>
                <c:pt idx="16">
                  <c:v>1.8224790949388314</c:v>
                </c:pt>
                <c:pt idx="17">
                  <c:v>1.9327284807373624</c:v>
                </c:pt>
                <c:pt idx="18">
                  <c:v>2.0429474823909328</c:v>
                </c:pt>
                <c:pt idx="19">
                  <c:v>2.1531489829859356</c:v>
                </c:pt>
                <c:pt idx="20">
                  <c:v>2.3735367364533397</c:v>
                </c:pt>
                <c:pt idx="21">
                  <c:v>2.5939098590577951</c:v>
                </c:pt>
                <c:pt idx="22">
                  <c:v>2.8142626573143859</c:v>
                </c:pt>
                <c:pt idx="23">
                  <c:v>3.0346199243688976</c:v>
                </c:pt>
                <c:pt idx="24">
                  <c:v>3.2550038496627653</c:v>
                </c:pt>
              </c:numCache>
            </c:numRef>
          </c:xVal>
          <c:yVal>
            <c:numRef>
              <c:f>'Different excess in K2CO3'!$L$52:$L$76</c:f>
              <c:numCache>
                <c:formatCode>General</c:formatCode>
                <c:ptCount val="25"/>
                <c:pt idx="0">
                  <c:v>0.10825107601344899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  <c:pt idx="24">
                  <c:v>2.8633154286570733E-2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79-D349-A215-953EA9A4DADD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K2CO3'!$W$52:$W$68</c:f>
              <c:numCache>
                <c:formatCode>General</c:formatCode>
                <c:ptCount val="17"/>
                <c:pt idx="0">
                  <c:v>0</c:v>
                </c:pt>
                <c:pt idx="1">
                  <c:v>9.4527871967796523E-2</c:v>
                </c:pt>
                <c:pt idx="2">
                  <c:v>0.18589111507512546</c:v>
                </c:pt>
                <c:pt idx="3">
                  <c:v>0.27486972563991213</c:v>
                </c:pt>
                <c:pt idx="4">
                  <c:v>0.36180577280948284</c:v>
                </c:pt>
                <c:pt idx="5">
                  <c:v>0.4468990986851234</c:v>
                </c:pt>
                <c:pt idx="6">
                  <c:v>0.53062067204383689</c:v>
                </c:pt>
                <c:pt idx="7">
                  <c:v>0.61326687448601724</c:v>
                </c:pt>
                <c:pt idx="8">
                  <c:v>0.69502414240343868</c:v>
                </c:pt>
                <c:pt idx="9">
                  <c:v>0.77606955342859107</c:v>
                </c:pt>
                <c:pt idx="10">
                  <c:v>0.85660354935551131</c:v>
                </c:pt>
                <c:pt idx="11">
                  <c:v>0.93669932160572089</c:v>
                </c:pt>
                <c:pt idx="12">
                  <c:v>1.0163830222306305</c:v>
                </c:pt>
                <c:pt idx="13">
                  <c:v>1.0957472393700642</c:v>
                </c:pt>
                <c:pt idx="14">
                  <c:v>1.1748957483790496</c:v>
                </c:pt>
                <c:pt idx="15">
                  <c:v>1.253882702913899</c:v>
                </c:pt>
                <c:pt idx="16">
                  <c:v>1.3327080417289692</c:v>
                </c:pt>
              </c:numCache>
            </c:numRef>
          </c:xVal>
          <c:yVal>
            <c:numRef>
              <c:f>'Different excess in K2CO3'!$X$52:$X$68</c:f>
              <c:numCache>
                <c:formatCode>General</c:formatCode>
                <c:ptCount val="17"/>
                <c:pt idx="0">
                  <c:v>0.1112961830589899</c:v>
                </c:pt>
                <c:pt idx="1">
                  <c:v>9.2675518183960887E-2</c:v>
                </c:pt>
                <c:pt idx="2">
                  <c:v>8.1813312190982479E-2</c:v>
                </c:pt>
                <c:pt idx="3">
                  <c:v>7.3818179922218216E-2</c:v>
                </c:pt>
                <c:pt idx="4">
                  <c:v>6.4655450464776276E-2</c:v>
                </c:pt>
                <c:pt idx="5">
                  <c:v>5.7961055105212302E-2</c:v>
                </c:pt>
                <c:pt idx="6">
                  <c:v>5.2189066709729164E-2</c:v>
                </c:pt>
                <c:pt idx="7">
                  <c:v>4.832444703742822E-2</c:v>
                </c:pt>
                <c:pt idx="8">
                  <c:v>4.5147658278594585E-2</c:v>
                </c:pt>
                <c:pt idx="9">
                  <c:v>4.1897621249060789E-2</c:v>
                </c:pt>
                <c:pt idx="10">
                  <c:v>3.9108277264983955E-2</c:v>
                </c:pt>
                <c:pt idx="11">
                  <c:v>3.7275159778017514E-2</c:v>
                </c:pt>
                <c:pt idx="12">
                  <c:v>3.5677068189642419E-2</c:v>
                </c:pt>
                <c:pt idx="13">
                  <c:v>3.4867511829579256E-2</c:v>
                </c:pt>
                <c:pt idx="14">
                  <c:v>3.3592642870046936E-2</c:v>
                </c:pt>
                <c:pt idx="15">
                  <c:v>3.2545057726102007E-2</c:v>
                </c:pt>
                <c:pt idx="16">
                  <c:v>3.1543986900388947E-2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79-D349-A215-953EA9A4D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[K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2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CO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3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1.3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1.3</a:t>
            </a:r>
            <a:endParaRPr lang="en-HK" sz="14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890485564304462"/>
          <c:y val="0.120370370370370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K2CO3'!$N$37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K2CO3'!$K$52:$K$76</c:f>
              <c:numCache>
                <c:formatCode>General</c:formatCode>
                <c:ptCount val="25"/>
                <c:pt idx="0">
                  <c:v>0</c:v>
                </c:pt>
                <c:pt idx="1">
                  <c:v>0.12597764533771652</c:v>
                </c:pt>
                <c:pt idx="2">
                  <c:v>0.24741119142388462</c:v>
                </c:pt>
                <c:pt idx="3">
                  <c:v>0.36585155089044441</c:v>
                </c:pt>
                <c:pt idx="4">
                  <c:v>0.48234572052895169</c:v>
                </c:pt>
                <c:pt idx="5">
                  <c:v>0.5973307069638587</c:v>
                </c:pt>
                <c:pt idx="6">
                  <c:v>0.71113451592050836</c:v>
                </c:pt>
                <c:pt idx="7">
                  <c:v>0.82404717732963062</c:v>
                </c:pt>
                <c:pt idx="8">
                  <c:v>0.93623747506909305</c:v>
                </c:pt>
                <c:pt idx="9">
                  <c:v>1.0478860096774107</c:v>
                </c:pt>
                <c:pt idx="10">
                  <c:v>1.1591266143213694</c:v>
                </c:pt>
                <c:pt idx="11">
                  <c:v>1.2700708446580444</c:v>
                </c:pt>
                <c:pt idx="12">
                  <c:v>1.3807964466956202</c:v>
                </c:pt>
                <c:pt idx="13">
                  <c:v>1.491369308901549</c:v>
                </c:pt>
                <c:pt idx="14">
                  <c:v>1.6018228398146948</c:v>
                </c:pt>
                <c:pt idx="15">
                  <c:v>1.7121841678648662</c:v>
                </c:pt>
                <c:pt idx="16">
                  <c:v>1.8224790949388314</c:v>
                </c:pt>
                <c:pt idx="17">
                  <c:v>1.9327284807373624</c:v>
                </c:pt>
                <c:pt idx="18">
                  <c:v>2.0429474823909328</c:v>
                </c:pt>
                <c:pt idx="19">
                  <c:v>2.1531489829859356</c:v>
                </c:pt>
                <c:pt idx="20">
                  <c:v>2.3735367364533397</c:v>
                </c:pt>
                <c:pt idx="21">
                  <c:v>2.5939098590577951</c:v>
                </c:pt>
                <c:pt idx="22">
                  <c:v>2.8142626573143859</c:v>
                </c:pt>
                <c:pt idx="23">
                  <c:v>3.0346199243688976</c:v>
                </c:pt>
                <c:pt idx="24">
                  <c:v>3.2550038496627653</c:v>
                </c:pt>
              </c:numCache>
            </c:numRef>
          </c:xVal>
          <c:yVal>
            <c:numRef>
              <c:f>'Different excess in K2CO3'!$N$52:$N$76</c:f>
              <c:numCache>
                <c:formatCode>General</c:formatCode>
                <c:ptCount val="25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E4-7042-89D5-F53EF9402F03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K2CO3'!$W$52:$W$68</c:f>
              <c:numCache>
                <c:formatCode>General</c:formatCode>
                <c:ptCount val="17"/>
                <c:pt idx="0">
                  <c:v>0</c:v>
                </c:pt>
                <c:pt idx="1">
                  <c:v>9.4527871967796523E-2</c:v>
                </c:pt>
                <c:pt idx="2">
                  <c:v>0.18589111507512546</c:v>
                </c:pt>
                <c:pt idx="3">
                  <c:v>0.27486972563991213</c:v>
                </c:pt>
                <c:pt idx="4">
                  <c:v>0.36180577280948284</c:v>
                </c:pt>
                <c:pt idx="5">
                  <c:v>0.4468990986851234</c:v>
                </c:pt>
                <c:pt idx="6">
                  <c:v>0.53062067204383689</c:v>
                </c:pt>
                <c:pt idx="7">
                  <c:v>0.61326687448601724</c:v>
                </c:pt>
                <c:pt idx="8">
                  <c:v>0.69502414240343868</c:v>
                </c:pt>
                <c:pt idx="9">
                  <c:v>0.77606955342859107</c:v>
                </c:pt>
                <c:pt idx="10">
                  <c:v>0.85660354935551131</c:v>
                </c:pt>
                <c:pt idx="11">
                  <c:v>0.93669932160572089</c:v>
                </c:pt>
                <c:pt idx="12">
                  <c:v>1.0163830222306305</c:v>
                </c:pt>
                <c:pt idx="13">
                  <c:v>1.0957472393700642</c:v>
                </c:pt>
                <c:pt idx="14">
                  <c:v>1.1748957483790496</c:v>
                </c:pt>
                <c:pt idx="15">
                  <c:v>1.253882702913899</c:v>
                </c:pt>
                <c:pt idx="16">
                  <c:v>1.3327080417289692</c:v>
                </c:pt>
              </c:numCache>
            </c:numRef>
          </c:xVal>
          <c:yVal>
            <c:numRef>
              <c:f>'Different excess in K2CO3'!$AA$52:$AA$68</c:f>
              <c:numCache>
                <c:formatCode>General</c:formatCode>
                <c:ptCount val="17"/>
                <c:pt idx="0">
                  <c:v>1.1579582697180536E-3</c:v>
                </c:pt>
                <c:pt idx="1">
                  <c:v>1.3161555359142516E-2</c:v>
                </c:pt>
                <c:pt idx="2">
                  <c:v>2.2225985721527959E-2</c:v>
                </c:pt>
                <c:pt idx="3">
                  <c:v>2.8420407100726228E-2</c:v>
                </c:pt>
                <c:pt idx="4">
                  <c:v>3.5749000467360632E-2</c:v>
                </c:pt>
                <c:pt idx="5">
                  <c:v>4.1453444169641862E-2</c:v>
                </c:pt>
                <c:pt idx="6">
                  <c:v>4.587022102807941E-2</c:v>
                </c:pt>
                <c:pt idx="7">
                  <c:v>4.8661902171548942E-2</c:v>
                </c:pt>
                <c:pt idx="8">
                  <c:v>5.1208330989976014E-2</c:v>
                </c:pt>
                <c:pt idx="9">
                  <c:v>5.3336761355109466E-2</c:v>
                </c:pt>
                <c:pt idx="10">
                  <c:v>5.5158442185496287E-2</c:v>
                </c:pt>
                <c:pt idx="11">
                  <c:v>5.6277014963175359E-2</c:v>
                </c:pt>
                <c:pt idx="12">
                  <c:v>5.7292456127631099E-2</c:v>
                </c:pt>
                <c:pt idx="13">
                  <c:v>5.7644337679103402E-2</c:v>
                </c:pt>
                <c:pt idx="14">
                  <c:v>5.8844381701051843E-2</c:v>
                </c:pt>
                <c:pt idx="15">
                  <c:v>5.9302114326272137E-2</c:v>
                </c:pt>
                <c:pt idx="16">
                  <c:v>6.0271857948421284E-2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E4-7042-89D5-F53EF9402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[K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2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CO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3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1.3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BPin</a:t>
            </a:r>
            <a:r>
              <a:rPr lang="zh-CN" altLang="en-US" b="1">
                <a:solidFill>
                  <a:schemeClr val="tx1"/>
                </a:solidFill>
              </a:rPr>
              <a:t> </a:t>
            </a:r>
            <a:r>
              <a:rPr lang="en-US" altLang="zh-CN" b="1">
                <a:solidFill>
                  <a:schemeClr val="tx1"/>
                </a:solidFill>
              </a:rPr>
              <a:t>(2)</a:t>
            </a:r>
            <a:endParaRPr lang="en-GB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4519597550306212"/>
                  <c:y val="5.829833770778652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'calibration curve'!$AC$4:$AC$11</c:f>
              <c:numCache>
                <c:formatCode>General</c:formatCode>
                <c:ptCount val="8"/>
                <c:pt idx="0">
                  <c:v>0.51489182776537479</c:v>
                </c:pt>
                <c:pt idx="4">
                  <c:v>1.0289286894190435</c:v>
                </c:pt>
                <c:pt idx="7">
                  <c:v>1.5250032536766545</c:v>
                </c:pt>
              </c:numCache>
            </c:numRef>
          </c:xVal>
          <c:yVal>
            <c:numRef>
              <c:f>'calibration curve'!$AD$4:$AD$11</c:f>
              <c:numCache>
                <c:formatCode>General</c:formatCode>
                <c:ptCount val="8"/>
                <c:pt idx="0">
                  <c:v>0.83707651227500002</c:v>
                </c:pt>
                <c:pt idx="4">
                  <c:v>1.6583872056666669</c:v>
                </c:pt>
                <c:pt idx="7">
                  <c:v>2.462378255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4D-F747-A41B-098CA3651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9951168"/>
        <c:axId val="191109727"/>
      </c:scatterChart>
      <c:valAx>
        <c:axId val="170995116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109727"/>
        <c:crosses val="autoZero"/>
        <c:crossBetween val="midCat"/>
      </c:valAx>
      <c:valAx>
        <c:axId val="19110972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effectLst/>
                  </a:rPr>
                  <a:t>Normalized</a:t>
                </a:r>
                <a:r>
                  <a:rPr lang="zh-CN" sz="1200" b="0" i="0" baseline="0">
                    <a:effectLst/>
                  </a:rPr>
                  <a:t> </a:t>
                </a:r>
                <a:r>
                  <a:rPr lang="en-GB" sz="1200" b="0" i="0" baseline="0">
                    <a:effectLst/>
                  </a:rPr>
                  <a:t>Peak</a:t>
                </a:r>
                <a:r>
                  <a:rPr lang="zh-CN" sz="1200" b="0" i="0" baseline="0">
                    <a:effectLst/>
                  </a:rPr>
                  <a:t> </a:t>
                </a:r>
                <a:r>
                  <a:rPr lang="en-US" sz="1200" b="0" i="0" baseline="0">
                    <a:effectLst/>
                  </a:rPr>
                  <a:t>Area</a:t>
                </a:r>
                <a:r>
                  <a:rPr lang="en-GB" sz="1200" b="0" i="0" baseline="0">
                    <a:effectLst/>
                  </a:rPr>
                  <a:t> </a:t>
                </a:r>
                <a:endParaRPr lang="en-HK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9951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VTNA</a:t>
            </a:r>
            <a:r>
              <a:rPr lang="zh-CN" altLang="en-US" b="1">
                <a:solidFill>
                  <a:schemeClr val="tx1"/>
                </a:solidFill>
              </a:rPr>
              <a:t> </a:t>
            </a:r>
            <a:r>
              <a:rPr lang="en-US" altLang="zh-CN" b="1">
                <a:solidFill>
                  <a:schemeClr val="tx1"/>
                </a:solidFill>
              </a:rPr>
              <a:t>1.1</a:t>
            </a:r>
            <a:endParaRPr lang="en-GB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6834711286089237"/>
          <c:y val="0.17129629629629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K2CO3'!$J$51</c:f>
              <c:strCache>
                <c:ptCount val="1"/>
                <c:pt idx="0">
                  <c:v>[BPin] std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K2CO3'!$K$52:$K$76</c:f>
              <c:numCache>
                <c:formatCode>General</c:formatCode>
                <c:ptCount val="25"/>
                <c:pt idx="0">
                  <c:v>0</c:v>
                </c:pt>
                <c:pt idx="1">
                  <c:v>0.12597764533771652</c:v>
                </c:pt>
                <c:pt idx="2">
                  <c:v>0.24741119142388462</c:v>
                </c:pt>
                <c:pt idx="3">
                  <c:v>0.36585155089044441</c:v>
                </c:pt>
                <c:pt idx="4">
                  <c:v>0.48234572052895169</c:v>
                </c:pt>
                <c:pt idx="5">
                  <c:v>0.5973307069638587</c:v>
                </c:pt>
                <c:pt idx="6">
                  <c:v>0.71113451592050836</c:v>
                </c:pt>
                <c:pt idx="7">
                  <c:v>0.82404717732963062</c:v>
                </c:pt>
                <c:pt idx="8">
                  <c:v>0.93623747506909305</c:v>
                </c:pt>
                <c:pt idx="9">
                  <c:v>1.0478860096774107</c:v>
                </c:pt>
                <c:pt idx="10">
                  <c:v>1.1591266143213694</c:v>
                </c:pt>
                <c:pt idx="11">
                  <c:v>1.2700708446580444</c:v>
                </c:pt>
                <c:pt idx="12">
                  <c:v>1.3807964466956202</c:v>
                </c:pt>
                <c:pt idx="13">
                  <c:v>1.491369308901549</c:v>
                </c:pt>
                <c:pt idx="14">
                  <c:v>1.6018228398146948</c:v>
                </c:pt>
                <c:pt idx="15">
                  <c:v>1.7121841678648662</c:v>
                </c:pt>
                <c:pt idx="16">
                  <c:v>1.8224790949388314</c:v>
                </c:pt>
                <c:pt idx="17">
                  <c:v>1.9327284807373624</c:v>
                </c:pt>
                <c:pt idx="18">
                  <c:v>2.0429474823909328</c:v>
                </c:pt>
                <c:pt idx="19">
                  <c:v>2.1531489829859356</c:v>
                </c:pt>
                <c:pt idx="20">
                  <c:v>2.3735367364533397</c:v>
                </c:pt>
                <c:pt idx="21">
                  <c:v>2.5939098590577951</c:v>
                </c:pt>
                <c:pt idx="22">
                  <c:v>2.8142626573143859</c:v>
                </c:pt>
                <c:pt idx="23">
                  <c:v>3.0346199243688976</c:v>
                </c:pt>
                <c:pt idx="24">
                  <c:v>3.2550038496627653</c:v>
                </c:pt>
              </c:numCache>
            </c:numRef>
          </c:xVal>
          <c:yVal>
            <c:numRef>
              <c:f>'Different excess in K2CO3'!$J$52:$J$76</c:f>
              <c:numCache>
                <c:formatCode>General</c:formatCode>
                <c:ptCount val="25"/>
                <c:pt idx="0">
                  <c:v>6.9070262779046598E-2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E4-8246-89A5-E4F5D6AC8C03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K2CO3'!$W$52:$W$68</c:f>
              <c:numCache>
                <c:formatCode>General</c:formatCode>
                <c:ptCount val="17"/>
                <c:pt idx="0">
                  <c:v>0</c:v>
                </c:pt>
                <c:pt idx="1">
                  <c:v>9.4527871967796523E-2</c:v>
                </c:pt>
                <c:pt idx="2">
                  <c:v>0.18589111507512546</c:v>
                </c:pt>
                <c:pt idx="3">
                  <c:v>0.27486972563991213</c:v>
                </c:pt>
                <c:pt idx="4">
                  <c:v>0.36180577280948284</c:v>
                </c:pt>
                <c:pt idx="5">
                  <c:v>0.4468990986851234</c:v>
                </c:pt>
                <c:pt idx="6">
                  <c:v>0.53062067204383689</c:v>
                </c:pt>
                <c:pt idx="7">
                  <c:v>0.61326687448601724</c:v>
                </c:pt>
                <c:pt idx="8">
                  <c:v>0.69502414240343868</c:v>
                </c:pt>
                <c:pt idx="9">
                  <c:v>0.77606955342859107</c:v>
                </c:pt>
                <c:pt idx="10">
                  <c:v>0.85660354935551131</c:v>
                </c:pt>
                <c:pt idx="11">
                  <c:v>0.93669932160572089</c:v>
                </c:pt>
                <c:pt idx="12">
                  <c:v>1.0163830222306305</c:v>
                </c:pt>
                <c:pt idx="13">
                  <c:v>1.0957472393700642</c:v>
                </c:pt>
                <c:pt idx="14">
                  <c:v>1.1748957483790496</c:v>
                </c:pt>
                <c:pt idx="15">
                  <c:v>1.253882702913899</c:v>
                </c:pt>
                <c:pt idx="16">
                  <c:v>1.3327080417289692</c:v>
                </c:pt>
              </c:numCache>
            </c:numRef>
          </c:xVal>
          <c:yVal>
            <c:numRef>
              <c:f>'Different excess in K2CO3'!$V$52:$V$68</c:f>
              <c:numCache>
                <c:formatCode>General</c:formatCode>
                <c:ptCount val="17"/>
                <c:pt idx="0">
                  <c:v>7.1683491776628999E-2</c:v>
                </c:pt>
                <c:pt idx="1">
                  <c:v>5.8186950271704785E-2</c:v>
                </c:pt>
                <c:pt idx="2">
                  <c:v>4.7213177867003422E-2</c:v>
                </c:pt>
                <c:pt idx="3">
                  <c:v>3.9618602270103179E-2</c:v>
                </c:pt>
                <c:pt idx="4">
                  <c:v>3.1216950772255753E-2</c:v>
                </c:pt>
                <c:pt idx="5">
                  <c:v>2.5112872387192543E-2</c:v>
                </c:pt>
                <c:pt idx="6">
                  <c:v>2.0371562148338157E-2</c:v>
                </c:pt>
                <c:pt idx="7">
                  <c:v>1.6582056305003354E-2</c:v>
                </c:pt>
                <c:pt idx="8">
                  <c:v>1.3300377649675172E-2</c:v>
                </c:pt>
                <c:pt idx="9">
                  <c:v>1.0906668797914824E-2</c:v>
                </c:pt>
                <c:pt idx="10">
                  <c:v>9.2159418225417032E-3</c:v>
                </c:pt>
                <c:pt idx="11">
                  <c:v>7.4020153411903048E-3</c:v>
                </c:pt>
                <c:pt idx="12">
                  <c:v>5.9163982236292104E-3</c:v>
                </c:pt>
                <c:pt idx="13">
                  <c:v>4.8411340758390924E-3</c:v>
                </c:pt>
                <c:pt idx="14">
                  <c:v>4.1860029858719391E-3</c:v>
                </c:pt>
                <c:pt idx="15">
                  <c:v>3.5444428163028904E-3</c:v>
                </c:pt>
                <c:pt idx="16">
                  <c:v>2.888207617030774E-3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3E4-8246-89A5-E4F5D6AC8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[K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2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CO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3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altLang="zh-CN" sz="1200" b="0" i="0" baseline="30000">
                    <a:solidFill>
                      <a:schemeClr val="tx1"/>
                    </a:solidFill>
                    <a:effectLst/>
                  </a:rPr>
                  <a:t>1.1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120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1200">
                    <a:solidFill>
                      <a:schemeClr val="tx1"/>
                    </a:solidFill>
                  </a:rPr>
                  <a:t>(M)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1.1</a:t>
            </a:r>
            <a:endParaRPr lang="en-HK" sz="14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5293744531933511"/>
          <c:y val="0.1944444444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K2CO3'!$L$37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K2CO3'!$K$52:$K$76</c:f>
              <c:numCache>
                <c:formatCode>General</c:formatCode>
                <c:ptCount val="25"/>
                <c:pt idx="0">
                  <c:v>0</c:v>
                </c:pt>
                <c:pt idx="1">
                  <c:v>0.12597764533771652</c:v>
                </c:pt>
                <c:pt idx="2">
                  <c:v>0.24741119142388462</c:v>
                </c:pt>
                <c:pt idx="3">
                  <c:v>0.36585155089044441</c:v>
                </c:pt>
                <c:pt idx="4">
                  <c:v>0.48234572052895169</c:v>
                </c:pt>
                <c:pt idx="5">
                  <c:v>0.5973307069638587</c:v>
                </c:pt>
                <c:pt idx="6">
                  <c:v>0.71113451592050836</c:v>
                </c:pt>
                <c:pt idx="7">
                  <c:v>0.82404717732963062</c:v>
                </c:pt>
                <c:pt idx="8">
                  <c:v>0.93623747506909305</c:v>
                </c:pt>
                <c:pt idx="9">
                  <c:v>1.0478860096774107</c:v>
                </c:pt>
                <c:pt idx="10">
                  <c:v>1.1591266143213694</c:v>
                </c:pt>
                <c:pt idx="11">
                  <c:v>1.2700708446580444</c:v>
                </c:pt>
                <c:pt idx="12">
                  <c:v>1.3807964466956202</c:v>
                </c:pt>
                <c:pt idx="13">
                  <c:v>1.491369308901549</c:v>
                </c:pt>
                <c:pt idx="14">
                  <c:v>1.6018228398146948</c:v>
                </c:pt>
                <c:pt idx="15">
                  <c:v>1.7121841678648662</c:v>
                </c:pt>
                <c:pt idx="16">
                  <c:v>1.8224790949388314</c:v>
                </c:pt>
                <c:pt idx="17">
                  <c:v>1.9327284807373624</c:v>
                </c:pt>
                <c:pt idx="18">
                  <c:v>2.0429474823909328</c:v>
                </c:pt>
                <c:pt idx="19">
                  <c:v>2.1531489829859356</c:v>
                </c:pt>
                <c:pt idx="20">
                  <c:v>2.3735367364533397</c:v>
                </c:pt>
                <c:pt idx="21">
                  <c:v>2.5939098590577951</c:v>
                </c:pt>
                <c:pt idx="22">
                  <c:v>2.8142626573143859</c:v>
                </c:pt>
                <c:pt idx="23">
                  <c:v>3.0346199243688976</c:v>
                </c:pt>
                <c:pt idx="24">
                  <c:v>3.2550038496627653</c:v>
                </c:pt>
              </c:numCache>
            </c:numRef>
          </c:xVal>
          <c:yVal>
            <c:numRef>
              <c:f>'Different excess in K2CO3'!$L$52:$L$76</c:f>
              <c:numCache>
                <c:formatCode>General</c:formatCode>
                <c:ptCount val="25"/>
                <c:pt idx="0">
                  <c:v>0.10825107601344899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  <c:pt idx="24">
                  <c:v>2.8633154286570733E-2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A2-F34D-9570-1D5A935AC319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K2CO3'!$W$52:$W$68</c:f>
              <c:numCache>
                <c:formatCode>General</c:formatCode>
                <c:ptCount val="17"/>
                <c:pt idx="0">
                  <c:v>0</c:v>
                </c:pt>
                <c:pt idx="1">
                  <c:v>9.4527871967796523E-2</c:v>
                </c:pt>
                <c:pt idx="2">
                  <c:v>0.18589111507512546</c:v>
                </c:pt>
                <c:pt idx="3">
                  <c:v>0.27486972563991213</c:v>
                </c:pt>
                <c:pt idx="4">
                  <c:v>0.36180577280948284</c:v>
                </c:pt>
                <c:pt idx="5">
                  <c:v>0.4468990986851234</c:v>
                </c:pt>
                <c:pt idx="6">
                  <c:v>0.53062067204383689</c:v>
                </c:pt>
                <c:pt idx="7">
                  <c:v>0.61326687448601724</c:v>
                </c:pt>
                <c:pt idx="8">
                  <c:v>0.69502414240343868</c:v>
                </c:pt>
                <c:pt idx="9">
                  <c:v>0.77606955342859107</c:v>
                </c:pt>
                <c:pt idx="10">
                  <c:v>0.85660354935551131</c:v>
                </c:pt>
                <c:pt idx="11">
                  <c:v>0.93669932160572089</c:v>
                </c:pt>
                <c:pt idx="12">
                  <c:v>1.0163830222306305</c:v>
                </c:pt>
                <c:pt idx="13">
                  <c:v>1.0957472393700642</c:v>
                </c:pt>
                <c:pt idx="14">
                  <c:v>1.1748957483790496</c:v>
                </c:pt>
                <c:pt idx="15">
                  <c:v>1.253882702913899</c:v>
                </c:pt>
                <c:pt idx="16">
                  <c:v>1.3327080417289692</c:v>
                </c:pt>
              </c:numCache>
            </c:numRef>
          </c:xVal>
          <c:yVal>
            <c:numRef>
              <c:f>'Different excess in K2CO3'!$X$52:$X$68</c:f>
              <c:numCache>
                <c:formatCode>General</c:formatCode>
                <c:ptCount val="17"/>
                <c:pt idx="0">
                  <c:v>0.1112961830589899</c:v>
                </c:pt>
                <c:pt idx="1">
                  <c:v>9.2675518183960887E-2</c:v>
                </c:pt>
                <c:pt idx="2">
                  <c:v>8.1813312190982479E-2</c:v>
                </c:pt>
                <c:pt idx="3">
                  <c:v>7.3818179922218216E-2</c:v>
                </c:pt>
                <c:pt idx="4">
                  <c:v>6.4655450464776276E-2</c:v>
                </c:pt>
                <c:pt idx="5">
                  <c:v>5.7961055105212302E-2</c:v>
                </c:pt>
                <c:pt idx="6">
                  <c:v>5.2189066709729164E-2</c:v>
                </c:pt>
                <c:pt idx="7">
                  <c:v>4.832444703742822E-2</c:v>
                </c:pt>
                <c:pt idx="8">
                  <c:v>4.5147658278594585E-2</c:v>
                </c:pt>
                <c:pt idx="9">
                  <c:v>4.1897621249060789E-2</c:v>
                </c:pt>
                <c:pt idx="10">
                  <c:v>3.9108277264983955E-2</c:v>
                </c:pt>
                <c:pt idx="11">
                  <c:v>3.7275159778017514E-2</c:v>
                </c:pt>
                <c:pt idx="12">
                  <c:v>3.5677068189642419E-2</c:v>
                </c:pt>
                <c:pt idx="13">
                  <c:v>3.4867511829579256E-2</c:v>
                </c:pt>
                <c:pt idx="14">
                  <c:v>3.3592642870046936E-2</c:v>
                </c:pt>
                <c:pt idx="15">
                  <c:v>3.2545057726102007E-2</c:v>
                </c:pt>
                <c:pt idx="16">
                  <c:v>3.1543986900388947E-2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A2-F34D-9570-1D5A935AC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[K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2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CO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3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1.1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1.1</a:t>
            </a:r>
            <a:endParaRPr lang="en-HK" sz="14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890485564304462"/>
          <c:y val="0.120370370370370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K2CO3'!$N$37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K2CO3'!$K$52:$K$76</c:f>
              <c:numCache>
                <c:formatCode>General</c:formatCode>
                <c:ptCount val="25"/>
                <c:pt idx="0">
                  <c:v>0</c:v>
                </c:pt>
                <c:pt idx="1">
                  <c:v>0.12597764533771652</c:v>
                </c:pt>
                <c:pt idx="2">
                  <c:v>0.24741119142388462</c:v>
                </c:pt>
                <c:pt idx="3">
                  <c:v>0.36585155089044441</c:v>
                </c:pt>
                <c:pt idx="4">
                  <c:v>0.48234572052895169</c:v>
                </c:pt>
                <c:pt idx="5">
                  <c:v>0.5973307069638587</c:v>
                </c:pt>
                <c:pt idx="6">
                  <c:v>0.71113451592050836</c:v>
                </c:pt>
                <c:pt idx="7">
                  <c:v>0.82404717732963062</c:v>
                </c:pt>
                <c:pt idx="8">
                  <c:v>0.93623747506909305</c:v>
                </c:pt>
                <c:pt idx="9">
                  <c:v>1.0478860096774107</c:v>
                </c:pt>
                <c:pt idx="10">
                  <c:v>1.1591266143213694</c:v>
                </c:pt>
                <c:pt idx="11">
                  <c:v>1.2700708446580444</c:v>
                </c:pt>
                <c:pt idx="12">
                  <c:v>1.3807964466956202</c:v>
                </c:pt>
                <c:pt idx="13">
                  <c:v>1.491369308901549</c:v>
                </c:pt>
                <c:pt idx="14">
                  <c:v>1.6018228398146948</c:v>
                </c:pt>
                <c:pt idx="15">
                  <c:v>1.7121841678648662</c:v>
                </c:pt>
                <c:pt idx="16">
                  <c:v>1.8224790949388314</c:v>
                </c:pt>
                <c:pt idx="17">
                  <c:v>1.9327284807373624</c:v>
                </c:pt>
                <c:pt idx="18">
                  <c:v>2.0429474823909328</c:v>
                </c:pt>
                <c:pt idx="19">
                  <c:v>2.1531489829859356</c:v>
                </c:pt>
                <c:pt idx="20">
                  <c:v>2.3735367364533397</c:v>
                </c:pt>
                <c:pt idx="21">
                  <c:v>2.5939098590577951</c:v>
                </c:pt>
                <c:pt idx="22">
                  <c:v>2.8142626573143859</c:v>
                </c:pt>
                <c:pt idx="23">
                  <c:v>3.0346199243688976</c:v>
                </c:pt>
                <c:pt idx="24">
                  <c:v>3.2550038496627653</c:v>
                </c:pt>
              </c:numCache>
            </c:numRef>
          </c:xVal>
          <c:yVal>
            <c:numRef>
              <c:f>'Different excess in K2CO3'!$N$52:$N$76</c:f>
              <c:numCache>
                <c:formatCode>General</c:formatCode>
                <c:ptCount val="25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68-2A47-9B4D-DAAF7B94EB43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K2CO3'!$W$52:$W$68</c:f>
              <c:numCache>
                <c:formatCode>General</c:formatCode>
                <c:ptCount val="17"/>
                <c:pt idx="0">
                  <c:v>0</c:v>
                </c:pt>
                <c:pt idx="1">
                  <c:v>9.4527871967796523E-2</c:v>
                </c:pt>
                <c:pt idx="2">
                  <c:v>0.18589111507512546</c:v>
                </c:pt>
                <c:pt idx="3">
                  <c:v>0.27486972563991213</c:v>
                </c:pt>
                <c:pt idx="4">
                  <c:v>0.36180577280948284</c:v>
                </c:pt>
                <c:pt idx="5">
                  <c:v>0.4468990986851234</c:v>
                </c:pt>
                <c:pt idx="6">
                  <c:v>0.53062067204383689</c:v>
                </c:pt>
                <c:pt idx="7">
                  <c:v>0.61326687448601724</c:v>
                </c:pt>
                <c:pt idx="8">
                  <c:v>0.69502414240343868</c:v>
                </c:pt>
                <c:pt idx="9">
                  <c:v>0.77606955342859107</c:v>
                </c:pt>
                <c:pt idx="10">
                  <c:v>0.85660354935551131</c:v>
                </c:pt>
                <c:pt idx="11">
                  <c:v>0.93669932160572089</c:v>
                </c:pt>
                <c:pt idx="12">
                  <c:v>1.0163830222306305</c:v>
                </c:pt>
                <c:pt idx="13">
                  <c:v>1.0957472393700642</c:v>
                </c:pt>
                <c:pt idx="14">
                  <c:v>1.1748957483790496</c:v>
                </c:pt>
                <c:pt idx="15">
                  <c:v>1.253882702913899</c:v>
                </c:pt>
                <c:pt idx="16">
                  <c:v>1.3327080417289692</c:v>
                </c:pt>
              </c:numCache>
            </c:numRef>
          </c:xVal>
          <c:yVal>
            <c:numRef>
              <c:f>'Different excess in K2CO3'!$AA$52:$AA$68</c:f>
              <c:numCache>
                <c:formatCode>General</c:formatCode>
                <c:ptCount val="17"/>
                <c:pt idx="0">
                  <c:v>1.1579582697180536E-3</c:v>
                </c:pt>
                <c:pt idx="1">
                  <c:v>1.3161555359142516E-2</c:v>
                </c:pt>
                <c:pt idx="2">
                  <c:v>2.2225985721527959E-2</c:v>
                </c:pt>
                <c:pt idx="3">
                  <c:v>2.8420407100726228E-2</c:v>
                </c:pt>
                <c:pt idx="4">
                  <c:v>3.5749000467360632E-2</c:v>
                </c:pt>
                <c:pt idx="5">
                  <c:v>4.1453444169641862E-2</c:v>
                </c:pt>
                <c:pt idx="6">
                  <c:v>4.587022102807941E-2</c:v>
                </c:pt>
                <c:pt idx="7">
                  <c:v>4.8661902171548942E-2</c:v>
                </c:pt>
                <c:pt idx="8">
                  <c:v>5.1208330989976014E-2</c:v>
                </c:pt>
                <c:pt idx="9">
                  <c:v>5.3336761355109466E-2</c:v>
                </c:pt>
                <c:pt idx="10">
                  <c:v>5.5158442185496287E-2</c:v>
                </c:pt>
                <c:pt idx="11">
                  <c:v>5.6277014963175359E-2</c:v>
                </c:pt>
                <c:pt idx="12">
                  <c:v>5.7292456127631099E-2</c:v>
                </c:pt>
                <c:pt idx="13">
                  <c:v>5.7644337679103402E-2</c:v>
                </c:pt>
                <c:pt idx="14">
                  <c:v>5.8844381701051843E-2</c:v>
                </c:pt>
                <c:pt idx="15">
                  <c:v>5.9302114326272137E-2</c:v>
                </c:pt>
                <c:pt idx="16">
                  <c:v>6.0271857948421284E-2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68-2A47-9B4D-DAAF7B94E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[K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2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CO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3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1.1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VTNA</a:t>
            </a:r>
            <a:r>
              <a:rPr lang="zh-CN" altLang="en-US" b="1">
                <a:solidFill>
                  <a:schemeClr val="tx1"/>
                </a:solidFill>
              </a:rPr>
              <a:t> </a:t>
            </a:r>
            <a:r>
              <a:rPr lang="en-US" altLang="zh-CN" b="1">
                <a:solidFill>
                  <a:schemeClr val="tx1"/>
                </a:solidFill>
              </a:rPr>
              <a:t>1.8</a:t>
            </a:r>
            <a:endParaRPr lang="en-GB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6834711286089237"/>
          <c:y val="0.17129629629629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K2CO3'!$J$145</c:f>
              <c:strCache>
                <c:ptCount val="1"/>
                <c:pt idx="0">
                  <c:v>[BPin] std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K2CO3'!$K$146:$K$170</c:f>
              <c:numCache>
                <c:formatCode>General</c:formatCode>
                <c:ptCount val="25"/>
                <c:pt idx="0">
                  <c:v>0</c:v>
                </c:pt>
                <c:pt idx="1">
                  <c:v>9.6786337299024625E-2</c:v>
                </c:pt>
                <c:pt idx="2">
                  <c:v>0.18877255900611406</c:v>
                </c:pt>
                <c:pt idx="3">
                  <c:v>0.27763433507129592</c:v>
                </c:pt>
                <c:pt idx="4">
                  <c:v>0.36448076139380625</c:v>
                </c:pt>
                <c:pt idx="5">
                  <c:v>0.4497732534215938</c:v>
                </c:pt>
                <c:pt idx="6">
                  <c:v>0.53385499853205842</c:v>
                </c:pt>
                <c:pt idx="7">
                  <c:v>0.61702647801093691</c:v>
                </c:pt>
                <c:pt idx="8">
                  <c:v>0.69946212071744407</c:v>
                </c:pt>
                <c:pt idx="9">
                  <c:v>0.78134708960060939</c:v>
                </c:pt>
                <c:pt idx="10">
                  <c:v>0.86281809652365116</c:v>
                </c:pt>
                <c:pt idx="11">
                  <c:v>0.94398871255879735</c:v>
                </c:pt>
                <c:pt idx="12">
                  <c:v>1.0249379350413195</c:v>
                </c:pt>
                <c:pt idx="13">
                  <c:v>1.1057325855206743</c:v>
                </c:pt>
                <c:pt idx="14">
                  <c:v>1.1864065304080165</c:v>
                </c:pt>
                <c:pt idx="15">
                  <c:v>1.2669872449025643</c:v>
                </c:pt>
                <c:pt idx="16">
                  <c:v>1.3475008369852082</c:v>
                </c:pt>
                <c:pt idx="17">
                  <c:v>1.4279684019778711</c:v>
                </c:pt>
                <c:pt idx="18">
                  <c:v>1.50840526276717</c:v>
                </c:pt>
                <c:pt idx="19">
                  <c:v>1.5888244396239468</c:v>
                </c:pt>
                <c:pt idx="20">
                  <c:v>1.7496473869622258</c:v>
                </c:pt>
                <c:pt idx="21">
                  <c:v>1.9104555515887276</c:v>
                </c:pt>
                <c:pt idx="22">
                  <c:v>2.0712431815541561</c:v>
                </c:pt>
                <c:pt idx="23">
                  <c:v>2.2320353264974608</c:v>
                </c:pt>
                <c:pt idx="24">
                  <c:v>2.3928544058944112</c:v>
                </c:pt>
              </c:numCache>
            </c:numRef>
          </c:xVal>
          <c:yVal>
            <c:numRef>
              <c:f>'Different excess in K2CO3'!$J$146:$J$170</c:f>
              <c:numCache>
                <c:formatCode>General</c:formatCode>
                <c:ptCount val="25"/>
                <c:pt idx="0">
                  <c:v>6.9070262779046598E-2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A1-5244-A1A2-6237FC4F2FDA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K2CO3'!$W$146:$W$162</c:f>
              <c:numCache>
                <c:formatCode>General</c:formatCode>
                <c:ptCount val="17"/>
                <c:pt idx="0">
                  <c:v>0</c:v>
                </c:pt>
                <c:pt idx="1">
                  <c:v>2.7334806287232859E-2</c:v>
                </c:pt>
                <c:pt idx="2">
                  <c:v>5.2674306760461226E-2</c:v>
                </c:pt>
                <c:pt idx="3">
                  <c:v>7.7042413611441887E-2</c:v>
                </c:pt>
                <c:pt idx="4">
                  <c:v>0.10102292566573129</c:v>
                </c:pt>
                <c:pt idx="5">
                  <c:v>0.1246806960132494</c:v>
                </c:pt>
                <c:pt idx="6">
                  <c:v>0.14800396428050042</c:v>
                </c:pt>
                <c:pt idx="7">
                  <c:v>0.17100305473826277</c:v>
                </c:pt>
                <c:pt idx="8">
                  <c:v>0.1937281307750866</c:v>
                </c:pt>
                <c:pt idx="9">
                  <c:v>0.21620689650143426</c:v>
                </c:pt>
                <c:pt idx="10">
                  <c:v>0.23852172946715203</c:v>
                </c:pt>
                <c:pt idx="11">
                  <c:v>0.26068056625509545</c:v>
                </c:pt>
                <c:pt idx="12">
                  <c:v>0.28262993978368939</c:v>
                </c:pt>
                <c:pt idx="13">
                  <c:v>0.30444557665186456</c:v>
                </c:pt>
                <c:pt idx="14">
                  <c:v>0.32615024877463478</c:v>
                </c:pt>
                <c:pt idx="15">
                  <c:v>0.34777009734410003</c:v>
                </c:pt>
                <c:pt idx="16">
                  <c:v>0.36927765105032107</c:v>
                </c:pt>
              </c:numCache>
            </c:numRef>
          </c:xVal>
          <c:yVal>
            <c:numRef>
              <c:f>'Different excess in K2CO3'!$V$146:$V$162</c:f>
              <c:numCache>
                <c:formatCode>General</c:formatCode>
                <c:ptCount val="17"/>
                <c:pt idx="0">
                  <c:v>6.9897713074495035E-2</c:v>
                </c:pt>
                <c:pt idx="1">
                  <c:v>5.6496006575625236E-2</c:v>
                </c:pt>
                <c:pt idx="2">
                  <c:v>4.7568848005160973E-2</c:v>
                </c:pt>
                <c:pt idx="3">
                  <c:v>4.4451001508004975E-2</c:v>
                </c:pt>
                <c:pt idx="4">
                  <c:v>4.2703370296616222E-2</c:v>
                </c:pt>
                <c:pt idx="5">
                  <c:v>4.0372894043099752E-2</c:v>
                </c:pt>
                <c:pt idx="6">
                  <c:v>3.8450480124091677E-2</c:v>
                </c:pt>
                <c:pt idx="7">
                  <c:v>3.6225322764652276E-2</c:v>
                </c:pt>
                <c:pt idx="8">
                  <c:v>3.4924399665582355E-2</c:v>
                </c:pt>
                <c:pt idx="9">
                  <c:v>3.3039583779110634E-2</c:v>
                </c:pt>
                <c:pt idx="10">
                  <c:v>3.279551407138067E-2</c:v>
                </c:pt>
                <c:pt idx="11">
                  <c:v>3.1007301512197952E-2</c:v>
                </c:pt>
                <c:pt idx="12">
                  <c:v>3.0056646186610098E-2</c:v>
                </c:pt>
                <c:pt idx="13">
                  <c:v>2.9252529009959883E-2</c:v>
                </c:pt>
                <c:pt idx="14">
                  <c:v>2.8597033979266936E-2</c:v>
                </c:pt>
                <c:pt idx="15">
                  <c:v>2.8134535928881418E-2</c:v>
                </c:pt>
                <c:pt idx="16">
                  <c:v>2.7113959746158892E-2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CA1-5244-A1A2-6237FC4F2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[K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2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CO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3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altLang="zh-CN" sz="1200" b="0" i="0" baseline="30000">
                    <a:solidFill>
                      <a:schemeClr val="tx1"/>
                    </a:solidFill>
                    <a:effectLst/>
                  </a:rPr>
                  <a:t>1.8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120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1200">
                    <a:solidFill>
                      <a:schemeClr val="tx1"/>
                    </a:solidFill>
                  </a:rPr>
                  <a:t>(M)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1.8</a:t>
            </a:r>
            <a:endParaRPr lang="en-HK" sz="14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5293744531933511"/>
          <c:y val="0.1944444444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K2CO3'!$L$145</c:f>
              <c:strCache>
                <c:ptCount val="1"/>
                <c:pt idx="0">
                  <c:v>[Bromide] std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K2CO3'!$K$146:$K$170</c:f>
              <c:numCache>
                <c:formatCode>General</c:formatCode>
                <c:ptCount val="25"/>
                <c:pt idx="0">
                  <c:v>0</c:v>
                </c:pt>
                <c:pt idx="1">
                  <c:v>9.6786337299024625E-2</c:v>
                </c:pt>
                <c:pt idx="2">
                  <c:v>0.18877255900611406</c:v>
                </c:pt>
                <c:pt idx="3">
                  <c:v>0.27763433507129592</c:v>
                </c:pt>
                <c:pt idx="4">
                  <c:v>0.36448076139380625</c:v>
                </c:pt>
                <c:pt idx="5">
                  <c:v>0.4497732534215938</c:v>
                </c:pt>
                <c:pt idx="6">
                  <c:v>0.53385499853205842</c:v>
                </c:pt>
                <c:pt idx="7">
                  <c:v>0.61702647801093691</c:v>
                </c:pt>
                <c:pt idx="8">
                  <c:v>0.69946212071744407</c:v>
                </c:pt>
                <c:pt idx="9">
                  <c:v>0.78134708960060939</c:v>
                </c:pt>
                <c:pt idx="10">
                  <c:v>0.86281809652365116</c:v>
                </c:pt>
                <c:pt idx="11">
                  <c:v>0.94398871255879735</c:v>
                </c:pt>
                <c:pt idx="12">
                  <c:v>1.0249379350413195</c:v>
                </c:pt>
                <c:pt idx="13">
                  <c:v>1.1057325855206743</c:v>
                </c:pt>
                <c:pt idx="14">
                  <c:v>1.1864065304080165</c:v>
                </c:pt>
                <c:pt idx="15">
                  <c:v>1.2669872449025643</c:v>
                </c:pt>
                <c:pt idx="16">
                  <c:v>1.3475008369852082</c:v>
                </c:pt>
                <c:pt idx="17">
                  <c:v>1.4279684019778711</c:v>
                </c:pt>
                <c:pt idx="18">
                  <c:v>1.50840526276717</c:v>
                </c:pt>
                <c:pt idx="19">
                  <c:v>1.5888244396239468</c:v>
                </c:pt>
                <c:pt idx="20">
                  <c:v>1.7496473869622258</c:v>
                </c:pt>
                <c:pt idx="21">
                  <c:v>1.9104555515887276</c:v>
                </c:pt>
                <c:pt idx="22">
                  <c:v>2.0712431815541561</c:v>
                </c:pt>
                <c:pt idx="23">
                  <c:v>2.2320353264974608</c:v>
                </c:pt>
                <c:pt idx="24">
                  <c:v>2.3928544058944112</c:v>
                </c:pt>
              </c:numCache>
            </c:numRef>
          </c:xVal>
          <c:yVal>
            <c:numRef>
              <c:f>'Different excess in K2CO3'!$L$146:$L$170</c:f>
              <c:numCache>
                <c:formatCode>General</c:formatCode>
                <c:ptCount val="25"/>
                <c:pt idx="0">
                  <c:v>0.10825107601344899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  <c:pt idx="24">
                  <c:v>2.8633154286570733E-2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A8-CD48-9347-4A8EB0249D75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K2CO3'!$W$146:$W$162</c:f>
              <c:numCache>
                <c:formatCode>General</c:formatCode>
                <c:ptCount val="17"/>
                <c:pt idx="0">
                  <c:v>0</c:v>
                </c:pt>
                <c:pt idx="1">
                  <c:v>2.7334806287232859E-2</c:v>
                </c:pt>
                <c:pt idx="2">
                  <c:v>5.2674306760461226E-2</c:v>
                </c:pt>
                <c:pt idx="3">
                  <c:v>7.7042413611441887E-2</c:v>
                </c:pt>
                <c:pt idx="4">
                  <c:v>0.10102292566573129</c:v>
                </c:pt>
                <c:pt idx="5">
                  <c:v>0.1246806960132494</c:v>
                </c:pt>
                <c:pt idx="6">
                  <c:v>0.14800396428050042</c:v>
                </c:pt>
                <c:pt idx="7">
                  <c:v>0.17100305473826277</c:v>
                </c:pt>
                <c:pt idx="8">
                  <c:v>0.1937281307750866</c:v>
                </c:pt>
                <c:pt idx="9">
                  <c:v>0.21620689650143426</c:v>
                </c:pt>
                <c:pt idx="10">
                  <c:v>0.23852172946715203</c:v>
                </c:pt>
                <c:pt idx="11">
                  <c:v>0.26068056625509545</c:v>
                </c:pt>
                <c:pt idx="12">
                  <c:v>0.28262993978368939</c:v>
                </c:pt>
                <c:pt idx="13">
                  <c:v>0.30444557665186456</c:v>
                </c:pt>
                <c:pt idx="14">
                  <c:v>0.32615024877463478</c:v>
                </c:pt>
                <c:pt idx="15">
                  <c:v>0.34777009734410003</c:v>
                </c:pt>
                <c:pt idx="16">
                  <c:v>0.36927765105032107</c:v>
                </c:pt>
              </c:numCache>
            </c:numRef>
          </c:xVal>
          <c:yVal>
            <c:numRef>
              <c:f>'Different excess in K2CO3'!$X$146:$X$162</c:f>
              <c:numCache>
                <c:formatCode>General</c:formatCode>
                <c:ptCount val="17"/>
                <c:pt idx="0">
                  <c:v>0.10723666891329875</c:v>
                </c:pt>
                <c:pt idx="1">
                  <c:v>9.8009488478724774E-2</c:v>
                </c:pt>
                <c:pt idx="2">
                  <c:v>9.1205106934630631E-2</c:v>
                </c:pt>
                <c:pt idx="3">
                  <c:v>8.6497841268023623E-2</c:v>
                </c:pt>
                <c:pt idx="4">
                  <c:v>8.1532871631676995E-2</c:v>
                </c:pt>
                <c:pt idx="5">
                  <c:v>7.9079121032217731E-2</c:v>
                </c:pt>
                <c:pt idx="6">
                  <c:v>7.6962799507982682E-2</c:v>
                </c:pt>
                <c:pt idx="7">
                  <c:v>7.5071181153068836E-2</c:v>
                </c:pt>
                <c:pt idx="8">
                  <c:v>7.1937224108412037E-2</c:v>
                </c:pt>
                <c:pt idx="9">
                  <c:v>7.0384794089285038E-2</c:v>
                </c:pt>
                <c:pt idx="10">
                  <c:v>6.9834790551493248E-2</c:v>
                </c:pt>
                <c:pt idx="11">
                  <c:v>6.854178355397135E-2</c:v>
                </c:pt>
                <c:pt idx="12">
                  <c:v>6.7734519444381663E-2</c:v>
                </c:pt>
                <c:pt idx="13">
                  <c:v>6.6343047438881392E-2</c:v>
                </c:pt>
                <c:pt idx="14">
                  <c:v>6.5253522692295798E-2</c:v>
                </c:pt>
                <c:pt idx="15">
                  <c:v>6.3726578390851593E-2</c:v>
                </c:pt>
                <c:pt idx="16">
                  <c:v>6.3438793737665186E-2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A8-CD48-9347-4A8EB0249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[K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2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CO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3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1.8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1.8</a:t>
            </a:r>
            <a:endParaRPr lang="en-HK" sz="14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890485564304462"/>
          <c:y val="0.120370370370370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K2CO3'!$N$145</c:f>
              <c:strCache>
                <c:ptCount val="1"/>
                <c:pt idx="0">
                  <c:v>[Pdt] std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K2CO3'!$K$146:$K$170</c:f>
              <c:numCache>
                <c:formatCode>General</c:formatCode>
                <c:ptCount val="25"/>
                <c:pt idx="0">
                  <c:v>0</c:v>
                </c:pt>
                <c:pt idx="1">
                  <c:v>9.6786337299024625E-2</c:v>
                </c:pt>
                <c:pt idx="2">
                  <c:v>0.18877255900611406</c:v>
                </c:pt>
                <c:pt idx="3">
                  <c:v>0.27763433507129592</c:v>
                </c:pt>
                <c:pt idx="4">
                  <c:v>0.36448076139380625</c:v>
                </c:pt>
                <c:pt idx="5">
                  <c:v>0.4497732534215938</c:v>
                </c:pt>
                <c:pt idx="6">
                  <c:v>0.53385499853205842</c:v>
                </c:pt>
                <c:pt idx="7">
                  <c:v>0.61702647801093691</c:v>
                </c:pt>
                <c:pt idx="8">
                  <c:v>0.69946212071744407</c:v>
                </c:pt>
                <c:pt idx="9">
                  <c:v>0.78134708960060939</c:v>
                </c:pt>
                <c:pt idx="10">
                  <c:v>0.86281809652365116</c:v>
                </c:pt>
                <c:pt idx="11">
                  <c:v>0.94398871255879735</c:v>
                </c:pt>
                <c:pt idx="12">
                  <c:v>1.0249379350413195</c:v>
                </c:pt>
                <c:pt idx="13">
                  <c:v>1.1057325855206743</c:v>
                </c:pt>
                <c:pt idx="14">
                  <c:v>1.1864065304080165</c:v>
                </c:pt>
                <c:pt idx="15">
                  <c:v>1.2669872449025643</c:v>
                </c:pt>
                <c:pt idx="16">
                  <c:v>1.3475008369852082</c:v>
                </c:pt>
                <c:pt idx="17">
                  <c:v>1.4279684019778711</c:v>
                </c:pt>
                <c:pt idx="18">
                  <c:v>1.50840526276717</c:v>
                </c:pt>
                <c:pt idx="19">
                  <c:v>1.5888244396239468</c:v>
                </c:pt>
                <c:pt idx="20">
                  <c:v>1.7496473869622258</c:v>
                </c:pt>
                <c:pt idx="21">
                  <c:v>1.9104555515887276</c:v>
                </c:pt>
                <c:pt idx="22">
                  <c:v>2.0712431815541561</c:v>
                </c:pt>
                <c:pt idx="23">
                  <c:v>2.2320353264974608</c:v>
                </c:pt>
                <c:pt idx="24">
                  <c:v>2.3928544058944112</c:v>
                </c:pt>
              </c:numCache>
            </c:numRef>
          </c:xVal>
          <c:yVal>
            <c:numRef>
              <c:f>'Different excess in K2CO3'!$N$146:$N$170</c:f>
              <c:numCache>
                <c:formatCode>General</c:formatCode>
                <c:ptCount val="25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C3-044A-8A76-3DD089FACE0F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K2CO3'!$W$146:$W$162</c:f>
              <c:numCache>
                <c:formatCode>General</c:formatCode>
                <c:ptCount val="17"/>
                <c:pt idx="0">
                  <c:v>0</c:v>
                </c:pt>
                <c:pt idx="1">
                  <c:v>2.7334806287232859E-2</c:v>
                </c:pt>
                <c:pt idx="2">
                  <c:v>5.2674306760461226E-2</c:v>
                </c:pt>
                <c:pt idx="3">
                  <c:v>7.7042413611441887E-2</c:v>
                </c:pt>
                <c:pt idx="4">
                  <c:v>0.10102292566573129</c:v>
                </c:pt>
                <c:pt idx="5">
                  <c:v>0.1246806960132494</c:v>
                </c:pt>
                <c:pt idx="6">
                  <c:v>0.14800396428050042</c:v>
                </c:pt>
                <c:pt idx="7">
                  <c:v>0.17100305473826277</c:v>
                </c:pt>
                <c:pt idx="8">
                  <c:v>0.1937281307750866</c:v>
                </c:pt>
                <c:pt idx="9">
                  <c:v>0.21620689650143426</c:v>
                </c:pt>
                <c:pt idx="10">
                  <c:v>0.23852172946715203</c:v>
                </c:pt>
                <c:pt idx="11">
                  <c:v>0.26068056625509545</c:v>
                </c:pt>
                <c:pt idx="12">
                  <c:v>0.28262993978368939</c:v>
                </c:pt>
                <c:pt idx="13">
                  <c:v>0.30444557665186456</c:v>
                </c:pt>
                <c:pt idx="14">
                  <c:v>0.32615024877463478</c:v>
                </c:pt>
                <c:pt idx="15">
                  <c:v>0.34777009734410003</c:v>
                </c:pt>
                <c:pt idx="16">
                  <c:v>0.36927765105032107</c:v>
                </c:pt>
              </c:numCache>
            </c:numRef>
          </c:xVal>
          <c:yVal>
            <c:numRef>
              <c:f>'Different excess in K2CO3'!$AA$146:$AA$162</c:f>
              <c:numCache>
                <c:formatCode>General</c:formatCode>
                <c:ptCount val="17"/>
                <c:pt idx="0">
                  <c:v>5.3786016668913139E-4</c:v>
                </c:pt>
                <c:pt idx="1">
                  <c:v>9.3250151834369469E-3</c:v>
                </c:pt>
                <c:pt idx="2">
                  <c:v>1.5076350154658675E-2</c:v>
                </c:pt>
                <c:pt idx="3">
                  <c:v>1.8144332463886852E-2</c:v>
                </c:pt>
                <c:pt idx="4">
                  <c:v>2.1022108834528843E-2</c:v>
                </c:pt>
                <c:pt idx="5">
                  <c:v>2.3372211934800553E-2</c:v>
                </c:pt>
                <c:pt idx="6">
                  <c:v>2.5275588499855808E-2</c:v>
                </c:pt>
                <c:pt idx="7">
                  <c:v>2.7078941062923436E-2</c:v>
                </c:pt>
                <c:pt idx="8">
                  <c:v>2.8695365962281505E-2</c:v>
                </c:pt>
                <c:pt idx="9">
                  <c:v>2.9923425025096775E-2</c:v>
                </c:pt>
                <c:pt idx="10">
                  <c:v>3.1535249376523848E-2</c:v>
                </c:pt>
                <c:pt idx="11">
                  <c:v>3.2318230943770891E-2</c:v>
                </c:pt>
                <c:pt idx="12">
                  <c:v>3.3295582049369457E-2</c:v>
                </c:pt>
                <c:pt idx="13">
                  <c:v>3.3913418832167634E-2</c:v>
                </c:pt>
                <c:pt idx="14">
                  <c:v>3.4751744263590303E-2</c:v>
                </c:pt>
                <c:pt idx="15">
                  <c:v>3.5357891003782747E-2</c:v>
                </c:pt>
                <c:pt idx="16">
                  <c:v>3.5819724156815003E-2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C3-044A-8A76-3DD089FAC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[K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2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CO</a:t>
                </a:r>
                <a:r>
                  <a:rPr lang="en-HK" sz="1200" b="1" i="0" baseline="-25000">
                    <a:solidFill>
                      <a:schemeClr val="tx1"/>
                    </a:solidFill>
                    <a:effectLst/>
                  </a:rPr>
                  <a:t>3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1.8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2200" b="1" i="0" baseline="0">
                <a:effectLst/>
              </a:rPr>
              <a:t>D</a:t>
            </a:r>
            <a:r>
              <a:rPr lang="en-US" sz="2200" b="1" i="0" baseline="0">
                <a:effectLst/>
              </a:rPr>
              <a:t>ifferent</a:t>
            </a:r>
            <a:r>
              <a:rPr lang="zh-CN" sz="2200" b="1" i="0" baseline="0">
                <a:effectLst/>
              </a:rPr>
              <a:t> </a:t>
            </a:r>
            <a:r>
              <a:rPr lang="en-US" sz="2200" b="1" i="0" baseline="0">
                <a:effectLst/>
              </a:rPr>
              <a:t>excess</a:t>
            </a:r>
            <a:r>
              <a:rPr lang="zh-CN" sz="2200" b="1" i="0" baseline="0">
                <a:effectLst/>
              </a:rPr>
              <a:t> </a:t>
            </a:r>
            <a:r>
              <a:rPr lang="en-US" sz="2200" b="1" i="0" baseline="0">
                <a:effectLst/>
              </a:rPr>
              <a:t>of</a:t>
            </a:r>
            <a:r>
              <a:rPr lang="zh-CN" sz="2200" b="1" i="0" baseline="0">
                <a:effectLst/>
              </a:rPr>
              <a:t> </a:t>
            </a:r>
            <a:r>
              <a:rPr lang="en-US" altLang="zh-CN" sz="2200" b="1" i="0" baseline="0">
                <a:effectLst/>
              </a:rPr>
              <a:t>base</a:t>
            </a:r>
            <a:endParaRPr lang="en-HK" sz="2200">
              <a:effectLst/>
            </a:endParaRPr>
          </a:p>
        </c:rich>
      </c:tx>
      <c:layout>
        <c:manualLayout>
          <c:xMode val="edge"/>
          <c:yMode val="edge"/>
          <c:x val="0.34110390442777938"/>
          <c:y val="0.116409762363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K2CO3'!$L$6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K2CO3'!$A$7:$A$31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K2CO3'!$L$7:$L$31</c:f>
              <c:numCache>
                <c:formatCode>General</c:formatCode>
                <c:ptCount val="25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5D-C74D-968A-30F24F892B73}"/>
            </c:ext>
          </c:extLst>
        </c:ser>
        <c:ser>
          <c:idx val="1"/>
          <c:order val="1"/>
          <c:tx>
            <c:strRef>
              <c:f>'Different excess in K2CO3'!$M$6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K2CO3'!$A$7:$A$31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K2CO3'!$M$7:$M$31</c:f>
              <c:numCache>
                <c:formatCode>General</c:formatCode>
                <c:ptCount val="25"/>
                <c:pt idx="0">
                  <c:v>0.10825107601344869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5D-C74D-968A-30F24F892B73}"/>
            </c:ext>
          </c:extLst>
        </c:ser>
        <c:ser>
          <c:idx val="2"/>
          <c:order val="2"/>
          <c:tx>
            <c:strRef>
              <c:f>'Different excess in K2CO3'!$N$6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K2CO3'!$A$7:$A$31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K2CO3'!$N$7:$N$31</c:f>
              <c:numCache>
                <c:formatCode>General</c:formatCode>
                <c:ptCount val="25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15D-C74D-968A-30F24F892B73}"/>
            </c:ext>
          </c:extLst>
        </c:ser>
        <c:ser>
          <c:idx val="3"/>
          <c:order val="3"/>
          <c:tx>
            <c:strRef>
              <c:f>'Different excess in K2CO3'!$O$6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'Different excess in K2CO3'!$A$7:$A$31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K2CO3'!$O$7:$O$31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15D-C74D-968A-30F24F892B73}"/>
            </c:ext>
          </c:extLst>
        </c:ser>
        <c:ser>
          <c:idx val="4"/>
          <c:order val="4"/>
          <c:tx>
            <c:strRef>
              <c:f>'Different excess in K2CO3'!$P$6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K2CO3'!$A$7:$A$46</c:f>
              <c:numCache>
                <c:formatCode>General</c:formatCode>
                <c:ptCount val="40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K2CO3'!$P$7:$P$23</c:f>
              <c:numCache>
                <c:formatCode>General</c:formatCode>
                <c:ptCount val="17"/>
                <c:pt idx="0">
                  <c:v>7.1683491776628958E-2</c:v>
                </c:pt>
                <c:pt idx="1">
                  <c:v>5.8186950271704785E-2</c:v>
                </c:pt>
                <c:pt idx="2">
                  <c:v>4.7213177867003422E-2</c:v>
                </c:pt>
                <c:pt idx="3">
                  <c:v>3.9618602270103179E-2</c:v>
                </c:pt>
                <c:pt idx="4">
                  <c:v>3.1216950772255753E-2</c:v>
                </c:pt>
                <c:pt idx="5">
                  <c:v>2.5112872387192543E-2</c:v>
                </c:pt>
                <c:pt idx="6">
                  <c:v>2.0371562148338157E-2</c:v>
                </c:pt>
                <c:pt idx="7">
                  <c:v>1.6582056305003354E-2</c:v>
                </c:pt>
                <c:pt idx="8">
                  <c:v>1.3300377649675172E-2</c:v>
                </c:pt>
                <c:pt idx="9">
                  <c:v>1.0906668797914824E-2</c:v>
                </c:pt>
                <c:pt idx="10">
                  <c:v>9.2159418225417032E-3</c:v>
                </c:pt>
                <c:pt idx="11">
                  <c:v>7.4020153411903048E-3</c:v>
                </c:pt>
                <c:pt idx="12">
                  <c:v>5.9163982236292104E-3</c:v>
                </c:pt>
                <c:pt idx="13">
                  <c:v>4.8411340758390924E-3</c:v>
                </c:pt>
                <c:pt idx="14">
                  <c:v>4.1860029858719391E-3</c:v>
                </c:pt>
                <c:pt idx="15">
                  <c:v>3.5444428163028904E-3</c:v>
                </c:pt>
                <c:pt idx="16">
                  <c:v>2.888207617030774E-3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15D-C74D-968A-30F24F892B73}"/>
            </c:ext>
          </c:extLst>
        </c:ser>
        <c:ser>
          <c:idx val="5"/>
          <c:order val="5"/>
          <c:tx>
            <c:strRef>
              <c:f>'Different excess in K2CO3'!$Q$6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K2CO3'!$A$7:$A$46</c:f>
              <c:numCache>
                <c:formatCode>General</c:formatCode>
                <c:ptCount val="40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K2CO3'!$Q$7:$Q$23</c:f>
              <c:numCache>
                <c:formatCode>General</c:formatCode>
                <c:ptCount val="17"/>
                <c:pt idx="0">
                  <c:v>0.1112961830589899</c:v>
                </c:pt>
                <c:pt idx="1">
                  <c:v>9.2675518183960887E-2</c:v>
                </c:pt>
                <c:pt idx="2">
                  <c:v>8.1813312190982479E-2</c:v>
                </c:pt>
                <c:pt idx="3">
                  <c:v>7.3818179922218216E-2</c:v>
                </c:pt>
                <c:pt idx="4">
                  <c:v>6.4655450464776276E-2</c:v>
                </c:pt>
                <c:pt idx="5">
                  <c:v>5.7961055105212302E-2</c:v>
                </c:pt>
                <c:pt idx="6">
                  <c:v>5.2189066709729164E-2</c:v>
                </c:pt>
                <c:pt idx="7">
                  <c:v>4.832444703742822E-2</c:v>
                </c:pt>
                <c:pt idx="8">
                  <c:v>4.5147658278594585E-2</c:v>
                </c:pt>
                <c:pt idx="9">
                  <c:v>4.1897621249060789E-2</c:v>
                </c:pt>
                <c:pt idx="10">
                  <c:v>3.9108277264983955E-2</c:v>
                </c:pt>
                <c:pt idx="11">
                  <c:v>3.7275159778017514E-2</c:v>
                </c:pt>
                <c:pt idx="12">
                  <c:v>3.5677068189642419E-2</c:v>
                </c:pt>
                <c:pt idx="13">
                  <c:v>3.4867511829579256E-2</c:v>
                </c:pt>
                <c:pt idx="14">
                  <c:v>3.3592642870046936E-2</c:v>
                </c:pt>
                <c:pt idx="15">
                  <c:v>3.2545057726102007E-2</c:v>
                </c:pt>
                <c:pt idx="16">
                  <c:v>3.1543986900388947E-2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15D-C74D-968A-30F24F892B73}"/>
            </c:ext>
          </c:extLst>
        </c:ser>
        <c:ser>
          <c:idx val="6"/>
          <c:order val="6"/>
          <c:tx>
            <c:strRef>
              <c:f>'Different excess in K2CO3'!$R$6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K2CO3'!$A$7:$A$46</c:f>
              <c:numCache>
                <c:formatCode>General</c:formatCode>
                <c:ptCount val="40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K2CO3'!$R$7:$R$23</c:f>
              <c:numCache>
                <c:formatCode>General</c:formatCode>
                <c:ptCount val="17"/>
                <c:pt idx="0">
                  <c:v>1.1579582697180536E-3</c:v>
                </c:pt>
                <c:pt idx="1">
                  <c:v>1.3161555359142516E-2</c:v>
                </c:pt>
                <c:pt idx="2">
                  <c:v>2.2225985721527959E-2</c:v>
                </c:pt>
                <c:pt idx="3">
                  <c:v>2.8420407100726228E-2</c:v>
                </c:pt>
                <c:pt idx="4">
                  <c:v>3.5749000467360632E-2</c:v>
                </c:pt>
                <c:pt idx="5">
                  <c:v>4.1453444169641862E-2</c:v>
                </c:pt>
                <c:pt idx="6">
                  <c:v>4.587022102807941E-2</c:v>
                </c:pt>
                <c:pt idx="7">
                  <c:v>4.8661902171548942E-2</c:v>
                </c:pt>
                <c:pt idx="8">
                  <c:v>5.1208330989976014E-2</c:v>
                </c:pt>
                <c:pt idx="9">
                  <c:v>5.3336761355109466E-2</c:v>
                </c:pt>
                <c:pt idx="10">
                  <c:v>5.5158442185496287E-2</c:v>
                </c:pt>
                <c:pt idx="11">
                  <c:v>5.6277014963175359E-2</c:v>
                </c:pt>
                <c:pt idx="12">
                  <c:v>5.7292456127631099E-2</c:v>
                </c:pt>
                <c:pt idx="13">
                  <c:v>5.7644337679103402E-2</c:v>
                </c:pt>
                <c:pt idx="14">
                  <c:v>5.8844381701051843E-2</c:v>
                </c:pt>
                <c:pt idx="15">
                  <c:v>5.9302114326272137E-2</c:v>
                </c:pt>
                <c:pt idx="16">
                  <c:v>6.0271857948421284E-2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15D-C74D-968A-30F24F892B73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K2CO3'!$K$7:$K$23</c:f>
              <c:numCache>
                <c:formatCode>General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</c:numCache>
            </c:numRef>
          </c:xVal>
          <c:yVal>
            <c:numRef>
              <c:f>'Different excess in K2CO3'!$T$7:$T$22</c:f>
              <c:numCache>
                <c:formatCode>General</c:formatCode>
                <c:ptCount val="16"/>
                <c:pt idx="0">
                  <c:v>7.16540139765839E-2</c:v>
                </c:pt>
                <c:pt idx="1">
                  <c:v>4.7247614819432876E-2</c:v>
                </c:pt>
                <c:pt idx="2">
                  <c:v>3.3877600569810755E-2</c:v>
                </c:pt>
                <c:pt idx="3">
                  <c:v>2.5224416543203666E-2</c:v>
                </c:pt>
                <c:pt idx="4">
                  <c:v>1.8922093306764916E-2</c:v>
                </c:pt>
                <c:pt idx="5">
                  <c:v>1.4455778377331481E-2</c:v>
                </c:pt>
                <c:pt idx="6">
                  <c:v>1.1042832614043381E-2</c:v>
                </c:pt>
                <c:pt idx="7">
                  <c:v>8.5147013353329398E-3</c:v>
                </c:pt>
                <c:pt idx="8">
                  <c:v>6.693794331058856E-3</c:v>
                </c:pt>
                <c:pt idx="9">
                  <c:v>5.1927707531896211E-3</c:v>
                </c:pt>
                <c:pt idx="10">
                  <c:v>4.1391291578373214E-3</c:v>
                </c:pt>
                <c:pt idx="11">
                  <c:v>3.4484785663611256E-3</c:v>
                </c:pt>
                <c:pt idx="12">
                  <c:v>2.9054934650819767E-3</c:v>
                </c:pt>
                <c:pt idx="13">
                  <c:v>2.5322392967034157E-3</c:v>
                </c:pt>
                <c:pt idx="14">
                  <c:v>2.2331484941877314E-3</c:v>
                </c:pt>
                <c:pt idx="15">
                  <c:v>1.961824824553897E-3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15D-C74D-968A-30F24F892B73}"/>
            </c:ext>
          </c:extLst>
        </c:ser>
        <c:ser>
          <c:idx val="8"/>
          <c:order val="8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K2CO3'!$K$7:$K$24</c:f>
              <c:numCache>
                <c:formatCode>General</c:formatCode>
                <c:ptCount val="18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</c:numCache>
            </c:numRef>
          </c:xVal>
          <c:yVal>
            <c:numRef>
              <c:f>'Different excess in K2CO3'!$U$7:$U$22</c:f>
              <c:numCache>
                <c:formatCode>General</c:formatCode>
                <c:ptCount val="16"/>
                <c:pt idx="0">
                  <c:v>0.10831635392193591</c:v>
                </c:pt>
                <c:pt idx="1">
                  <c:v>8.6864922654819127E-2</c:v>
                </c:pt>
                <c:pt idx="2">
                  <c:v>7.0152781574754866E-2</c:v>
                </c:pt>
                <c:pt idx="3">
                  <c:v>6.0657587580864439E-2</c:v>
                </c:pt>
                <c:pt idx="4">
                  <c:v>5.3711395642029237E-2</c:v>
                </c:pt>
                <c:pt idx="5">
                  <c:v>4.8519043382141802E-2</c:v>
                </c:pt>
                <c:pt idx="6">
                  <c:v>4.4411293299235488E-2</c:v>
                </c:pt>
                <c:pt idx="7">
                  <c:v>4.1559953474719864E-2</c:v>
                </c:pt>
                <c:pt idx="8">
                  <c:v>3.932518093332759E-2</c:v>
                </c:pt>
                <c:pt idx="9">
                  <c:v>3.7292435810703635E-2</c:v>
                </c:pt>
                <c:pt idx="10">
                  <c:v>3.5921725996353814E-2</c:v>
                </c:pt>
                <c:pt idx="11">
                  <c:v>3.4914062511691782E-2</c:v>
                </c:pt>
                <c:pt idx="12">
                  <c:v>3.3960986658157367E-2</c:v>
                </c:pt>
                <c:pt idx="13">
                  <c:v>3.3436291023630091E-2</c:v>
                </c:pt>
                <c:pt idx="14">
                  <c:v>3.272245694028908E-2</c:v>
                </c:pt>
                <c:pt idx="15">
                  <c:v>3.2273259296487666E-2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15D-C74D-968A-30F24F892B73}"/>
            </c:ext>
          </c:extLst>
        </c:ser>
        <c:ser>
          <c:idx val="9"/>
          <c:order val="9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K2CO3'!$K$7:$K$23</c:f>
              <c:numCache>
                <c:formatCode>General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</c:numCache>
            </c:numRef>
          </c:xVal>
          <c:yVal>
            <c:numRef>
              <c:f>'Different excess in K2CO3'!$V$7:$V$22</c:f>
              <c:numCache>
                <c:formatCode>General</c:formatCode>
                <c:ptCount val="16"/>
                <c:pt idx="0">
                  <c:v>2.4415751439221568E-3</c:v>
                </c:pt>
                <c:pt idx="1">
                  <c:v>2.2035677906840533E-2</c:v>
                </c:pt>
                <c:pt idx="2">
                  <c:v>3.3228766237081896E-2</c:v>
                </c:pt>
                <c:pt idx="3">
                  <c:v>4.0934891870740286E-2</c:v>
                </c:pt>
                <c:pt idx="4">
                  <c:v>4.6221280275271587E-2</c:v>
                </c:pt>
                <c:pt idx="5">
                  <c:v>5.0304406183602712E-2</c:v>
                </c:pt>
                <c:pt idx="6">
                  <c:v>5.3120255003774479E-2</c:v>
                </c:pt>
                <c:pt idx="7">
                  <c:v>5.5225335912880896E-2</c:v>
                </c:pt>
                <c:pt idx="8">
                  <c:v>5.6997378381163505E-2</c:v>
                </c:pt>
                <c:pt idx="9">
                  <c:v>5.7686453816339404E-2</c:v>
                </c:pt>
                <c:pt idx="10">
                  <c:v>5.8770455381308241E-2</c:v>
                </c:pt>
                <c:pt idx="11">
                  <c:v>5.9853387723783291E-2</c:v>
                </c:pt>
                <c:pt idx="12">
                  <c:v>5.9824786211417985E-2</c:v>
                </c:pt>
                <c:pt idx="13">
                  <c:v>6.0312940199022891E-2</c:v>
                </c:pt>
                <c:pt idx="14">
                  <c:v>6.036682674793329E-2</c:v>
                </c:pt>
                <c:pt idx="15">
                  <c:v>6.0531054683019864E-2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15D-C74D-968A-30F24F892B73}"/>
            </c:ext>
          </c:extLst>
        </c:ser>
        <c:ser>
          <c:idx val="10"/>
          <c:order val="10"/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K2CO3'!$K$7:$K$23</c:f>
              <c:numCache>
                <c:formatCode>General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</c:numCache>
            </c:numRef>
          </c:xVal>
          <c:yVal>
            <c:numRef>
              <c:f>'Different excess in K2CO3'!$X$7:$X$23</c:f>
              <c:numCache>
                <c:formatCode>General</c:formatCode>
                <c:ptCount val="17"/>
                <c:pt idx="0">
                  <c:v>6.9897713074495035E-2</c:v>
                </c:pt>
                <c:pt idx="1">
                  <c:v>5.6496006575625236E-2</c:v>
                </c:pt>
                <c:pt idx="2">
                  <c:v>4.7568848005160973E-2</c:v>
                </c:pt>
                <c:pt idx="3">
                  <c:v>4.4451001508004975E-2</c:v>
                </c:pt>
                <c:pt idx="4">
                  <c:v>4.2703370296616222E-2</c:v>
                </c:pt>
                <c:pt idx="5">
                  <c:v>4.0372894043099752E-2</c:v>
                </c:pt>
                <c:pt idx="6">
                  <c:v>3.8450480124091677E-2</c:v>
                </c:pt>
                <c:pt idx="7">
                  <c:v>3.6225322764652276E-2</c:v>
                </c:pt>
                <c:pt idx="8">
                  <c:v>3.4924399665582355E-2</c:v>
                </c:pt>
                <c:pt idx="9">
                  <c:v>3.3039583779110634E-2</c:v>
                </c:pt>
                <c:pt idx="10">
                  <c:v>3.279551407138067E-2</c:v>
                </c:pt>
                <c:pt idx="11">
                  <c:v>3.1007301512197952E-2</c:v>
                </c:pt>
                <c:pt idx="12">
                  <c:v>3.0056646186610098E-2</c:v>
                </c:pt>
                <c:pt idx="13">
                  <c:v>2.9252529009959883E-2</c:v>
                </c:pt>
                <c:pt idx="14">
                  <c:v>2.8597033979266936E-2</c:v>
                </c:pt>
                <c:pt idx="15">
                  <c:v>2.8134535928881418E-2</c:v>
                </c:pt>
                <c:pt idx="16">
                  <c:v>2.7113959746158892E-2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15D-C74D-968A-30F24F892B73}"/>
            </c:ext>
          </c:extLst>
        </c:ser>
        <c:ser>
          <c:idx val="11"/>
          <c:order val="11"/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K2CO3'!$K$7:$K$23</c:f>
              <c:numCache>
                <c:formatCode>General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</c:numCache>
            </c:numRef>
          </c:xVal>
          <c:yVal>
            <c:numRef>
              <c:f>'Different excess in K2CO3'!$Y$7:$Y$23</c:f>
              <c:numCache>
                <c:formatCode>General</c:formatCode>
                <c:ptCount val="17"/>
                <c:pt idx="0">
                  <c:v>0.10723666891329875</c:v>
                </c:pt>
                <c:pt idx="1">
                  <c:v>9.8009488478724774E-2</c:v>
                </c:pt>
                <c:pt idx="2">
                  <c:v>9.1205106934630631E-2</c:v>
                </c:pt>
                <c:pt idx="3">
                  <c:v>8.6497841268023623E-2</c:v>
                </c:pt>
                <c:pt idx="4">
                  <c:v>8.1532871631676995E-2</c:v>
                </c:pt>
                <c:pt idx="5">
                  <c:v>7.9079121032217731E-2</c:v>
                </c:pt>
                <c:pt idx="6">
                  <c:v>7.6962799507982682E-2</c:v>
                </c:pt>
                <c:pt idx="7">
                  <c:v>7.5071181153068836E-2</c:v>
                </c:pt>
                <c:pt idx="8">
                  <c:v>7.1937224108412037E-2</c:v>
                </c:pt>
                <c:pt idx="9">
                  <c:v>7.0384794089285038E-2</c:v>
                </c:pt>
                <c:pt idx="10">
                  <c:v>6.9834790551493248E-2</c:v>
                </c:pt>
                <c:pt idx="11">
                  <c:v>6.854178355397135E-2</c:v>
                </c:pt>
                <c:pt idx="12">
                  <c:v>6.7734519444381663E-2</c:v>
                </c:pt>
                <c:pt idx="13">
                  <c:v>6.6343047438881392E-2</c:v>
                </c:pt>
                <c:pt idx="14">
                  <c:v>6.5253522692295798E-2</c:v>
                </c:pt>
                <c:pt idx="15">
                  <c:v>6.3726578390851593E-2</c:v>
                </c:pt>
                <c:pt idx="16">
                  <c:v>6.3438793737665186E-2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15D-C74D-968A-30F24F892B73}"/>
            </c:ext>
          </c:extLst>
        </c:ser>
        <c:ser>
          <c:idx val="12"/>
          <c:order val="12"/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K2CO3'!$K$7:$K$23</c:f>
              <c:numCache>
                <c:formatCode>General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</c:numCache>
            </c:numRef>
          </c:xVal>
          <c:yVal>
            <c:numRef>
              <c:f>'Different excess in K2CO3'!$Z$7:$Z$23</c:f>
              <c:numCache>
                <c:formatCode>General</c:formatCode>
                <c:ptCount val="17"/>
                <c:pt idx="0">
                  <c:v>5.3786016668913139E-4</c:v>
                </c:pt>
                <c:pt idx="1">
                  <c:v>9.3250151834369469E-3</c:v>
                </c:pt>
                <c:pt idx="2">
                  <c:v>1.5076350154658675E-2</c:v>
                </c:pt>
                <c:pt idx="3">
                  <c:v>1.8144332463886852E-2</c:v>
                </c:pt>
                <c:pt idx="4">
                  <c:v>2.1022108834528843E-2</c:v>
                </c:pt>
                <c:pt idx="5">
                  <c:v>2.3372211934800553E-2</c:v>
                </c:pt>
                <c:pt idx="6">
                  <c:v>2.5275588499855808E-2</c:v>
                </c:pt>
                <c:pt idx="7">
                  <c:v>2.7078941062923436E-2</c:v>
                </c:pt>
                <c:pt idx="8">
                  <c:v>2.8695365962281505E-2</c:v>
                </c:pt>
                <c:pt idx="9">
                  <c:v>2.9923425025096775E-2</c:v>
                </c:pt>
                <c:pt idx="10">
                  <c:v>3.1535249376523848E-2</c:v>
                </c:pt>
                <c:pt idx="11">
                  <c:v>3.2318230943770891E-2</c:v>
                </c:pt>
                <c:pt idx="12">
                  <c:v>3.3295582049369457E-2</c:v>
                </c:pt>
                <c:pt idx="13">
                  <c:v>3.3913418832167634E-2</c:v>
                </c:pt>
                <c:pt idx="14">
                  <c:v>3.4751744263590303E-2</c:v>
                </c:pt>
                <c:pt idx="15">
                  <c:v>3.5357891003782747E-2</c:v>
                </c:pt>
                <c:pt idx="16">
                  <c:v>3.5819724156815003E-2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C15D-C74D-968A-30F24F892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602624"/>
        <c:axId val="2081730864"/>
      </c:scatterChart>
      <c:valAx>
        <c:axId val="2068602624"/>
        <c:scaling>
          <c:orientation val="minMax"/>
          <c:max val="4.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730864"/>
        <c:crosses val="autoZero"/>
        <c:crossBetween val="midCat"/>
      </c:valAx>
      <c:valAx>
        <c:axId val="20817308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602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2200" b="1">
                <a:solidFill>
                  <a:schemeClr val="tx1"/>
                </a:solidFill>
              </a:rPr>
              <a:t>Di</a:t>
            </a:r>
            <a:r>
              <a:rPr lang="en-US" altLang="zh-CN" sz="2200" b="1">
                <a:solidFill>
                  <a:schemeClr val="tx1"/>
                </a:solidFill>
              </a:rPr>
              <a:t>fferent</a:t>
            </a:r>
            <a:r>
              <a:rPr lang="zh-CN" altLang="en-US" sz="2200" b="1" baseline="0">
                <a:solidFill>
                  <a:schemeClr val="tx1"/>
                </a:solidFill>
              </a:rPr>
              <a:t> </a:t>
            </a:r>
            <a:r>
              <a:rPr lang="en-US" altLang="zh-CN" sz="2200" b="1" baseline="0">
                <a:solidFill>
                  <a:schemeClr val="tx1"/>
                </a:solidFill>
              </a:rPr>
              <a:t>excess</a:t>
            </a:r>
            <a:r>
              <a:rPr lang="zh-CN" altLang="en-US" sz="2200" b="1" baseline="0">
                <a:solidFill>
                  <a:schemeClr val="tx1"/>
                </a:solidFill>
              </a:rPr>
              <a:t> </a:t>
            </a:r>
            <a:r>
              <a:rPr lang="en-US" altLang="zh-CN" sz="2200" b="1" baseline="0">
                <a:solidFill>
                  <a:schemeClr val="tx1"/>
                </a:solidFill>
              </a:rPr>
              <a:t>of</a:t>
            </a:r>
            <a:r>
              <a:rPr lang="zh-CN" altLang="en-US" sz="2200" b="1" baseline="0">
                <a:solidFill>
                  <a:schemeClr val="tx1"/>
                </a:solidFill>
              </a:rPr>
              <a:t> </a:t>
            </a:r>
            <a:r>
              <a:rPr lang="en-US" altLang="zh-CN" sz="2200" b="1" baseline="0">
                <a:solidFill>
                  <a:schemeClr val="tx1"/>
                </a:solidFill>
              </a:rPr>
              <a:t>KBr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7830846541933177"/>
          <c:y val="0.106374438021836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KBr'!$L$6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KBr'!$A$7:$A$31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KBr'!$L$7:$L$31</c:f>
              <c:numCache>
                <c:formatCode>General</c:formatCode>
                <c:ptCount val="25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F1-ED47-A5DB-DF66D226658F}"/>
            </c:ext>
          </c:extLst>
        </c:ser>
        <c:ser>
          <c:idx val="1"/>
          <c:order val="1"/>
          <c:tx>
            <c:strRef>
              <c:f>'Different excess in KBr'!$M$6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KBr'!$A$7:$A$31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KBr'!$M$7:$M$31</c:f>
              <c:numCache>
                <c:formatCode>General</c:formatCode>
                <c:ptCount val="25"/>
                <c:pt idx="0">
                  <c:v>0.10825107601344869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  <c:pt idx="24">
                  <c:v>2.8633154286570733E-2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F1-ED47-A5DB-DF66D226658F}"/>
            </c:ext>
          </c:extLst>
        </c:ser>
        <c:ser>
          <c:idx val="2"/>
          <c:order val="2"/>
          <c:tx>
            <c:strRef>
              <c:f>'Different excess in KBr'!$N$6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KBr'!$A$7:$A$31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KBr'!$N$7:$N$31</c:f>
              <c:numCache>
                <c:formatCode>General</c:formatCode>
                <c:ptCount val="25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7F1-ED47-A5DB-DF66D226658F}"/>
            </c:ext>
          </c:extLst>
        </c:ser>
        <c:ser>
          <c:idx val="3"/>
          <c:order val="3"/>
          <c:tx>
            <c:strRef>
              <c:f>'Different excess in KBr'!$O$6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'Different excess in KBr'!$A$7:$A$31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KBr'!$O$7:$O$31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7F1-ED47-A5DB-DF66D226658F}"/>
            </c:ext>
          </c:extLst>
        </c:ser>
        <c:ser>
          <c:idx val="4"/>
          <c:order val="4"/>
          <c:tx>
            <c:strRef>
              <c:f>'Different excess in KBr'!$P$6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KBr'!$A$7:$A$46</c:f>
              <c:numCache>
                <c:formatCode>General</c:formatCode>
                <c:ptCount val="40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  <c:pt idx="36">
                  <c:v>13.25</c:v>
                </c:pt>
                <c:pt idx="37">
                  <c:v>13.75</c:v>
                </c:pt>
                <c:pt idx="38">
                  <c:v>14.25</c:v>
                </c:pt>
                <c:pt idx="39">
                  <c:v>14.75</c:v>
                </c:pt>
              </c:numCache>
            </c:numRef>
          </c:xVal>
          <c:yVal>
            <c:numRef>
              <c:f>'Different excess in KBr'!$P$7:$P$46</c:f>
              <c:numCache>
                <c:formatCode>General</c:formatCode>
                <c:ptCount val="40"/>
                <c:pt idx="0">
                  <c:v>6.8975042506564027E-2</c:v>
                </c:pt>
                <c:pt idx="1">
                  <c:v>6.2076021312362034E-2</c:v>
                </c:pt>
                <c:pt idx="2">
                  <c:v>5.6415791815566808E-2</c:v>
                </c:pt>
                <c:pt idx="3">
                  <c:v>5.2652588906842768E-2</c:v>
                </c:pt>
                <c:pt idx="4">
                  <c:v>4.9390197157720327E-2</c:v>
                </c:pt>
                <c:pt idx="5">
                  <c:v>4.6112301074265075E-2</c:v>
                </c:pt>
                <c:pt idx="6">
                  <c:v>4.2935128037516472E-2</c:v>
                </c:pt>
                <c:pt idx="7">
                  <c:v>4.0126432478776577E-2</c:v>
                </c:pt>
                <c:pt idx="8">
                  <c:v>3.7534159208287149E-2</c:v>
                </c:pt>
                <c:pt idx="9">
                  <c:v>3.5174091952463023E-2</c:v>
                </c:pt>
                <c:pt idx="10">
                  <c:v>3.3397381194830024E-2</c:v>
                </c:pt>
                <c:pt idx="11">
                  <c:v>3.11140534159913E-2</c:v>
                </c:pt>
                <c:pt idx="12">
                  <c:v>2.9170098337599721E-2</c:v>
                </c:pt>
                <c:pt idx="13">
                  <c:v>2.697251440377222E-2</c:v>
                </c:pt>
                <c:pt idx="14">
                  <c:v>2.515042509945168E-2</c:v>
                </c:pt>
                <c:pt idx="15">
                  <c:v>2.3263851350193009E-2</c:v>
                </c:pt>
                <c:pt idx="16">
                  <c:v>2.1559556777920354E-2</c:v>
                </c:pt>
                <c:pt idx="17">
                  <c:v>1.9853791422054009E-2</c:v>
                </c:pt>
                <c:pt idx="18">
                  <c:v>1.81711479282867E-2</c:v>
                </c:pt>
                <c:pt idx="19">
                  <c:v>1.6690312919274735E-2</c:v>
                </c:pt>
                <c:pt idx="20">
                  <c:v>1.3772935698930703E-2</c:v>
                </c:pt>
                <c:pt idx="21">
                  <c:v>1.1307135690066937E-2</c:v>
                </c:pt>
                <c:pt idx="22">
                  <c:v>9.0396129728919829E-3</c:v>
                </c:pt>
                <c:pt idx="23">
                  <c:v>7.1820135417715661E-3</c:v>
                </c:pt>
                <c:pt idx="24">
                  <c:v>5.3259859881821942E-3</c:v>
                </c:pt>
                <c:pt idx="25">
                  <c:v>4.0945213121165629E-3</c:v>
                </c:pt>
                <c:pt idx="26">
                  <c:v>3.1119913395182726E-3</c:v>
                </c:pt>
                <c:pt idx="27">
                  <c:v>2.4917579387312527E-3</c:v>
                </c:pt>
                <c:pt idx="28">
                  <c:v>2.2184079530112523E-3</c:v>
                </c:pt>
                <c:pt idx="29">
                  <c:v>2.0762783994257459E-3</c:v>
                </c:pt>
                <c:pt idx="30">
                  <c:v>2.1827614319036175E-3</c:v>
                </c:pt>
                <c:pt idx="31">
                  <c:v>2.112137465077163E-3</c:v>
                </c:pt>
                <c:pt idx="32">
                  <c:v>2.1470431387532042E-3</c:v>
                </c:pt>
                <c:pt idx="33">
                  <c:v>2.1297687862652614E-3</c:v>
                </c:pt>
                <c:pt idx="34">
                  <c:v>2.0746635813495341E-3</c:v>
                </c:pt>
                <c:pt idx="35">
                  <c:v>2.0952134049680676E-3</c:v>
                </c:pt>
                <c:pt idx="36">
                  <c:v>2.1554720919115633E-3</c:v>
                </c:pt>
                <c:pt idx="37">
                  <c:v>2.1034031319450966E-3</c:v>
                </c:pt>
                <c:pt idx="38">
                  <c:v>2.1333865021963055E-3</c:v>
                </c:pt>
                <c:pt idx="39">
                  <c:v>2.0815923899163021E-3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7F1-ED47-A5DB-DF66D226658F}"/>
            </c:ext>
          </c:extLst>
        </c:ser>
        <c:ser>
          <c:idx val="5"/>
          <c:order val="5"/>
          <c:tx>
            <c:strRef>
              <c:f>'Different excess in KBr'!$Q$6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KBr'!$A$7:$A$46</c:f>
              <c:numCache>
                <c:formatCode>General</c:formatCode>
                <c:ptCount val="40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  <c:pt idx="36">
                  <c:v>13.25</c:v>
                </c:pt>
                <c:pt idx="37">
                  <c:v>13.75</c:v>
                </c:pt>
                <c:pt idx="38">
                  <c:v>14.25</c:v>
                </c:pt>
                <c:pt idx="39">
                  <c:v>14.75</c:v>
                </c:pt>
              </c:numCache>
            </c:numRef>
          </c:xVal>
          <c:yVal>
            <c:numRef>
              <c:f>'Different excess in KBr'!$Q$7:$Q$46</c:f>
              <c:numCache>
                <c:formatCode>General</c:formatCode>
                <c:ptCount val="40"/>
                <c:pt idx="0">
                  <c:v>0.1077477814321663</c:v>
                </c:pt>
                <c:pt idx="1">
                  <c:v>0.10015418182041412</c:v>
                </c:pt>
                <c:pt idx="2">
                  <c:v>9.3982696643419655E-2</c:v>
                </c:pt>
                <c:pt idx="3">
                  <c:v>9.0247584668321612E-2</c:v>
                </c:pt>
                <c:pt idx="4">
                  <c:v>8.675546699801219E-2</c:v>
                </c:pt>
                <c:pt idx="5">
                  <c:v>8.3495534982503339E-2</c:v>
                </c:pt>
                <c:pt idx="6">
                  <c:v>7.9576665090833498E-2</c:v>
                </c:pt>
                <c:pt idx="7">
                  <c:v>7.6247842692976492E-2</c:v>
                </c:pt>
                <c:pt idx="8">
                  <c:v>7.3497276233740014E-2</c:v>
                </c:pt>
                <c:pt idx="9">
                  <c:v>7.1044740369530179E-2</c:v>
                </c:pt>
                <c:pt idx="10">
                  <c:v>6.8399470927461917E-2</c:v>
                </c:pt>
                <c:pt idx="11">
                  <c:v>6.5585515014324552E-2</c:v>
                </c:pt>
                <c:pt idx="12">
                  <c:v>6.3027065085800651E-2</c:v>
                </c:pt>
                <c:pt idx="13">
                  <c:v>6.0857421587174415E-2</c:v>
                </c:pt>
                <c:pt idx="14">
                  <c:v>5.8583361534324065E-2</c:v>
                </c:pt>
                <c:pt idx="15">
                  <c:v>5.6237678210057131E-2</c:v>
                </c:pt>
                <c:pt idx="16">
                  <c:v>5.4246872284465446E-2</c:v>
                </c:pt>
                <c:pt idx="17">
                  <c:v>5.1894853791200506E-2</c:v>
                </c:pt>
                <c:pt idx="18">
                  <c:v>5.0173295743410173E-2</c:v>
                </c:pt>
                <c:pt idx="19">
                  <c:v>4.8252140003744524E-2</c:v>
                </c:pt>
                <c:pt idx="20">
                  <c:v>4.4560697669099252E-2</c:v>
                </c:pt>
                <c:pt idx="21">
                  <c:v>4.1493315973651419E-2</c:v>
                </c:pt>
                <c:pt idx="22">
                  <c:v>3.8344657422560074E-2</c:v>
                </c:pt>
                <c:pt idx="23">
                  <c:v>3.5065735450135187E-2</c:v>
                </c:pt>
                <c:pt idx="24">
                  <c:v>3.348061810803523E-2</c:v>
                </c:pt>
                <c:pt idx="25">
                  <c:v>3.0897967814006663E-2</c:v>
                </c:pt>
                <c:pt idx="26">
                  <c:v>3.0606652112764993E-2</c:v>
                </c:pt>
                <c:pt idx="27">
                  <c:v>2.9046019812580062E-2</c:v>
                </c:pt>
                <c:pt idx="28">
                  <c:v>2.8312331960689503E-2</c:v>
                </c:pt>
                <c:pt idx="29">
                  <c:v>2.7348986039055553E-2</c:v>
                </c:pt>
                <c:pt idx="30">
                  <c:v>2.7210853354230725E-2</c:v>
                </c:pt>
                <c:pt idx="31">
                  <c:v>2.7129771999702398E-2</c:v>
                </c:pt>
                <c:pt idx="32">
                  <c:v>2.6491941201513998E-2</c:v>
                </c:pt>
                <c:pt idx="33">
                  <c:v>2.6196038065972677E-2</c:v>
                </c:pt>
                <c:pt idx="34">
                  <c:v>2.5578230135003141E-2</c:v>
                </c:pt>
                <c:pt idx="35">
                  <c:v>2.5101802476728243E-2</c:v>
                </c:pt>
                <c:pt idx="36">
                  <c:v>2.469424630886586E-2</c:v>
                </c:pt>
                <c:pt idx="37">
                  <c:v>2.3856688777170412E-2</c:v>
                </c:pt>
                <c:pt idx="38">
                  <c:v>2.3790827257429172E-2</c:v>
                </c:pt>
                <c:pt idx="39">
                  <c:v>2.3001076407775611E-2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7F1-ED47-A5DB-DF66D226658F}"/>
            </c:ext>
          </c:extLst>
        </c:ser>
        <c:ser>
          <c:idx val="6"/>
          <c:order val="6"/>
          <c:tx>
            <c:strRef>
              <c:f>'Different excess in KBr'!$R$6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KBr'!$A$7:$A$46</c:f>
              <c:numCache>
                <c:formatCode>General</c:formatCode>
                <c:ptCount val="40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  <c:pt idx="36">
                  <c:v>13.25</c:v>
                </c:pt>
                <c:pt idx="37">
                  <c:v>13.75</c:v>
                </c:pt>
                <c:pt idx="38">
                  <c:v>14.25</c:v>
                </c:pt>
                <c:pt idx="39">
                  <c:v>14.75</c:v>
                </c:pt>
              </c:numCache>
            </c:numRef>
          </c:xVal>
          <c:yVal>
            <c:numRef>
              <c:f>'Different excess in KBr'!$R$7:$R$46</c:f>
              <c:numCache>
                <c:formatCode>General</c:formatCode>
                <c:ptCount val="40"/>
                <c:pt idx="0">
                  <c:v>1.0515159600117869E-3</c:v>
                </c:pt>
                <c:pt idx="1">
                  <c:v>1.8718861434510702E-3</c:v>
                </c:pt>
                <c:pt idx="2">
                  <c:v>7.3599617238680462E-3</c:v>
                </c:pt>
                <c:pt idx="3">
                  <c:v>1.2055235013834797E-2</c:v>
                </c:pt>
                <c:pt idx="4">
                  <c:v>1.5854826292503777E-2</c:v>
                </c:pt>
                <c:pt idx="5">
                  <c:v>1.908407857326529E-2</c:v>
                </c:pt>
                <c:pt idx="6">
                  <c:v>2.2026791668934991E-2</c:v>
                </c:pt>
                <c:pt idx="7">
                  <c:v>2.4738112889352969E-2</c:v>
                </c:pt>
                <c:pt idx="8">
                  <c:v>2.7048301406187098E-2</c:v>
                </c:pt>
                <c:pt idx="9">
                  <c:v>2.925605277572374E-2</c:v>
                </c:pt>
                <c:pt idx="10">
                  <c:v>3.1573336311894129E-2</c:v>
                </c:pt>
                <c:pt idx="11">
                  <c:v>3.3234734864135931E-2</c:v>
                </c:pt>
                <c:pt idx="12">
                  <c:v>3.5111420011171769E-2</c:v>
                </c:pt>
                <c:pt idx="13">
                  <c:v>3.6554901300598568E-2</c:v>
                </c:pt>
                <c:pt idx="14">
                  <c:v>3.8291562895041362E-2</c:v>
                </c:pt>
                <c:pt idx="15">
                  <c:v>3.9674381493770616E-2</c:v>
                </c:pt>
                <c:pt idx="16">
                  <c:v>4.0891171034407231E-2</c:v>
                </c:pt>
                <c:pt idx="17">
                  <c:v>4.2421481784532394E-2</c:v>
                </c:pt>
                <c:pt idx="18">
                  <c:v>4.3244945946729813E-2</c:v>
                </c:pt>
                <c:pt idx="19">
                  <c:v>4.478659067647478E-2</c:v>
                </c:pt>
                <c:pt idx="20">
                  <c:v>4.720696831397464E-2</c:v>
                </c:pt>
                <c:pt idx="21">
                  <c:v>4.8823502999334717E-2</c:v>
                </c:pt>
                <c:pt idx="22">
                  <c:v>5.0763994580197973E-2</c:v>
                </c:pt>
                <c:pt idx="23">
                  <c:v>5.3000697209632477E-2</c:v>
                </c:pt>
                <c:pt idx="24">
                  <c:v>5.327366308819384E-2</c:v>
                </c:pt>
                <c:pt idx="25">
                  <c:v>5.3292962784912884E-2</c:v>
                </c:pt>
                <c:pt idx="26">
                  <c:v>5.3399726533365603E-2</c:v>
                </c:pt>
                <c:pt idx="27">
                  <c:v>5.4442725087114431E-2</c:v>
                </c:pt>
                <c:pt idx="28">
                  <c:v>5.5448092326982362E-2</c:v>
                </c:pt>
                <c:pt idx="29">
                  <c:v>5.5453093990809214E-2</c:v>
                </c:pt>
                <c:pt idx="30">
                  <c:v>5.5455851090340506E-2</c:v>
                </c:pt>
                <c:pt idx="31">
                  <c:v>5.5463497480482772E-2</c:v>
                </c:pt>
                <c:pt idx="32">
                  <c:v>5.5469632949494356E-2</c:v>
                </c:pt>
                <c:pt idx="33">
                  <c:v>5.5465332032502625E-2</c:v>
                </c:pt>
                <c:pt idx="34">
                  <c:v>5.5519155510543428E-2</c:v>
                </c:pt>
                <c:pt idx="35">
                  <c:v>5.5562098643606284E-2</c:v>
                </c:pt>
                <c:pt idx="36">
                  <c:v>5.5746492102718509E-2</c:v>
                </c:pt>
                <c:pt idx="37">
                  <c:v>5.5672285683471746E-2</c:v>
                </c:pt>
                <c:pt idx="38">
                  <c:v>5.5524192736342154E-2</c:v>
                </c:pt>
                <c:pt idx="39">
                  <c:v>5.5932723455915913E-2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7F1-ED47-A5DB-DF66D2266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602624"/>
        <c:axId val="2081730864"/>
      </c:scatterChart>
      <c:valAx>
        <c:axId val="2068602624"/>
        <c:scaling>
          <c:orientation val="minMax"/>
          <c:max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730864"/>
        <c:crosses val="autoZero"/>
        <c:crossBetween val="midCat"/>
      </c:valAx>
      <c:valAx>
        <c:axId val="20817308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602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-0.</a:t>
            </a:r>
            <a:r>
              <a:rPr lang="en-US" altLang="zh-CN" sz="1400" b="1" i="0" baseline="0">
                <a:solidFill>
                  <a:schemeClr val="tx1"/>
                </a:solidFill>
                <a:effectLst/>
              </a:rPr>
              <a:t>8</a:t>
            </a:r>
            <a:endParaRPr lang="en-HK" sz="14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576424233016379"/>
          <c:y val="0.134833747755821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KBr'!$J$51</c:f>
              <c:strCache>
                <c:ptCount val="1"/>
                <c:pt idx="0">
                  <c:v>[BPin] std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KBr'!$K$52:$K$76</c:f>
              <c:numCache>
                <c:formatCode>General</c:formatCode>
                <c:ptCount val="25"/>
                <c:pt idx="0">
                  <c:v>0</c:v>
                </c:pt>
                <c:pt idx="1">
                  <c:v>10.6504622339707</c:v>
                </c:pt>
                <c:pt idx="2">
                  <c:v>15.124039807218542</c:v>
                </c:pt>
                <c:pt idx="3">
                  <c:v>18.409839458570421</c:v>
                </c:pt>
                <c:pt idx="4">
                  <c:v>21.248057454361778</c:v>
                </c:pt>
                <c:pt idx="5">
                  <c:v>23.819059631368901</c:v>
                </c:pt>
                <c:pt idx="6">
                  <c:v>26.23078596337001</c:v>
                </c:pt>
                <c:pt idx="7">
                  <c:v>28.509455500609604</c:v>
                </c:pt>
                <c:pt idx="8">
                  <c:v>30.707473289008856</c:v>
                </c:pt>
                <c:pt idx="9">
                  <c:v>32.852773923892897</c:v>
                </c:pt>
                <c:pt idx="10">
                  <c:v>34.955172008057517</c:v>
                </c:pt>
                <c:pt idx="11">
                  <c:v>37.015781014340554</c:v>
                </c:pt>
                <c:pt idx="12">
                  <c:v>39.044491175551663</c:v>
                </c:pt>
                <c:pt idx="13">
                  <c:v>41.053283732624152</c:v>
                </c:pt>
                <c:pt idx="14">
                  <c:v>43.046975404385982</c:v>
                </c:pt>
                <c:pt idx="15">
                  <c:v>45.038766916642061</c:v>
                </c:pt>
                <c:pt idx="16">
                  <c:v>47.021939143300386</c:v>
                </c:pt>
                <c:pt idx="17">
                  <c:v>48.991333511890559</c:v>
                </c:pt>
                <c:pt idx="18">
                  <c:v>50.950935299747357</c:v>
                </c:pt>
                <c:pt idx="19">
                  <c:v>52.904413518699371</c:v>
                </c:pt>
                <c:pt idx="20">
                  <c:v>56.802623112351725</c:v>
                </c:pt>
                <c:pt idx="21">
                  <c:v>60.6746468124866</c:v>
                </c:pt>
                <c:pt idx="22">
                  <c:v>64.503961564528126</c:v>
                </c:pt>
                <c:pt idx="23">
                  <c:v>68.311388088074509</c:v>
                </c:pt>
                <c:pt idx="24">
                  <c:v>72.105610258904704</c:v>
                </c:pt>
              </c:numCache>
            </c:numRef>
          </c:xVal>
          <c:yVal>
            <c:numRef>
              <c:f>'Different excess in KBr'!$J$52:$J$76</c:f>
              <c:numCache>
                <c:formatCode>General</c:formatCode>
                <c:ptCount val="25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EB-8D4A-A038-840EB6BAD989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KBr'!$W$52:$W$91</c:f>
              <c:numCache>
                <c:formatCode>General</c:formatCode>
                <c:ptCount val="40"/>
                <c:pt idx="0">
                  <c:v>0</c:v>
                </c:pt>
                <c:pt idx="1">
                  <c:v>1.5597401201548702</c:v>
                </c:pt>
                <c:pt idx="2">
                  <c:v>3.0662087360310837</c:v>
                </c:pt>
                <c:pt idx="3">
                  <c:v>4.5185904812488413</c:v>
                </c:pt>
                <c:pt idx="4">
                  <c:v>5.9341808684098929</c:v>
                </c:pt>
                <c:pt idx="5">
                  <c:v>7.3172389104867648</c:v>
                </c:pt>
                <c:pt idx="6">
                  <c:v>8.6674990425680249</c:v>
                </c:pt>
                <c:pt idx="7">
                  <c:v>9.9863702521627289</c:v>
                </c:pt>
                <c:pt idx="8">
                  <c:v>11.280147977807172</c:v>
                </c:pt>
                <c:pt idx="9">
                  <c:v>12.553285145176638</c:v>
                </c:pt>
                <c:pt idx="10">
                  <c:v>13.80690425046569</c:v>
                </c:pt>
                <c:pt idx="11">
                  <c:v>15.040353122373803</c:v>
                </c:pt>
                <c:pt idx="12">
                  <c:v>16.254651556287456</c:v>
                </c:pt>
                <c:pt idx="13">
                  <c:v>17.452640340650142</c:v>
                </c:pt>
                <c:pt idx="14">
                  <c:v>18.635742784151663</c:v>
                </c:pt>
                <c:pt idx="15">
                  <c:v>19.803803425403387</c:v>
                </c:pt>
                <c:pt idx="16">
                  <c:v>20.958130280081999</c:v>
                </c:pt>
                <c:pt idx="17">
                  <c:v>22.099062128209837</c:v>
                </c:pt>
                <c:pt idx="18">
                  <c:v>23.227743036206189</c:v>
                </c:pt>
                <c:pt idx="19">
                  <c:v>24.345716468445012</c:v>
                </c:pt>
                <c:pt idx="20">
                  <c:v>26.549546783155936</c:v>
                </c:pt>
                <c:pt idx="21">
                  <c:v>28.716050328230782</c:v>
                </c:pt>
                <c:pt idx="22">
                  <c:v>30.849456317771203</c:v>
                </c:pt>
                <c:pt idx="23">
                  <c:v>32.949811687482971</c:v>
                </c:pt>
                <c:pt idx="24">
                  <c:v>35.025910641652196</c:v>
                </c:pt>
                <c:pt idx="25">
                  <c:v>37.081720630428272</c:v>
                </c:pt>
                <c:pt idx="26">
                  <c:v>39.123797612844896</c:v>
                </c:pt>
                <c:pt idx="27">
                  <c:v>41.157133968209685</c:v>
                </c:pt>
                <c:pt idx="28">
                  <c:v>43.179757816673501</c:v>
                </c:pt>
                <c:pt idx="29">
                  <c:v>45.194539269119161</c:v>
                </c:pt>
                <c:pt idx="30">
                  <c:v>47.204267023290399</c:v>
                </c:pt>
                <c:pt idx="31">
                  <c:v>49.212992400978457</c:v>
                </c:pt>
                <c:pt idx="32">
                  <c:v>51.218438364593268</c:v>
                </c:pt>
                <c:pt idx="33">
                  <c:v>53.219642912564161</c:v>
                </c:pt>
                <c:pt idx="34">
                  <c:v>55.216716485536253</c:v>
                </c:pt>
                <c:pt idx="35">
                  <c:v>57.208868085076894</c:v>
                </c:pt>
                <c:pt idx="36">
                  <c:v>59.197063324134611</c:v>
                </c:pt>
                <c:pt idx="37">
                  <c:v>61.179715813698735</c:v>
                </c:pt>
                <c:pt idx="38">
                  <c:v>63.158368350688718</c:v>
                </c:pt>
                <c:pt idx="39">
                  <c:v>65.133249303823817</c:v>
                </c:pt>
              </c:numCache>
            </c:numRef>
          </c:xVal>
          <c:yVal>
            <c:numRef>
              <c:f>'Different excess in KBr'!$V$52:$V$91</c:f>
              <c:numCache>
                <c:formatCode>General</c:formatCode>
                <c:ptCount val="40"/>
                <c:pt idx="0">
                  <c:v>6.8975042506564027E-2</c:v>
                </c:pt>
                <c:pt idx="1">
                  <c:v>6.2076021312362034E-2</c:v>
                </c:pt>
                <c:pt idx="2">
                  <c:v>5.6415791815566808E-2</c:v>
                </c:pt>
                <c:pt idx="3">
                  <c:v>5.2652588906842768E-2</c:v>
                </c:pt>
                <c:pt idx="4">
                  <c:v>4.9390197157720327E-2</c:v>
                </c:pt>
                <c:pt idx="5">
                  <c:v>4.6112301074265075E-2</c:v>
                </c:pt>
                <c:pt idx="6">
                  <c:v>4.2935128037516472E-2</c:v>
                </c:pt>
                <c:pt idx="7">
                  <c:v>4.0126432478776577E-2</c:v>
                </c:pt>
                <c:pt idx="8">
                  <c:v>3.7534159208287149E-2</c:v>
                </c:pt>
                <c:pt idx="9">
                  <c:v>3.5174091952463023E-2</c:v>
                </c:pt>
                <c:pt idx="10">
                  <c:v>3.3397381194830024E-2</c:v>
                </c:pt>
                <c:pt idx="11">
                  <c:v>3.11140534159913E-2</c:v>
                </c:pt>
                <c:pt idx="12">
                  <c:v>2.9170098337599721E-2</c:v>
                </c:pt>
                <c:pt idx="13">
                  <c:v>2.697251440377222E-2</c:v>
                </c:pt>
                <c:pt idx="14">
                  <c:v>2.515042509945168E-2</c:v>
                </c:pt>
                <c:pt idx="15">
                  <c:v>2.3263851350193009E-2</c:v>
                </c:pt>
                <c:pt idx="16">
                  <c:v>2.1559556777920354E-2</c:v>
                </c:pt>
                <c:pt idx="17">
                  <c:v>1.9853791422054009E-2</c:v>
                </c:pt>
                <c:pt idx="18">
                  <c:v>1.81711479282867E-2</c:v>
                </c:pt>
                <c:pt idx="19">
                  <c:v>1.6690312919274735E-2</c:v>
                </c:pt>
                <c:pt idx="20">
                  <c:v>1.3772935698930703E-2</c:v>
                </c:pt>
                <c:pt idx="21">
                  <c:v>1.1307135690066937E-2</c:v>
                </c:pt>
                <c:pt idx="22">
                  <c:v>9.0396129728919829E-3</c:v>
                </c:pt>
                <c:pt idx="23">
                  <c:v>7.1820135417715661E-3</c:v>
                </c:pt>
                <c:pt idx="24">
                  <c:v>5.3259859881821942E-3</c:v>
                </c:pt>
                <c:pt idx="25">
                  <c:v>4.0945213121165629E-3</c:v>
                </c:pt>
                <c:pt idx="26">
                  <c:v>3.1119913395182726E-3</c:v>
                </c:pt>
                <c:pt idx="27">
                  <c:v>2.4917579387312527E-3</c:v>
                </c:pt>
                <c:pt idx="28">
                  <c:v>2.2184079530112523E-3</c:v>
                </c:pt>
                <c:pt idx="29">
                  <c:v>2.0762783994257459E-3</c:v>
                </c:pt>
                <c:pt idx="30">
                  <c:v>2.1827614319036175E-3</c:v>
                </c:pt>
                <c:pt idx="31">
                  <c:v>2.112137465077163E-3</c:v>
                </c:pt>
                <c:pt idx="32">
                  <c:v>2.1470431387532042E-3</c:v>
                </c:pt>
                <c:pt idx="33">
                  <c:v>2.1297687862652614E-3</c:v>
                </c:pt>
                <c:pt idx="34">
                  <c:v>2.0746635813495341E-3</c:v>
                </c:pt>
                <c:pt idx="35">
                  <c:v>2.0952134049680676E-3</c:v>
                </c:pt>
                <c:pt idx="36">
                  <c:v>2.1554720919115633E-3</c:v>
                </c:pt>
                <c:pt idx="37">
                  <c:v>2.1034031319450966E-3</c:v>
                </c:pt>
                <c:pt idx="38">
                  <c:v>2.1333865021963055E-3</c:v>
                </c:pt>
                <c:pt idx="39">
                  <c:v>2.0815923899163021E-3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EB-8D4A-A038-840EB6BAD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</a:t>
                </a:r>
                <a:r>
                  <a:rPr lang="en-US" sz="1200" b="1" i="0" baseline="0">
                    <a:solidFill>
                      <a:schemeClr val="tx1"/>
                    </a:solidFill>
                    <a:effectLst/>
                  </a:rPr>
                  <a:t>KBr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-0.</a:t>
                </a:r>
                <a:r>
                  <a:rPr lang="en-US" altLang="zh-CN" sz="1200" b="0" i="0" baseline="30000">
                    <a:solidFill>
                      <a:schemeClr val="tx1"/>
                    </a:solidFill>
                    <a:effectLst/>
                  </a:rPr>
                  <a:t>8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-</a:t>
            </a:r>
            <a:r>
              <a:rPr lang="en-US" altLang="zh-CN" sz="1400" b="1" i="0" baseline="0">
                <a:solidFill>
                  <a:schemeClr val="tx1"/>
                </a:solidFill>
                <a:effectLst/>
              </a:rPr>
              <a:t>0.8</a:t>
            </a:r>
            <a:endParaRPr lang="en-HK" sz="14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504130177675203"/>
          <c:y val="0.139483187333608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KBr'!$L$37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KBr'!$K$52:$K$76</c:f>
              <c:numCache>
                <c:formatCode>General</c:formatCode>
                <c:ptCount val="25"/>
                <c:pt idx="0">
                  <c:v>0</c:v>
                </c:pt>
                <c:pt idx="1">
                  <c:v>10.6504622339707</c:v>
                </c:pt>
                <c:pt idx="2">
                  <c:v>15.124039807218542</c:v>
                </c:pt>
                <c:pt idx="3">
                  <c:v>18.409839458570421</c:v>
                </c:pt>
                <c:pt idx="4">
                  <c:v>21.248057454361778</c:v>
                </c:pt>
                <c:pt idx="5">
                  <c:v>23.819059631368901</c:v>
                </c:pt>
                <c:pt idx="6">
                  <c:v>26.23078596337001</c:v>
                </c:pt>
                <c:pt idx="7">
                  <c:v>28.509455500609604</c:v>
                </c:pt>
                <c:pt idx="8">
                  <c:v>30.707473289008856</c:v>
                </c:pt>
                <c:pt idx="9">
                  <c:v>32.852773923892897</c:v>
                </c:pt>
                <c:pt idx="10">
                  <c:v>34.955172008057517</c:v>
                </c:pt>
                <c:pt idx="11">
                  <c:v>37.015781014340554</c:v>
                </c:pt>
                <c:pt idx="12">
                  <c:v>39.044491175551663</c:v>
                </c:pt>
                <c:pt idx="13">
                  <c:v>41.053283732624152</c:v>
                </c:pt>
                <c:pt idx="14">
                  <c:v>43.046975404385982</c:v>
                </c:pt>
                <c:pt idx="15">
                  <c:v>45.038766916642061</c:v>
                </c:pt>
                <c:pt idx="16">
                  <c:v>47.021939143300386</c:v>
                </c:pt>
                <c:pt idx="17">
                  <c:v>48.991333511890559</c:v>
                </c:pt>
                <c:pt idx="18">
                  <c:v>50.950935299747357</c:v>
                </c:pt>
                <c:pt idx="19">
                  <c:v>52.904413518699371</c:v>
                </c:pt>
                <c:pt idx="20">
                  <c:v>56.802623112351725</c:v>
                </c:pt>
                <c:pt idx="21">
                  <c:v>60.6746468124866</c:v>
                </c:pt>
                <c:pt idx="22">
                  <c:v>64.503961564528126</c:v>
                </c:pt>
                <c:pt idx="23">
                  <c:v>68.311388088074509</c:v>
                </c:pt>
                <c:pt idx="24">
                  <c:v>72.105610258904704</c:v>
                </c:pt>
              </c:numCache>
            </c:numRef>
          </c:xVal>
          <c:yVal>
            <c:numRef>
              <c:f>'Different excess in KBr'!$L$52:$L$76</c:f>
              <c:numCache>
                <c:formatCode>General</c:formatCode>
                <c:ptCount val="25"/>
                <c:pt idx="0">
                  <c:v>0.10825107601344899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  <c:pt idx="24">
                  <c:v>2.8633154286570733E-2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54-794A-8553-35DD0CB09CE0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KBr'!$W$52:$W$91</c:f>
              <c:numCache>
                <c:formatCode>General</c:formatCode>
                <c:ptCount val="40"/>
                <c:pt idx="0">
                  <c:v>0</c:v>
                </c:pt>
                <c:pt idx="1">
                  <c:v>1.5597401201548702</c:v>
                </c:pt>
                <c:pt idx="2">
                  <c:v>3.0662087360310837</c:v>
                </c:pt>
                <c:pt idx="3">
                  <c:v>4.5185904812488413</c:v>
                </c:pt>
                <c:pt idx="4">
                  <c:v>5.9341808684098929</c:v>
                </c:pt>
                <c:pt idx="5">
                  <c:v>7.3172389104867648</c:v>
                </c:pt>
                <c:pt idx="6">
                  <c:v>8.6674990425680249</c:v>
                </c:pt>
                <c:pt idx="7">
                  <c:v>9.9863702521627289</c:v>
                </c:pt>
                <c:pt idx="8">
                  <c:v>11.280147977807172</c:v>
                </c:pt>
                <c:pt idx="9">
                  <c:v>12.553285145176638</c:v>
                </c:pt>
                <c:pt idx="10">
                  <c:v>13.80690425046569</c:v>
                </c:pt>
                <c:pt idx="11">
                  <c:v>15.040353122373803</c:v>
                </c:pt>
                <c:pt idx="12">
                  <c:v>16.254651556287456</c:v>
                </c:pt>
                <c:pt idx="13">
                  <c:v>17.452640340650142</c:v>
                </c:pt>
                <c:pt idx="14">
                  <c:v>18.635742784151663</c:v>
                </c:pt>
                <c:pt idx="15">
                  <c:v>19.803803425403387</c:v>
                </c:pt>
                <c:pt idx="16">
                  <c:v>20.958130280081999</c:v>
                </c:pt>
                <c:pt idx="17">
                  <c:v>22.099062128209837</c:v>
                </c:pt>
                <c:pt idx="18">
                  <c:v>23.227743036206189</c:v>
                </c:pt>
                <c:pt idx="19">
                  <c:v>24.345716468445012</c:v>
                </c:pt>
                <c:pt idx="20">
                  <c:v>26.549546783155936</c:v>
                </c:pt>
                <c:pt idx="21">
                  <c:v>28.716050328230782</c:v>
                </c:pt>
                <c:pt idx="22">
                  <c:v>30.849456317771203</c:v>
                </c:pt>
                <c:pt idx="23">
                  <c:v>32.949811687482971</c:v>
                </c:pt>
                <c:pt idx="24">
                  <c:v>35.025910641652196</c:v>
                </c:pt>
                <c:pt idx="25">
                  <c:v>37.081720630428272</c:v>
                </c:pt>
                <c:pt idx="26">
                  <c:v>39.123797612844896</c:v>
                </c:pt>
                <c:pt idx="27">
                  <c:v>41.157133968209685</c:v>
                </c:pt>
                <c:pt idx="28">
                  <c:v>43.179757816673501</c:v>
                </c:pt>
                <c:pt idx="29">
                  <c:v>45.194539269119161</c:v>
                </c:pt>
                <c:pt idx="30">
                  <c:v>47.204267023290399</c:v>
                </c:pt>
                <c:pt idx="31">
                  <c:v>49.212992400978457</c:v>
                </c:pt>
                <c:pt idx="32">
                  <c:v>51.218438364593268</c:v>
                </c:pt>
                <c:pt idx="33">
                  <c:v>53.219642912564161</c:v>
                </c:pt>
                <c:pt idx="34">
                  <c:v>55.216716485536253</c:v>
                </c:pt>
                <c:pt idx="35">
                  <c:v>57.208868085076894</c:v>
                </c:pt>
                <c:pt idx="36">
                  <c:v>59.197063324134611</c:v>
                </c:pt>
                <c:pt idx="37">
                  <c:v>61.179715813698735</c:v>
                </c:pt>
                <c:pt idx="38">
                  <c:v>63.158368350688718</c:v>
                </c:pt>
                <c:pt idx="39">
                  <c:v>65.133249303823817</c:v>
                </c:pt>
              </c:numCache>
            </c:numRef>
          </c:xVal>
          <c:yVal>
            <c:numRef>
              <c:f>'Different excess in KBr'!$X$52:$X$91</c:f>
              <c:numCache>
                <c:formatCode>General</c:formatCode>
                <c:ptCount val="40"/>
                <c:pt idx="0">
                  <c:v>0.1077477814321663</c:v>
                </c:pt>
                <c:pt idx="1">
                  <c:v>0.10015418182041412</c:v>
                </c:pt>
                <c:pt idx="2">
                  <c:v>9.3982696643419655E-2</c:v>
                </c:pt>
                <c:pt idx="3">
                  <c:v>9.0247584668321612E-2</c:v>
                </c:pt>
                <c:pt idx="4">
                  <c:v>8.675546699801219E-2</c:v>
                </c:pt>
                <c:pt idx="5">
                  <c:v>8.3495534982503339E-2</c:v>
                </c:pt>
                <c:pt idx="6">
                  <c:v>7.9576665090833498E-2</c:v>
                </c:pt>
                <c:pt idx="7">
                  <c:v>7.6247842692976492E-2</c:v>
                </c:pt>
                <c:pt idx="8">
                  <c:v>7.3497276233740014E-2</c:v>
                </c:pt>
                <c:pt idx="9">
                  <c:v>7.1044740369530179E-2</c:v>
                </c:pt>
                <c:pt idx="10">
                  <c:v>6.8399470927461917E-2</c:v>
                </c:pt>
                <c:pt idx="11">
                  <c:v>6.5585515014324552E-2</c:v>
                </c:pt>
                <c:pt idx="12">
                  <c:v>6.3027065085800651E-2</c:v>
                </c:pt>
                <c:pt idx="13">
                  <c:v>6.0857421587174415E-2</c:v>
                </c:pt>
                <c:pt idx="14">
                  <c:v>5.8583361534324065E-2</c:v>
                </c:pt>
                <c:pt idx="15">
                  <c:v>5.6237678210057131E-2</c:v>
                </c:pt>
                <c:pt idx="16">
                  <c:v>5.4246872284465446E-2</c:v>
                </c:pt>
                <c:pt idx="17">
                  <c:v>5.1894853791200506E-2</c:v>
                </c:pt>
                <c:pt idx="18">
                  <c:v>5.0173295743410173E-2</c:v>
                </c:pt>
                <c:pt idx="19">
                  <c:v>4.8252140003744524E-2</c:v>
                </c:pt>
                <c:pt idx="20">
                  <c:v>4.4560697669099252E-2</c:v>
                </c:pt>
                <c:pt idx="21">
                  <c:v>4.1493315973651419E-2</c:v>
                </c:pt>
                <c:pt idx="22">
                  <c:v>3.8344657422560074E-2</c:v>
                </c:pt>
                <c:pt idx="23">
                  <c:v>3.5065735450135187E-2</c:v>
                </c:pt>
                <c:pt idx="24">
                  <c:v>3.348061810803523E-2</c:v>
                </c:pt>
                <c:pt idx="25">
                  <c:v>3.0897967814006663E-2</c:v>
                </c:pt>
                <c:pt idx="26">
                  <c:v>3.0606652112764993E-2</c:v>
                </c:pt>
                <c:pt idx="27">
                  <c:v>2.9046019812580062E-2</c:v>
                </c:pt>
                <c:pt idx="28">
                  <c:v>2.8312331960689503E-2</c:v>
                </c:pt>
                <c:pt idx="29">
                  <c:v>2.7348986039055553E-2</c:v>
                </c:pt>
                <c:pt idx="30">
                  <c:v>2.7210853354230725E-2</c:v>
                </c:pt>
                <c:pt idx="31">
                  <c:v>2.7129771999702398E-2</c:v>
                </c:pt>
                <c:pt idx="32">
                  <c:v>2.6491941201513998E-2</c:v>
                </c:pt>
                <c:pt idx="33">
                  <c:v>2.6196038065972677E-2</c:v>
                </c:pt>
                <c:pt idx="34">
                  <c:v>2.5578230135003141E-2</c:v>
                </c:pt>
                <c:pt idx="35">
                  <c:v>2.5101802476728243E-2</c:v>
                </c:pt>
                <c:pt idx="36">
                  <c:v>2.469424630886586E-2</c:v>
                </c:pt>
                <c:pt idx="37">
                  <c:v>2.3856688777170412E-2</c:v>
                </c:pt>
                <c:pt idx="38">
                  <c:v>2.3790827257429172E-2</c:v>
                </c:pt>
                <c:pt idx="39">
                  <c:v>2.3001076407775611E-2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54-794A-8553-35DD0CB09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</a:t>
                </a:r>
                <a:r>
                  <a:rPr lang="en-US" sz="1200" b="1" i="0" baseline="0">
                    <a:solidFill>
                      <a:schemeClr val="tx1"/>
                    </a:solidFill>
                    <a:effectLst/>
                  </a:rPr>
                  <a:t>KBr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-0.8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Benzyl bromide</a:t>
            </a:r>
            <a:r>
              <a:rPr lang="zh-CN" altLang="en-US" b="1">
                <a:solidFill>
                  <a:schemeClr val="tx1"/>
                </a:solidFill>
              </a:rPr>
              <a:t> </a:t>
            </a:r>
            <a:r>
              <a:rPr lang="en-US" altLang="zh-CN" b="1">
                <a:solidFill>
                  <a:schemeClr val="tx1"/>
                </a:solidFill>
              </a:rPr>
              <a:t>(1)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curve'!$AN$2</c:f>
              <c:strCache>
                <c:ptCount val="1"/>
                <c:pt idx="0">
                  <c:v>Y A(Benzyl bromide)/A(TMB)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376771653543307"/>
                  <c:y val="8.14464858559346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'calibration curve'!$AM$3:$AM$11</c:f>
              <c:numCache>
                <c:formatCode>General</c:formatCode>
                <c:ptCount val="9"/>
                <c:pt idx="1">
                  <c:v>0.97510186510757157</c:v>
                </c:pt>
                <c:pt idx="5">
                  <c:v>1.8554166207814831</c:v>
                </c:pt>
                <c:pt idx="8">
                  <c:v>2.8293892098070819</c:v>
                </c:pt>
              </c:numCache>
            </c:numRef>
          </c:xVal>
          <c:yVal>
            <c:numRef>
              <c:f>'calibration curve'!$AN$3:$AN$11</c:f>
              <c:numCache>
                <c:formatCode>General</c:formatCode>
                <c:ptCount val="9"/>
                <c:pt idx="1">
                  <c:v>0.93446667497500002</c:v>
                </c:pt>
                <c:pt idx="5">
                  <c:v>1.8641090916666665</c:v>
                </c:pt>
                <c:pt idx="8">
                  <c:v>2.8823943853333334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08-B44A-A10D-E396AFA4D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0096320"/>
        <c:axId val="1709323744"/>
      </c:scatterChart>
      <c:valAx>
        <c:axId val="171009632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9323744"/>
        <c:crosses val="autoZero"/>
        <c:crossBetween val="midCat"/>
      </c:valAx>
      <c:valAx>
        <c:axId val="17093237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effectLst/>
                  </a:rPr>
                  <a:t>Normalized</a:t>
                </a:r>
                <a:r>
                  <a:rPr lang="zh-CN" sz="1200" b="0" i="0" baseline="0">
                    <a:effectLst/>
                  </a:rPr>
                  <a:t> </a:t>
                </a:r>
                <a:r>
                  <a:rPr lang="en-GB" sz="1200" b="0" i="0" baseline="0">
                    <a:effectLst/>
                  </a:rPr>
                  <a:t>Peak</a:t>
                </a:r>
                <a:r>
                  <a:rPr lang="zh-CN" sz="1200" b="0" i="0" baseline="0">
                    <a:effectLst/>
                  </a:rPr>
                  <a:t> </a:t>
                </a:r>
                <a:r>
                  <a:rPr lang="en-US" sz="1200" b="0" i="0" baseline="0">
                    <a:effectLst/>
                  </a:rPr>
                  <a:t>Area</a:t>
                </a:r>
                <a:r>
                  <a:rPr lang="en-GB" sz="1200" b="0" i="0" baseline="0">
                    <a:effectLst/>
                  </a:rPr>
                  <a:t> </a:t>
                </a:r>
                <a:endParaRPr lang="en-HK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0096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-0.</a:t>
            </a:r>
            <a:r>
              <a:rPr lang="en-US" altLang="zh-CN" sz="1400" b="1" i="0" baseline="0">
                <a:solidFill>
                  <a:schemeClr val="tx1"/>
                </a:solidFill>
                <a:effectLst/>
              </a:rPr>
              <a:t>8</a:t>
            </a:r>
            <a:endParaRPr lang="en-HK" sz="14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1290102396593314"/>
          <c:y val="0.144180079711039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KBr'!$N$37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KBr'!$K$52:$K$76</c:f>
              <c:numCache>
                <c:formatCode>General</c:formatCode>
                <c:ptCount val="25"/>
                <c:pt idx="0">
                  <c:v>0</c:v>
                </c:pt>
                <c:pt idx="1">
                  <c:v>10.6504622339707</c:v>
                </c:pt>
                <c:pt idx="2">
                  <c:v>15.124039807218542</c:v>
                </c:pt>
                <c:pt idx="3">
                  <c:v>18.409839458570421</c:v>
                </c:pt>
                <c:pt idx="4">
                  <c:v>21.248057454361778</c:v>
                </c:pt>
                <c:pt idx="5">
                  <c:v>23.819059631368901</c:v>
                </c:pt>
                <c:pt idx="6">
                  <c:v>26.23078596337001</c:v>
                </c:pt>
                <c:pt idx="7">
                  <c:v>28.509455500609604</c:v>
                </c:pt>
                <c:pt idx="8">
                  <c:v>30.707473289008856</c:v>
                </c:pt>
                <c:pt idx="9">
                  <c:v>32.852773923892897</c:v>
                </c:pt>
                <c:pt idx="10">
                  <c:v>34.955172008057517</c:v>
                </c:pt>
                <c:pt idx="11">
                  <c:v>37.015781014340554</c:v>
                </c:pt>
                <c:pt idx="12">
                  <c:v>39.044491175551663</c:v>
                </c:pt>
                <c:pt idx="13">
                  <c:v>41.053283732624152</c:v>
                </c:pt>
                <c:pt idx="14">
                  <c:v>43.046975404385982</c:v>
                </c:pt>
                <c:pt idx="15">
                  <c:v>45.038766916642061</c:v>
                </c:pt>
                <c:pt idx="16">
                  <c:v>47.021939143300386</c:v>
                </c:pt>
                <c:pt idx="17">
                  <c:v>48.991333511890559</c:v>
                </c:pt>
                <c:pt idx="18">
                  <c:v>50.950935299747357</c:v>
                </c:pt>
                <c:pt idx="19">
                  <c:v>52.904413518699371</c:v>
                </c:pt>
                <c:pt idx="20">
                  <c:v>56.802623112351725</c:v>
                </c:pt>
                <c:pt idx="21">
                  <c:v>60.6746468124866</c:v>
                </c:pt>
                <c:pt idx="22">
                  <c:v>64.503961564528126</c:v>
                </c:pt>
                <c:pt idx="23">
                  <c:v>68.311388088074509</c:v>
                </c:pt>
                <c:pt idx="24">
                  <c:v>72.105610258904704</c:v>
                </c:pt>
              </c:numCache>
            </c:numRef>
          </c:xVal>
          <c:yVal>
            <c:numRef>
              <c:f>'Different excess in KBr'!$N$52:$N$76</c:f>
              <c:numCache>
                <c:formatCode>General</c:formatCode>
                <c:ptCount val="25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B1-6B4F-8F25-03FE755FBA7F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KBr'!$W$52:$W$91</c:f>
              <c:numCache>
                <c:formatCode>General</c:formatCode>
                <c:ptCount val="40"/>
                <c:pt idx="0">
                  <c:v>0</c:v>
                </c:pt>
                <c:pt idx="1">
                  <c:v>1.5597401201548702</c:v>
                </c:pt>
                <c:pt idx="2">
                  <c:v>3.0662087360310837</c:v>
                </c:pt>
                <c:pt idx="3">
                  <c:v>4.5185904812488413</c:v>
                </c:pt>
                <c:pt idx="4">
                  <c:v>5.9341808684098929</c:v>
                </c:pt>
                <c:pt idx="5">
                  <c:v>7.3172389104867648</c:v>
                </c:pt>
                <c:pt idx="6">
                  <c:v>8.6674990425680249</c:v>
                </c:pt>
                <c:pt idx="7">
                  <c:v>9.9863702521627289</c:v>
                </c:pt>
                <c:pt idx="8">
                  <c:v>11.280147977807172</c:v>
                </c:pt>
                <c:pt idx="9">
                  <c:v>12.553285145176638</c:v>
                </c:pt>
                <c:pt idx="10">
                  <c:v>13.80690425046569</c:v>
                </c:pt>
                <c:pt idx="11">
                  <c:v>15.040353122373803</c:v>
                </c:pt>
                <c:pt idx="12">
                  <c:v>16.254651556287456</c:v>
                </c:pt>
                <c:pt idx="13">
                  <c:v>17.452640340650142</c:v>
                </c:pt>
                <c:pt idx="14">
                  <c:v>18.635742784151663</c:v>
                </c:pt>
                <c:pt idx="15">
                  <c:v>19.803803425403387</c:v>
                </c:pt>
                <c:pt idx="16">
                  <c:v>20.958130280081999</c:v>
                </c:pt>
                <c:pt idx="17">
                  <c:v>22.099062128209837</c:v>
                </c:pt>
                <c:pt idx="18">
                  <c:v>23.227743036206189</c:v>
                </c:pt>
                <c:pt idx="19">
                  <c:v>24.345716468445012</c:v>
                </c:pt>
                <c:pt idx="20">
                  <c:v>26.549546783155936</c:v>
                </c:pt>
                <c:pt idx="21">
                  <c:v>28.716050328230782</c:v>
                </c:pt>
                <c:pt idx="22">
                  <c:v>30.849456317771203</c:v>
                </c:pt>
                <c:pt idx="23">
                  <c:v>32.949811687482971</c:v>
                </c:pt>
                <c:pt idx="24">
                  <c:v>35.025910641652196</c:v>
                </c:pt>
                <c:pt idx="25">
                  <c:v>37.081720630428272</c:v>
                </c:pt>
                <c:pt idx="26">
                  <c:v>39.123797612844896</c:v>
                </c:pt>
                <c:pt idx="27">
                  <c:v>41.157133968209685</c:v>
                </c:pt>
                <c:pt idx="28">
                  <c:v>43.179757816673501</c:v>
                </c:pt>
                <c:pt idx="29">
                  <c:v>45.194539269119161</c:v>
                </c:pt>
                <c:pt idx="30">
                  <c:v>47.204267023290399</c:v>
                </c:pt>
                <c:pt idx="31">
                  <c:v>49.212992400978457</c:v>
                </c:pt>
                <c:pt idx="32">
                  <c:v>51.218438364593268</c:v>
                </c:pt>
                <c:pt idx="33">
                  <c:v>53.219642912564161</c:v>
                </c:pt>
                <c:pt idx="34">
                  <c:v>55.216716485536253</c:v>
                </c:pt>
                <c:pt idx="35">
                  <c:v>57.208868085076894</c:v>
                </c:pt>
                <c:pt idx="36">
                  <c:v>59.197063324134611</c:v>
                </c:pt>
                <c:pt idx="37">
                  <c:v>61.179715813698735</c:v>
                </c:pt>
                <c:pt idx="38">
                  <c:v>63.158368350688718</c:v>
                </c:pt>
                <c:pt idx="39">
                  <c:v>65.133249303823817</c:v>
                </c:pt>
              </c:numCache>
            </c:numRef>
          </c:xVal>
          <c:yVal>
            <c:numRef>
              <c:f>'Different excess in KBr'!$AA$52:$AA$91</c:f>
              <c:numCache>
                <c:formatCode>General</c:formatCode>
                <c:ptCount val="40"/>
                <c:pt idx="0">
                  <c:v>1.0515159600117869E-3</c:v>
                </c:pt>
                <c:pt idx="1">
                  <c:v>1.8718861434510702E-3</c:v>
                </c:pt>
                <c:pt idx="2">
                  <c:v>7.3599617238680462E-3</c:v>
                </c:pt>
                <c:pt idx="3">
                  <c:v>1.2055235013834797E-2</c:v>
                </c:pt>
                <c:pt idx="4">
                  <c:v>1.5854826292503777E-2</c:v>
                </c:pt>
                <c:pt idx="5">
                  <c:v>1.908407857326529E-2</c:v>
                </c:pt>
                <c:pt idx="6">
                  <c:v>2.2026791668934991E-2</c:v>
                </c:pt>
                <c:pt idx="7">
                  <c:v>2.4738112889352969E-2</c:v>
                </c:pt>
                <c:pt idx="8">
                  <c:v>2.7048301406187098E-2</c:v>
                </c:pt>
                <c:pt idx="9">
                  <c:v>2.925605277572374E-2</c:v>
                </c:pt>
                <c:pt idx="10">
                  <c:v>3.1573336311894129E-2</c:v>
                </c:pt>
                <c:pt idx="11">
                  <c:v>3.3234734864135931E-2</c:v>
                </c:pt>
                <c:pt idx="12">
                  <c:v>3.5111420011171769E-2</c:v>
                </c:pt>
                <c:pt idx="13">
                  <c:v>3.6554901300598568E-2</c:v>
                </c:pt>
                <c:pt idx="14">
                  <c:v>3.8291562895041362E-2</c:v>
                </c:pt>
                <c:pt idx="15">
                  <c:v>3.9674381493770616E-2</c:v>
                </c:pt>
                <c:pt idx="16">
                  <c:v>4.0891171034407231E-2</c:v>
                </c:pt>
                <c:pt idx="17">
                  <c:v>4.2421481784532394E-2</c:v>
                </c:pt>
                <c:pt idx="18">
                  <c:v>4.3244945946729813E-2</c:v>
                </c:pt>
                <c:pt idx="19">
                  <c:v>4.478659067647478E-2</c:v>
                </c:pt>
                <c:pt idx="20">
                  <c:v>4.720696831397464E-2</c:v>
                </c:pt>
                <c:pt idx="21">
                  <c:v>4.8823502999334717E-2</c:v>
                </c:pt>
                <c:pt idx="22">
                  <c:v>5.0763994580197973E-2</c:v>
                </c:pt>
                <c:pt idx="23">
                  <c:v>5.3000697209632477E-2</c:v>
                </c:pt>
                <c:pt idx="24">
                  <c:v>5.327366308819384E-2</c:v>
                </c:pt>
                <c:pt idx="25">
                  <c:v>5.3292962784912884E-2</c:v>
                </c:pt>
                <c:pt idx="26">
                  <c:v>5.3399726533365603E-2</c:v>
                </c:pt>
                <c:pt idx="27">
                  <c:v>5.4442725087114431E-2</c:v>
                </c:pt>
                <c:pt idx="28">
                  <c:v>5.5448092326982362E-2</c:v>
                </c:pt>
                <c:pt idx="29">
                  <c:v>5.5453093990809214E-2</c:v>
                </c:pt>
                <c:pt idx="30">
                  <c:v>5.5455851090340506E-2</c:v>
                </c:pt>
                <c:pt idx="31">
                  <c:v>5.5463497480482772E-2</c:v>
                </c:pt>
                <c:pt idx="32">
                  <c:v>5.5469632949494356E-2</c:v>
                </c:pt>
                <c:pt idx="33">
                  <c:v>5.5465332032502625E-2</c:v>
                </c:pt>
                <c:pt idx="34">
                  <c:v>5.5519155510543428E-2</c:v>
                </c:pt>
                <c:pt idx="35">
                  <c:v>5.5562098643606284E-2</c:v>
                </c:pt>
                <c:pt idx="36">
                  <c:v>5.5746492102718509E-2</c:v>
                </c:pt>
                <c:pt idx="37">
                  <c:v>5.5672285683471746E-2</c:v>
                </c:pt>
                <c:pt idx="38">
                  <c:v>5.5524192736342154E-2</c:v>
                </c:pt>
                <c:pt idx="39">
                  <c:v>5.5932723455915913E-2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B1-6B4F-8F25-03FE755FB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</a:t>
                </a:r>
                <a:r>
                  <a:rPr lang="en-US" sz="1200" b="1" i="0" baseline="0">
                    <a:solidFill>
                      <a:schemeClr val="tx1"/>
                    </a:solidFill>
                    <a:effectLst/>
                  </a:rPr>
                  <a:t>KBr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-0.8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altLang="zh-CN" sz="1400" b="1" i="0" baseline="0">
                <a:solidFill>
                  <a:schemeClr val="tx1"/>
                </a:solidFill>
                <a:effectLst/>
              </a:rPr>
              <a:t>-0.7</a:t>
            </a:r>
            <a:endParaRPr lang="en-HK" sz="14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5811086587672939"/>
          <c:y val="0.191754843697154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KBr'!$K$144:$K$168</c:f>
              <c:numCache>
                <c:formatCode>General</c:formatCode>
                <c:ptCount val="25"/>
                <c:pt idx="0">
                  <c:v>0</c:v>
                </c:pt>
                <c:pt idx="1">
                  <c:v>6.6633081912722689</c:v>
                </c:pt>
                <c:pt idx="2">
                  <c:v>9.7826689327383445</c:v>
                </c:pt>
                <c:pt idx="3">
                  <c:v>12.163910446994977</c:v>
                </c:pt>
                <c:pt idx="4">
                  <c:v>14.258782638774695</c:v>
                </c:pt>
                <c:pt idx="5">
                  <c:v>16.180024938704367</c:v>
                </c:pt>
                <c:pt idx="6">
                  <c:v>17.996709490229911</c:v>
                </c:pt>
                <c:pt idx="7">
                  <c:v>19.72538579547259</c:v>
                </c:pt>
                <c:pt idx="8">
                  <c:v>21.400405049552827</c:v>
                </c:pt>
                <c:pt idx="9">
                  <c:v>23.040219247046849</c:v>
                </c:pt>
                <c:pt idx="10">
                  <c:v>24.651302874545401</c:v>
                </c:pt>
                <c:pt idx="11">
                  <c:v>26.234331053044549</c:v>
                </c:pt>
                <c:pt idx="12">
                  <c:v>27.795895832191412</c:v>
                </c:pt>
                <c:pt idx="13">
                  <c:v>29.3440375200319</c:v>
                </c:pt>
                <c:pt idx="14">
                  <c:v>30.881991167578093</c:v>
                </c:pt>
                <c:pt idx="15">
                  <c:v>32.418662161945306</c:v>
                </c:pt>
                <c:pt idx="16">
                  <c:v>33.949513009012321</c:v>
                </c:pt>
                <c:pt idx="17">
                  <c:v>35.471053822779972</c:v>
                </c:pt>
                <c:pt idx="18">
                  <c:v>36.985972603755947</c:v>
                </c:pt>
                <c:pt idx="19">
                  <c:v>38.496748345015448</c:v>
                </c:pt>
                <c:pt idx="20">
                  <c:v>41.512379964059889</c:v>
                </c:pt>
                <c:pt idx="21">
                  <c:v>44.51027902837712</c:v>
                </c:pt>
                <c:pt idx="22">
                  <c:v>47.479224233045151</c:v>
                </c:pt>
                <c:pt idx="23">
                  <c:v>50.433315033394514</c:v>
                </c:pt>
                <c:pt idx="24">
                  <c:v>53.378439565529433</c:v>
                </c:pt>
              </c:numCache>
            </c:numRef>
          </c:xVal>
          <c:yVal>
            <c:numRef>
              <c:f>'Different excess in KBr'!$J$144:$J$168</c:f>
              <c:numCache>
                <c:formatCode>General</c:formatCode>
                <c:ptCount val="25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F0-1549-9102-C48EC7D38775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dLbls>
            <c:dLbl>
              <c:idx val="39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A4-FF4F-8FCC-75D443C556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'Different excess in KBr'!$W$144:$W$183</c:f>
              <c:numCache>
                <c:formatCode>General</c:formatCode>
                <c:ptCount val="40"/>
                <c:pt idx="0">
                  <c:v>0</c:v>
                </c:pt>
                <c:pt idx="1">
                  <c:v>1.853552329843897</c:v>
                </c:pt>
                <c:pt idx="2">
                  <c:v>3.4912809921467676</c:v>
                </c:pt>
                <c:pt idx="3">
                  <c:v>5.0021889009817126</c:v>
                </c:pt>
                <c:pt idx="4">
                  <c:v>6.4160549648465413</c:v>
                </c:pt>
                <c:pt idx="5">
                  <c:v>7.7608604280888578</c:v>
                </c:pt>
                <c:pt idx="6">
                  <c:v>9.0536302160955877</c:v>
                </c:pt>
                <c:pt idx="7">
                  <c:v>10.306410706538545</c:v>
                </c:pt>
                <c:pt idx="8">
                  <c:v>11.52574558133025</c:v>
                </c:pt>
                <c:pt idx="9">
                  <c:v>12.717150552282959</c:v>
                </c:pt>
                <c:pt idx="10">
                  <c:v>13.884938612977471</c:v>
                </c:pt>
                <c:pt idx="11">
                  <c:v>15.035535477204567</c:v>
                </c:pt>
                <c:pt idx="12">
                  <c:v>16.171241676391737</c:v>
                </c:pt>
                <c:pt idx="13">
                  <c:v>17.290523600427264</c:v>
                </c:pt>
                <c:pt idx="14">
                  <c:v>18.394722950360457</c:v>
                </c:pt>
                <c:pt idx="15">
                  <c:v>19.487730587557376</c:v>
                </c:pt>
                <c:pt idx="16">
                  <c:v>20.570896084877074</c:v>
                </c:pt>
                <c:pt idx="17">
                  <c:v>21.642107531261065</c:v>
                </c:pt>
                <c:pt idx="18">
                  <c:v>22.703383032492876</c:v>
                </c:pt>
                <c:pt idx="19">
                  <c:v>23.750056350734717</c:v>
                </c:pt>
                <c:pt idx="20">
                  <c:v>25.807288750669095</c:v>
                </c:pt>
                <c:pt idx="21">
                  <c:v>27.842179326494048</c:v>
                </c:pt>
                <c:pt idx="22">
                  <c:v>29.859337129786095</c:v>
                </c:pt>
                <c:pt idx="23">
                  <c:v>31.863033849597294</c:v>
                </c:pt>
                <c:pt idx="24">
                  <c:v>33.859899047329804</c:v>
                </c:pt>
                <c:pt idx="25">
                  <c:v>35.84817829458283</c:v>
                </c:pt>
                <c:pt idx="26">
                  <c:v>37.824685896940117</c:v>
                </c:pt>
                <c:pt idx="27">
                  <c:v>39.790496578863539</c:v>
                </c:pt>
              </c:numCache>
            </c:numRef>
          </c:xVal>
          <c:yVal>
            <c:numRef>
              <c:f>'Different excess in KBr'!$V$144:$V$183</c:f>
              <c:numCache>
                <c:formatCode>General</c:formatCode>
                <c:ptCount val="40"/>
                <c:pt idx="0">
                  <c:v>6.8882285829707901E-2</c:v>
                </c:pt>
                <c:pt idx="1">
                  <c:v>6.6510385798632693E-2</c:v>
                </c:pt>
                <c:pt idx="2">
                  <c:v>6.2309260596643878E-2</c:v>
                </c:pt>
                <c:pt idx="3">
                  <c:v>5.4616741578620266E-2</c:v>
                </c:pt>
                <c:pt idx="4">
                  <c:v>4.8970442231199507E-2</c:v>
                </c:pt>
                <c:pt idx="5">
                  <c:v>4.4165330795525176E-2</c:v>
                </c:pt>
                <c:pt idx="6">
                  <c:v>4.047227060285892E-2</c:v>
                </c:pt>
                <c:pt idx="7">
                  <c:v>3.6007002517091366E-2</c:v>
                </c:pt>
                <c:pt idx="8">
                  <c:v>3.2111724394033564E-2</c:v>
                </c:pt>
                <c:pt idx="9">
                  <c:v>2.8887148747669362E-2</c:v>
                </c:pt>
                <c:pt idx="10">
                  <c:v>2.5512000658794283E-2</c:v>
                </c:pt>
                <c:pt idx="11">
                  <c:v>2.2871378924798014E-2</c:v>
                </c:pt>
                <c:pt idx="12">
                  <c:v>2.0331713781852084E-2</c:v>
                </c:pt>
                <c:pt idx="13">
                  <c:v>1.833483502486016E-2</c:v>
                </c:pt>
                <c:pt idx="14">
                  <c:v>1.6535631193287752E-2</c:v>
                </c:pt>
                <c:pt idx="15">
                  <c:v>1.4762738931013054E-2</c:v>
                </c:pt>
                <c:pt idx="16">
                  <c:v>1.2986525419515227E-2</c:v>
                </c:pt>
                <c:pt idx="17">
                  <c:v>1.1586425820385333E-2</c:v>
                </c:pt>
                <c:pt idx="18">
                  <c:v>1.0323928545680547E-2</c:v>
                </c:pt>
                <c:pt idx="19">
                  <c:v>9.1947237911746433E-3</c:v>
                </c:pt>
                <c:pt idx="20">
                  <c:v>6.9014372311995038E-3</c:v>
                </c:pt>
                <c:pt idx="21">
                  <c:v>5.1025206121814784E-3</c:v>
                </c:pt>
                <c:pt idx="22">
                  <c:v>3.5324515537600992E-3</c:v>
                </c:pt>
                <c:pt idx="23">
                  <c:v>2.5680339586699819E-3</c:v>
                </c:pt>
                <c:pt idx="24">
                  <c:v>2.3284173393412063E-3</c:v>
                </c:pt>
                <c:pt idx="25">
                  <c:v>2.1822870686761964E-3</c:v>
                </c:pt>
                <c:pt idx="26">
                  <c:v>2.1588964959602238E-3</c:v>
                </c:pt>
                <c:pt idx="27">
                  <c:v>2.2249840503418272E-3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1F0-1549-9102-C48EC7D38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880336"/>
        <c:axId val="102244943"/>
      </c:scatterChart>
      <c:valAx>
        <c:axId val="1615880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</a:t>
                </a:r>
                <a:r>
                  <a:rPr lang="en-US" sz="1200" b="1" i="0" baseline="0">
                    <a:solidFill>
                      <a:schemeClr val="tx1"/>
                    </a:solidFill>
                    <a:effectLst/>
                  </a:rPr>
                  <a:t>KBr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-0.7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44943"/>
        <c:crosses val="autoZero"/>
        <c:crossBetween val="midCat"/>
      </c:valAx>
      <c:valAx>
        <c:axId val="102244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5880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-0.7</a:t>
            </a:r>
            <a:endParaRPr lang="en-HK" sz="14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442782127024425"/>
          <c:y val="0.129434519495579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excess in KBr'!$K$144:$K$168</c:f>
              <c:numCache>
                <c:formatCode>General</c:formatCode>
                <c:ptCount val="25"/>
                <c:pt idx="0">
                  <c:v>0</c:v>
                </c:pt>
                <c:pt idx="1">
                  <c:v>6.6633081912722689</c:v>
                </c:pt>
                <c:pt idx="2">
                  <c:v>9.7826689327383445</c:v>
                </c:pt>
                <c:pt idx="3">
                  <c:v>12.163910446994977</c:v>
                </c:pt>
                <c:pt idx="4">
                  <c:v>14.258782638774695</c:v>
                </c:pt>
                <c:pt idx="5">
                  <c:v>16.180024938704367</c:v>
                </c:pt>
                <c:pt idx="6">
                  <c:v>17.996709490229911</c:v>
                </c:pt>
                <c:pt idx="7">
                  <c:v>19.72538579547259</c:v>
                </c:pt>
                <c:pt idx="8">
                  <c:v>21.400405049552827</c:v>
                </c:pt>
                <c:pt idx="9">
                  <c:v>23.040219247046849</c:v>
                </c:pt>
                <c:pt idx="10">
                  <c:v>24.651302874545401</c:v>
                </c:pt>
                <c:pt idx="11">
                  <c:v>26.234331053044549</c:v>
                </c:pt>
                <c:pt idx="12">
                  <c:v>27.795895832191412</c:v>
                </c:pt>
                <c:pt idx="13">
                  <c:v>29.3440375200319</c:v>
                </c:pt>
                <c:pt idx="14">
                  <c:v>30.881991167578093</c:v>
                </c:pt>
                <c:pt idx="15">
                  <c:v>32.418662161945306</c:v>
                </c:pt>
                <c:pt idx="16">
                  <c:v>33.949513009012321</c:v>
                </c:pt>
                <c:pt idx="17">
                  <c:v>35.471053822779972</c:v>
                </c:pt>
                <c:pt idx="18">
                  <c:v>36.985972603755947</c:v>
                </c:pt>
                <c:pt idx="19">
                  <c:v>38.496748345015448</c:v>
                </c:pt>
                <c:pt idx="20">
                  <c:v>41.512379964059889</c:v>
                </c:pt>
                <c:pt idx="21">
                  <c:v>44.51027902837712</c:v>
                </c:pt>
                <c:pt idx="22">
                  <c:v>47.479224233045151</c:v>
                </c:pt>
                <c:pt idx="23">
                  <c:v>50.433315033394514</c:v>
                </c:pt>
                <c:pt idx="24">
                  <c:v>53.378439565529433</c:v>
                </c:pt>
              </c:numCache>
            </c:numRef>
          </c:xVal>
          <c:yVal>
            <c:numRef>
              <c:f>'Different excess in KBr'!$L$144:$L$168</c:f>
              <c:numCache>
                <c:formatCode>General</c:formatCode>
                <c:ptCount val="25"/>
                <c:pt idx="0">
                  <c:v>0.10825107601344899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  <c:pt idx="24">
                  <c:v>2.8633154286570733E-2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D3-7B41-9237-FCF200A6153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dLbls>
            <c:dLbl>
              <c:idx val="39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3A-3E49-99B0-9E6A4F78D4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'Different excess in KBr'!$W$144:$W$183</c:f>
              <c:numCache>
                <c:formatCode>General</c:formatCode>
                <c:ptCount val="40"/>
                <c:pt idx="0">
                  <c:v>0</c:v>
                </c:pt>
                <c:pt idx="1">
                  <c:v>1.853552329843897</c:v>
                </c:pt>
                <c:pt idx="2">
                  <c:v>3.4912809921467676</c:v>
                </c:pt>
                <c:pt idx="3">
                  <c:v>5.0021889009817126</c:v>
                </c:pt>
                <c:pt idx="4">
                  <c:v>6.4160549648465413</c:v>
                </c:pt>
                <c:pt idx="5">
                  <c:v>7.7608604280888578</c:v>
                </c:pt>
                <c:pt idx="6">
                  <c:v>9.0536302160955877</c:v>
                </c:pt>
                <c:pt idx="7">
                  <c:v>10.306410706538545</c:v>
                </c:pt>
                <c:pt idx="8">
                  <c:v>11.52574558133025</c:v>
                </c:pt>
                <c:pt idx="9">
                  <c:v>12.717150552282959</c:v>
                </c:pt>
                <c:pt idx="10">
                  <c:v>13.884938612977471</c:v>
                </c:pt>
                <c:pt idx="11">
                  <c:v>15.035535477204567</c:v>
                </c:pt>
                <c:pt idx="12">
                  <c:v>16.171241676391737</c:v>
                </c:pt>
                <c:pt idx="13">
                  <c:v>17.290523600427264</c:v>
                </c:pt>
                <c:pt idx="14">
                  <c:v>18.394722950360457</c:v>
                </c:pt>
                <c:pt idx="15">
                  <c:v>19.487730587557376</c:v>
                </c:pt>
                <c:pt idx="16">
                  <c:v>20.570896084877074</c:v>
                </c:pt>
                <c:pt idx="17">
                  <c:v>21.642107531261065</c:v>
                </c:pt>
                <c:pt idx="18">
                  <c:v>22.703383032492876</c:v>
                </c:pt>
                <c:pt idx="19">
                  <c:v>23.750056350734717</c:v>
                </c:pt>
                <c:pt idx="20">
                  <c:v>25.807288750669095</c:v>
                </c:pt>
                <c:pt idx="21">
                  <c:v>27.842179326494048</c:v>
                </c:pt>
                <c:pt idx="22">
                  <c:v>29.859337129786095</c:v>
                </c:pt>
                <c:pt idx="23">
                  <c:v>31.863033849597294</c:v>
                </c:pt>
                <c:pt idx="24">
                  <c:v>33.859899047329804</c:v>
                </c:pt>
                <c:pt idx="25">
                  <c:v>35.84817829458283</c:v>
                </c:pt>
                <c:pt idx="26">
                  <c:v>37.824685896940117</c:v>
                </c:pt>
                <c:pt idx="27">
                  <c:v>39.790496578863539</c:v>
                </c:pt>
              </c:numCache>
            </c:numRef>
          </c:xVal>
          <c:yVal>
            <c:numRef>
              <c:f>'Different excess in KBr'!$X$144:$X$183</c:f>
              <c:numCache>
                <c:formatCode>General</c:formatCode>
                <c:ptCount val="40"/>
                <c:pt idx="0">
                  <c:v>0.10793004412604722</c:v>
                </c:pt>
                <c:pt idx="1">
                  <c:v>0.1011722721820259</c:v>
                </c:pt>
                <c:pt idx="2">
                  <c:v>9.3368178693830933E-2</c:v>
                </c:pt>
                <c:pt idx="3">
                  <c:v>8.4524280892993145E-2</c:v>
                </c:pt>
                <c:pt idx="4">
                  <c:v>7.814155778750953E-2</c:v>
                </c:pt>
                <c:pt idx="5">
                  <c:v>7.2043094440213271E-2</c:v>
                </c:pt>
                <c:pt idx="6">
                  <c:v>6.7657513804265046E-2</c:v>
                </c:pt>
                <c:pt idx="7">
                  <c:v>6.3262137661843118E-2</c:v>
                </c:pt>
                <c:pt idx="8">
                  <c:v>5.9773032559025142E-2</c:v>
                </c:pt>
                <c:pt idx="9">
                  <c:v>5.6263878332063977E-2</c:v>
                </c:pt>
                <c:pt idx="10">
                  <c:v>5.3536835205635958E-2</c:v>
                </c:pt>
                <c:pt idx="11">
                  <c:v>5.152823304455445E-2</c:v>
                </c:pt>
                <c:pt idx="12">
                  <c:v>4.9293799566831692E-2</c:v>
                </c:pt>
                <c:pt idx="13">
                  <c:v>4.6688724857197259E-2</c:v>
                </c:pt>
                <c:pt idx="14">
                  <c:v>4.4695188123571976E-2</c:v>
                </c:pt>
                <c:pt idx="15">
                  <c:v>4.3176573543412033E-2</c:v>
                </c:pt>
                <c:pt idx="16">
                  <c:v>4.153357802265803E-2</c:v>
                </c:pt>
                <c:pt idx="17">
                  <c:v>3.9241460438880431E-2</c:v>
                </c:pt>
                <c:pt idx="18">
                  <c:v>3.8180703503427268E-2</c:v>
                </c:pt>
                <c:pt idx="19">
                  <c:v>3.4173321468012184E-2</c:v>
                </c:pt>
                <c:pt idx="20">
                  <c:v>3.1670944364051788E-2</c:v>
                </c:pt>
                <c:pt idx="21">
                  <c:v>3.0005227765613096E-2</c:v>
                </c:pt>
                <c:pt idx="22">
                  <c:v>2.8282745344630614E-2</c:v>
                </c:pt>
                <c:pt idx="23">
                  <c:v>2.7384521058644324E-2</c:v>
                </c:pt>
                <c:pt idx="24">
                  <c:v>2.69363043174029E-2</c:v>
                </c:pt>
                <c:pt idx="25">
                  <c:v>2.5676348181645089E-2</c:v>
                </c:pt>
                <c:pt idx="26">
                  <c:v>2.4565013632901752E-2</c:v>
                </c:pt>
                <c:pt idx="27">
                  <c:v>2.3491608810929172E-2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7D3-7B41-9237-FCF200A61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880336"/>
        <c:axId val="102244943"/>
      </c:scatterChart>
      <c:valAx>
        <c:axId val="1615880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</a:t>
                </a:r>
                <a:r>
                  <a:rPr lang="en-US" sz="1200" b="1" i="0" baseline="0">
                    <a:solidFill>
                      <a:schemeClr val="tx1"/>
                    </a:solidFill>
                    <a:effectLst/>
                  </a:rPr>
                  <a:t>KBr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sz="1200" b="0" i="0" baseline="30000">
                    <a:solidFill>
                      <a:schemeClr val="tx1"/>
                    </a:solidFill>
                    <a:effectLst/>
                  </a:rPr>
                  <a:t>-0.7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44943"/>
        <c:crosses val="autoZero"/>
        <c:crossBetween val="midCat"/>
      </c:valAx>
      <c:valAx>
        <c:axId val="102244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5880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-0.7</a:t>
            </a:r>
            <a:endParaRPr lang="en-HK" sz="14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3591683697103462"/>
          <c:y val="0.119846777310721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KBr'!$K$144:$K$168</c:f>
              <c:numCache>
                <c:formatCode>General</c:formatCode>
                <c:ptCount val="25"/>
                <c:pt idx="0">
                  <c:v>0</c:v>
                </c:pt>
                <c:pt idx="1">
                  <c:v>6.6633081912722689</c:v>
                </c:pt>
                <c:pt idx="2">
                  <c:v>9.7826689327383445</c:v>
                </c:pt>
                <c:pt idx="3">
                  <c:v>12.163910446994977</c:v>
                </c:pt>
                <c:pt idx="4">
                  <c:v>14.258782638774695</c:v>
                </c:pt>
                <c:pt idx="5">
                  <c:v>16.180024938704367</c:v>
                </c:pt>
                <c:pt idx="6">
                  <c:v>17.996709490229911</c:v>
                </c:pt>
                <c:pt idx="7">
                  <c:v>19.72538579547259</c:v>
                </c:pt>
                <c:pt idx="8">
                  <c:v>21.400405049552827</c:v>
                </c:pt>
                <c:pt idx="9">
                  <c:v>23.040219247046849</c:v>
                </c:pt>
                <c:pt idx="10">
                  <c:v>24.651302874545401</c:v>
                </c:pt>
                <c:pt idx="11">
                  <c:v>26.234331053044549</c:v>
                </c:pt>
                <c:pt idx="12">
                  <c:v>27.795895832191412</c:v>
                </c:pt>
                <c:pt idx="13">
                  <c:v>29.3440375200319</c:v>
                </c:pt>
                <c:pt idx="14">
                  <c:v>30.881991167578093</c:v>
                </c:pt>
                <c:pt idx="15">
                  <c:v>32.418662161945306</c:v>
                </c:pt>
                <c:pt idx="16">
                  <c:v>33.949513009012321</c:v>
                </c:pt>
                <c:pt idx="17">
                  <c:v>35.471053822779972</c:v>
                </c:pt>
                <c:pt idx="18">
                  <c:v>36.985972603755947</c:v>
                </c:pt>
                <c:pt idx="19">
                  <c:v>38.496748345015448</c:v>
                </c:pt>
                <c:pt idx="20">
                  <c:v>41.512379964059889</c:v>
                </c:pt>
                <c:pt idx="21">
                  <c:v>44.51027902837712</c:v>
                </c:pt>
                <c:pt idx="22">
                  <c:v>47.479224233045151</c:v>
                </c:pt>
                <c:pt idx="23">
                  <c:v>50.433315033394514</c:v>
                </c:pt>
                <c:pt idx="24">
                  <c:v>53.378439565529433</c:v>
                </c:pt>
              </c:numCache>
            </c:numRef>
          </c:xVal>
          <c:yVal>
            <c:numRef>
              <c:f>'Different excess in KBr'!$N$144:$N$168</c:f>
              <c:numCache>
                <c:formatCode>General</c:formatCode>
                <c:ptCount val="25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C8-1E4D-A64B-7A47291F6742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dLbls>
            <c:dLbl>
              <c:idx val="39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66-5847-8544-BD891101B9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'Different excess in KBr'!$W$144:$W$183</c:f>
              <c:numCache>
                <c:formatCode>General</c:formatCode>
                <c:ptCount val="40"/>
                <c:pt idx="0">
                  <c:v>0</c:v>
                </c:pt>
                <c:pt idx="1">
                  <c:v>1.853552329843897</c:v>
                </c:pt>
                <c:pt idx="2">
                  <c:v>3.4912809921467676</c:v>
                </c:pt>
                <c:pt idx="3">
                  <c:v>5.0021889009817126</c:v>
                </c:pt>
                <c:pt idx="4">
                  <c:v>6.4160549648465413</c:v>
                </c:pt>
                <c:pt idx="5">
                  <c:v>7.7608604280888578</c:v>
                </c:pt>
                <c:pt idx="6">
                  <c:v>9.0536302160955877</c:v>
                </c:pt>
                <c:pt idx="7">
                  <c:v>10.306410706538545</c:v>
                </c:pt>
                <c:pt idx="8">
                  <c:v>11.52574558133025</c:v>
                </c:pt>
                <c:pt idx="9">
                  <c:v>12.717150552282959</c:v>
                </c:pt>
                <c:pt idx="10">
                  <c:v>13.884938612977471</c:v>
                </c:pt>
                <c:pt idx="11">
                  <c:v>15.035535477204567</c:v>
                </c:pt>
                <c:pt idx="12">
                  <c:v>16.171241676391737</c:v>
                </c:pt>
                <c:pt idx="13">
                  <c:v>17.290523600427264</c:v>
                </c:pt>
                <c:pt idx="14">
                  <c:v>18.394722950360457</c:v>
                </c:pt>
                <c:pt idx="15">
                  <c:v>19.487730587557376</c:v>
                </c:pt>
                <c:pt idx="16">
                  <c:v>20.570896084877074</c:v>
                </c:pt>
                <c:pt idx="17">
                  <c:v>21.642107531261065</c:v>
                </c:pt>
                <c:pt idx="18">
                  <c:v>22.703383032492876</c:v>
                </c:pt>
                <c:pt idx="19">
                  <c:v>23.750056350734717</c:v>
                </c:pt>
                <c:pt idx="20">
                  <c:v>25.807288750669095</c:v>
                </c:pt>
                <c:pt idx="21">
                  <c:v>27.842179326494048</c:v>
                </c:pt>
                <c:pt idx="22">
                  <c:v>29.859337129786095</c:v>
                </c:pt>
                <c:pt idx="23">
                  <c:v>31.863033849597294</c:v>
                </c:pt>
                <c:pt idx="24">
                  <c:v>33.859899047329804</c:v>
                </c:pt>
                <c:pt idx="25">
                  <c:v>35.84817829458283</c:v>
                </c:pt>
                <c:pt idx="26">
                  <c:v>37.824685896940117</c:v>
                </c:pt>
                <c:pt idx="27">
                  <c:v>39.790496578863539</c:v>
                </c:pt>
              </c:numCache>
            </c:numRef>
          </c:xVal>
          <c:yVal>
            <c:numRef>
              <c:f>'Different excess in KBr'!$AA$144:$AA$183</c:f>
              <c:numCache>
                <c:formatCode>General</c:formatCode>
                <c:ptCount val="40"/>
                <c:pt idx="0">
                  <c:v>2.1810244080507305E-3</c:v>
                </c:pt>
                <c:pt idx="1">
                  <c:v>3.2891584433416051E-3</c:v>
                </c:pt>
                <c:pt idx="2">
                  <c:v>8.7257211359250079E-3</c:v>
                </c:pt>
                <c:pt idx="3">
                  <c:v>1.466458264405845E-2</c:v>
                </c:pt>
                <c:pt idx="4">
                  <c:v>1.9873661874827683E-2</c:v>
                </c:pt>
                <c:pt idx="5">
                  <c:v>2.460238407775021E-2</c:v>
                </c:pt>
                <c:pt idx="6">
                  <c:v>2.8825153846153848E-2</c:v>
                </c:pt>
                <c:pt idx="7">
                  <c:v>3.2231884863523574E-2</c:v>
                </c:pt>
                <c:pt idx="8">
                  <c:v>3.4867908326440593E-2</c:v>
                </c:pt>
                <c:pt idx="9">
                  <c:v>3.794820209539565E-2</c:v>
                </c:pt>
                <c:pt idx="10">
                  <c:v>4.0258281224152204E-2</c:v>
                </c:pt>
                <c:pt idx="11">
                  <c:v>4.2260750261924468E-2</c:v>
                </c:pt>
                <c:pt idx="12">
                  <c:v>4.4454250785773371E-2</c:v>
                </c:pt>
                <c:pt idx="13">
                  <c:v>4.6617571408877866E-2</c:v>
                </c:pt>
                <c:pt idx="14">
                  <c:v>4.8003781775572102E-2</c:v>
                </c:pt>
                <c:pt idx="15">
                  <c:v>4.9243409980700314E-2</c:v>
                </c:pt>
                <c:pt idx="16">
                  <c:v>5.036178613178937E-2</c:v>
                </c:pt>
                <c:pt idx="17">
                  <c:v>5.1590574634684319E-2</c:v>
                </c:pt>
                <c:pt idx="18">
                  <c:v>5.2784165453542878E-2</c:v>
                </c:pt>
                <c:pt idx="19">
                  <c:v>5.3984103225806462E-2</c:v>
                </c:pt>
                <c:pt idx="20">
                  <c:v>5.6140089633305773E-2</c:v>
                </c:pt>
                <c:pt idx="21">
                  <c:v>5.7986784587813624E-2</c:v>
                </c:pt>
                <c:pt idx="22">
                  <c:v>5.8985665949820791E-2</c:v>
                </c:pt>
                <c:pt idx="23">
                  <c:v>5.9931365674110851E-2</c:v>
                </c:pt>
                <c:pt idx="24">
                  <c:v>5.9942769920044131E-2</c:v>
                </c:pt>
                <c:pt idx="25">
                  <c:v>6.0901280176454381E-2</c:v>
                </c:pt>
                <c:pt idx="26">
                  <c:v>6.044894248690378E-2</c:v>
                </c:pt>
                <c:pt idx="27">
                  <c:v>6.0484002398676601E-2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C8-1E4D-A64B-7A47291F6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880336"/>
        <c:axId val="102244943"/>
      </c:scatterChart>
      <c:valAx>
        <c:axId val="1615880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</a:t>
                </a:r>
                <a:r>
                  <a:rPr lang="en-US" altLang="zh-CN" sz="1200" b="1" i="0" baseline="0">
                    <a:solidFill>
                      <a:schemeClr val="tx1"/>
                    </a:solidFill>
                    <a:effectLst/>
                  </a:rPr>
                  <a:t>KBr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US" altLang="zh-CN" sz="1200" b="0" i="0" baseline="30000">
                    <a:solidFill>
                      <a:schemeClr val="tx1"/>
                    </a:solidFill>
                    <a:effectLst/>
                  </a:rPr>
                  <a:t>-0.7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44943"/>
        <c:crosses val="autoZero"/>
        <c:crossBetween val="midCat"/>
      </c:valAx>
      <c:valAx>
        <c:axId val="102244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5880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Same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excess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reactions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6408453583844358"/>
          <c:y val="9.8346178548490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'same excess reactions'!$T$6</c:f>
              <c:strCache>
                <c:ptCount val="1"/>
                <c:pt idx="0">
                  <c:v>Phenyl 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reactions'!$T$7:$T$25</c:f>
              <c:numCache>
                <c:formatCode>General</c:formatCode>
                <c:ptCount val="19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CF-E248-A30B-627D00E3BB03}"/>
            </c:ext>
          </c:extLst>
        </c:ser>
        <c:ser>
          <c:idx val="1"/>
          <c:order val="1"/>
          <c:tx>
            <c:strRef>
              <c:f>'same excess reactions'!$U$6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reactions'!$U$7:$U$25</c:f>
              <c:numCache>
                <c:formatCode>General</c:formatCode>
                <c:ptCount val="19"/>
                <c:pt idx="0">
                  <c:v>0.10158694806219203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CF-E248-A30B-627D00E3BB03}"/>
            </c:ext>
          </c:extLst>
        </c:ser>
        <c:ser>
          <c:idx val="2"/>
          <c:order val="2"/>
          <c:tx>
            <c:strRef>
              <c:f>'same excess reactions'!$V$6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reactions'!$V$7:$V$25</c:f>
              <c:numCache>
                <c:formatCode>General</c:formatCode>
                <c:ptCount val="19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BCF-E248-A30B-627D00E3BB03}"/>
            </c:ext>
          </c:extLst>
        </c:ser>
        <c:ser>
          <c:idx val="3"/>
          <c:order val="3"/>
          <c:tx>
            <c:strRef>
              <c:f>'same excess reactions'!$W$6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reactions'!$W$7:$W$25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BCF-E248-A30B-627D00E3BB03}"/>
            </c:ext>
          </c:extLst>
        </c:ser>
        <c:ser>
          <c:idx val="4"/>
          <c:order val="4"/>
          <c:tx>
            <c:strRef>
              <c:f>'same excess reactions'!$X$6</c:f>
              <c:strCache>
                <c:ptCount val="1"/>
                <c:pt idx="0">
                  <c:v>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reactions'!$X$7:$X$25</c:f>
              <c:numCache>
                <c:formatCode>General</c:formatCode>
                <c:ptCount val="19"/>
                <c:pt idx="4">
                  <c:v>2.4639193303389029E-2</c:v>
                </c:pt>
                <c:pt idx="5">
                  <c:v>7.8117004363003426E-3</c:v>
                </c:pt>
                <c:pt idx="6">
                  <c:v>1.6539665953899101E-3</c:v>
                </c:pt>
                <c:pt idx="7">
                  <c:v>6.4918936564180242E-4</c:v>
                </c:pt>
                <c:pt idx="8">
                  <c:v>4.7074944644227151E-4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BCF-E248-A30B-627D00E3BB03}"/>
            </c:ext>
          </c:extLst>
        </c:ser>
        <c:ser>
          <c:idx val="5"/>
          <c:order val="5"/>
          <c:tx>
            <c:strRef>
              <c:f>'same excess reactions'!$Y$6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reactions'!$Y$7:$Y$25</c:f>
              <c:numCache>
                <c:formatCode>General</c:formatCode>
                <c:ptCount val="19"/>
                <c:pt idx="4">
                  <c:v>5.7013882101196692E-2</c:v>
                </c:pt>
                <c:pt idx="5">
                  <c:v>3.63419063682014E-2</c:v>
                </c:pt>
                <c:pt idx="6">
                  <c:v>2.9459771288701544E-2</c:v>
                </c:pt>
                <c:pt idx="7">
                  <c:v>2.8471761579250285E-2</c:v>
                </c:pt>
                <c:pt idx="8">
                  <c:v>2.7867273544429933E-2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BCF-E248-A30B-627D00E3BB03}"/>
            </c:ext>
          </c:extLst>
        </c:ser>
        <c:ser>
          <c:idx val="6"/>
          <c:order val="6"/>
          <c:tx>
            <c:strRef>
              <c:f>'same excess reactions'!$Z$6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reactions'!$Z$7:$Z$25</c:f>
              <c:numCache>
                <c:formatCode>General</c:formatCode>
                <c:ptCount val="19"/>
                <c:pt idx="0">
                  <c:v>6.0931899641577072E-4</c:v>
                </c:pt>
                <c:pt idx="1">
                  <c:v>1.1255793037770417E-3</c:v>
                </c:pt>
                <c:pt idx="2">
                  <c:v>1.4901257714117122E-2</c:v>
                </c:pt>
                <c:pt idx="3">
                  <c:v>2.0516706912983546E-2</c:v>
                </c:pt>
                <c:pt idx="4">
                  <c:v>2.1218096863862397E-2</c:v>
                </c:pt>
                <c:pt idx="5">
                  <c:v>2.1620056112775135E-2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BCF-E248-A30B-627D00E3BB03}"/>
            </c:ext>
          </c:extLst>
        </c:ser>
        <c:ser>
          <c:idx val="7"/>
          <c:order val="7"/>
          <c:tx>
            <c:strRef>
              <c:f>'same excess reactions'!$AA$6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reactions'!$AA$7:$AA$25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BCF-E248-A30B-627D00E3BB03}"/>
            </c:ext>
          </c:extLst>
        </c:ser>
        <c:ser>
          <c:idx val="8"/>
          <c:order val="8"/>
          <c:tx>
            <c:strRef>
              <c:f>'same excess reactions'!$AB$6</c:f>
              <c:strCache>
                <c:ptCount val="1"/>
                <c:pt idx="0">
                  <c:v>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reactions'!$AB$7:$AB$25</c:f>
              <c:numCache>
                <c:formatCode>General</c:formatCode>
                <c:ptCount val="19"/>
                <c:pt idx="4">
                  <c:v>2.2835011195301212E-2</c:v>
                </c:pt>
                <c:pt idx="5">
                  <c:v>2.1037901436212245E-2</c:v>
                </c:pt>
                <c:pt idx="6">
                  <c:v>1.7000890354242695E-2</c:v>
                </c:pt>
                <c:pt idx="7">
                  <c:v>1.3682432557917993E-2</c:v>
                </c:pt>
                <c:pt idx="8">
                  <c:v>1.0861909516077906E-2</c:v>
                </c:pt>
                <c:pt idx="9">
                  <c:v>8.8436909726016793E-3</c:v>
                </c:pt>
                <c:pt idx="10">
                  <c:v>6.9860956458229337E-3</c:v>
                </c:pt>
                <c:pt idx="11">
                  <c:v>5.2553428106848661E-3</c:v>
                </c:pt>
                <c:pt idx="12">
                  <c:v>3.8766010790666572E-3</c:v>
                </c:pt>
                <c:pt idx="13">
                  <c:v>2.4652472797209077E-3</c:v>
                </c:pt>
                <c:pt idx="14">
                  <c:v>1.3569679843607771E-3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BCF-E248-A30B-627D00E3BB03}"/>
            </c:ext>
          </c:extLst>
        </c:ser>
        <c:ser>
          <c:idx val="9"/>
          <c:order val="9"/>
          <c:tx>
            <c:strRef>
              <c:f>'same excess reactions'!$AC$6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reactions'!$AC$7:$AC$25</c:f>
              <c:numCache>
                <c:formatCode>General</c:formatCode>
                <c:ptCount val="19"/>
                <c:pt idx="4">
                  <c:v>5.7646279866468503E-2</c:v>
                </c:pt>
                <c:pt idx="5">
                  <c:v>5.3175312079340731E-2</c:v>
                </c:pt>
                <c:pt idx="6">
                  <c:v>4.8428159408333733E-2</c:v>
                </c:pt>
                <c:pt idx="7">
                  <c:v>4.4647255066593866E-2</c:v>
                </c:pt>
                <c:pt idx="8">
                  <c:v>4.1495460449247859E-2</c:v>
                </c:pt>
                <c:pt idx="9">
                  <c:v>3.8731924655055927E-2</c:v>
                </c:pt>
                <c:pt idx="10">
                  <c:v>3.6408205935179835E-2</c:v>
                </c:pt>
                <c:pt idx="11">
                  <c:v>3.4326192644085207E-2</c:v>
                </c:pt>
                <c:pt idx="12">
                  <c:v>3.242572568370735E-2</c:v>
                </c:pt>
                <c:pt idx="13">
                  <c:v>3.0763965724283367E-2</c:v>
                </c:pt>
                <c:pt idx="14">
                  <c:v>2.9199924712737718E-2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BCF-E248-A30B-627D00E3BB03}"/>
            </c:ext>
          </c:extLst>
        </c:ser>
        <c:ser>
          <c:idx val="10"/>
          <c:order val="10"/>
          <c:tx>
            <c:strRef>
              <c:f>'same excess reactions'!$AD$6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reactions'!$AD$7:$AD$25</c:f>
              <c:numCache>
                <c:formatCode>General</c:formatCode>
                <c:ptCount val="19"/>
                <c:pt idx="0">
                  <c:v>1.0504122772422859E-3</c:v>
                </c:pt>
                <c:pt idx="1">
                  <c:v>1.0238748202264544E-3</c:v>
                </c:pt>
                <c:pt idx="2">
                  <c:v>3.695522243386656E-3</c:v>
                </c:pt>
                <c:pt idx="3">
                  <c:v>6.5952880389672196E-3</c:v>
                </c:pt>
                <c:pt idx="4">
                  <c:v>9.0607967240947627E-3</c:v>
                </c:pt>
                <c:pt idx="5">
                  <c:v>1.1072744679768542E-2</c:v>
                </c:pt>
                <c:pt idx="6">
                  <c:v>1.2822679891969205E-2</c:v>
                </c:pt>
                <c:pt idx="7">
                  <c:v>1.4354420974521862E-2</c:v>
                </c:pt>
                <c:pt idx="8">
                  <c:v>1.5733493961912908E-2</c:v>
                </c:pt>
                <c:pt idx="9">
                  <c:v>1.6976101963707777E-2</c:v>
                </c:pt>
                <c:pt idx="10">
                  <c:v>1.795511146040717E-2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BCF-E248-A30B-627D00E3BB03}"/>
            </c:ext>
          </c:extLst>
        </c:ser>
        <c:ser>
          <c:idx val="12"/>
          <c:order val="11"/>
          <c:tx>
            <c:strRef>
              <c:f>'same excess reactions'!$AF$6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reactions'!$AF$7:$AF$25</c:f>
              <c:numCache>
                <c:formatCode>General</c:formatCode>
                <c:ptCount val="19"/>
                <c:pt idx="4">
                  <c:v>2.7295252938469856E-2</c:v>
                </c:pt>
                <c:pt idx="5">
                  <c:v>2.3807295084023058E-2</c:v>
                </c:pt>
                <c:pt idx="6">
                  <c:v>1.7975726880489772E-2</c:v>
                </c:pt>
                <c:pt idx="7">
                  <c:v>1.3959732796981761E-2</c:v>
                </c:pt>
                <c:pt idx="8">
                  <c:v>1.0633998529848634E-2</c:v>
                </c:pt>
                <c:pt idx="9">
                  <c:v>7.8824814091032324E-3</c:v>
                </c:pt>
                <c:pt idx="10">
                  <c:v>5.6289456463776881E-3</c:v>
                </c:pt>
                <c:pt idx="11">
                  <c:v>3.9098720687016772E-3</c:v>
                </c:pt>
                <c:pt idx="12">
                  <c:v>2.3014888210846555E-3</c:v>
                </c:pt>
                <c:pt idx="13">
                  <c:v>1.3758853480612151E-3</c:v>
                </c:pt>
                <c:pt idx="14">
                  <c:v>7.5284723594320688E-4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3BCF-E248-A30B-627D00E3BB03}"/>
            </c:ext>
          </c:extLst>
        </c:ser>
        <c:ser>
          <c:idx val="13"/>
          <c:order val="12"/>
          <c:tx>
            <c:strRef>
              <c:f>'same excess reactions'!$AG$6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reactions'!$AG$7:$AG$25</c:f>
              <c:numCache>
                <c:formatCode>General</c:formatCode>
                <c:ptCount val="19"/>
                <c:pt idx="4">
                  <c:v>5.8868560163009336E-2</c:v>
                </c:pt>
                <c:pt idx="5">
                  <c:v>5.2787468943894716E-2</c:v>
                </c:pt>
                <c:pt idx="6">
                  <c:v>4.7995003138618382E-2</c:v>
                </c:pt>
                <c:pt idx="7">
                  <c:v>4.3816580707071541E-2</c:v>
                </c:pt>
                <c:pt idx="8">
                  <c:v>4.0484057652396606E-2</c:v>
                </c:pt>
                <c:pt idx="9">
                  <c:v>3.7403704823745478E-2</c:v>
                </c:pt>
                <c:pt idx="10">
                  <c:v>3.6182651305292697E-2</c:v>
                </c:pt>
                <c:pt idx="11">
                  <c:v>3.3874058614052696E-2</c:v>
                </c:pt>
                <c:pt idx="12">
                  <c:v>3.1949619771285936E-2</c:v>
                </c:pt>
                <c:pt idx="13">
                  <c:v>3.1145699580632569E-2</c:v>
                </c:pt>
                <c:pt idx="14">
                  <c:v>3.072935017333844E-2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3BCF-E248-A30B-627D00E3BB03}"/>
            </c:ext>
          </c:extLst>
        </c:ser>
        <c:ser>
          <c:idx val="14"/>
          <c:order val="13"/>
          <c:tx>
            <c:strRef>
              <c:f>'same excess reactions'!$AH$6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reactions'!$AH$7:$AH$25</c:f>
              <c:numCache>
                <c:formatCode>General</c:formatCode>
                <c:ptCount val="19"/>
                <c:pt idx="4">
                  <c:v>4.3551052839357327E-2</c:v>
                </c:pt>
                <c:pt idx="5">
                  <c:v>4.4557968221826033E-2</c:v>
                </c:pt>
                <c:pt idx="6">
                  <c:v>4.8199916212160195E-2</c:v>
                </c:pt>
                <c:pt idx="7">
                  <c:v>5.1236947852391516E-2</c:v>
                </c:pt>
                <c:pt idx="8">
                  <c:v>5.3672214959430115E-2</c:v>
                </c:pt>
                <c:pt idx="9">
                  <c:v>5.5746136802796803E-2</c:v>
                </c:pt>
                <c:pt idx="10">
                  <c:v>5.750071811469231E-2</c:v>
                </c:pt>
                <c:pt idx="11">
                  <c:v>5.8812826673952857E-2</c:v>
                </c:pt>
                <c:pt idx="12">
                  <c:v>6.0055595335701421E-2</c:v>
                </c:pt>
                <c:pt idx="13">
                  <c:v>6.0589096685347399E-2</c:v>
                </c:pt>
                <c:pt idx="14">
                  <c:v>6.1144077700599125E-2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3BCF-E248-A30B-627D00E3B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59232"/>
        <c:axId val="2069541648"/>
      </c:scatterChart>
      <c:valAx>
        <c:axId val="2122159232"/>
        <c:scaling>
          <c:orientation val="minMax"/>
          <c:max val="4.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541648"/>
        <c:crosses val="autoZero"/>
        <c:crossBetween val="midCat"/>
      </c:valAx>
      <c:valAx>
        <c:axId val="2069541648"/>
        <c:scaling>
          <c:orientation val="minMax"/>
          <c:max val="0.13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en-GB" sz="2000" b="1" baseline="0">
                    <a:solidFill>
                      <a:schemeClr val="tx1"/>
                    </a:solidFill>
                  </a:rPr>
                  <a:t> 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159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Same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Excess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Experiments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6408453583844358"/>
          <c:y val="9.8346178548490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'same excess reactions'!$T$6</c:f>
              <c:strCache>
                <c:ptCount val="1"/>
                <c:pt idx="0">
                  <c:v>Phenyl 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reactions'!$T$7:$T$25</c:f>
              <c:numCache>
                <c:formatCode>General</c:formatCode>
                <c:ptCount val="19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5D-CD41-8B37-C846DCECAA5A}"/>
            </c:ext>
          </c:extLst>
        </c:ser>
        <c:ser>
          <c:idx val="1"/>
          <c:order val="1"/>
          <c:tx>
            <c:strRef>
              <c:f>'same excess reactions'!$U$6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reactions'!$U$7:$U$25</c:f>
              <c:numCache>
                <c:formatCode>General</c:formatCode>
                <c:ptCount val="19"/>
                <c:pt idx="0">
                  <c:v>0.10158694806219203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15D-CD41-8B37-C846DCECAA5A}"/>
            </c:ext>
          </c:extLst>
        </c:ser>
        <c:ser>
          <c:idx val="3"/>
          <c:order val="2"/>
          <c:tx>
            <c:strRef>
              <c:f>'same excess reactions'!$W$6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reactions'!$W$7:$W$25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15D-CD41-8B37-C846DCECAA5A}"/>
            </c:ext>
          </c:extLst>
        </c:ser>
        <c:ser>
          <c:idx val="4"/>
          <c:order val="3"/>
          <c:tx>
            <c:strRef>
              <c:f>'same excess reactions'!$X$6</c:f>
              <c:strCache>
                <c:ptCount val="1"/>
                <c:pt idx="0">
                  <c:v>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reactions'!$X$7:$X$25</c:f>
              <c:numCache>
                <c:formatCode>General</c:formatCode>
                <c:ptCount val="19"/>
                <c:pt idx="4">
                  <c:v>2.4639193303389029E-2</c:v>
                </c:pt>
                <c:pt idx="5">
                  <c:v>7.8117004363003426E-3</c:v>
                </c:pt>
                <c:pt idx="6">
                  <c:v>1.6539665953899101E-3</c:v>
                </c:pt>
                <c:pt idx="7">
                  <c:v>6.4918936564180242E-4</c:v>
                </c:pt>
                <c:pt idx="8">
                  <c:v>4.7074944644227151E-4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15D-CD41-8B37-C846DCECAA5A}"/>
            </c:ext>
          </c:extLst>
        </c:ser>
        <c:ser>
          <c:idx val="5"/>
          <c:order val="4"/>
          <c:tx>
            <c:strRef>
              <c:f>'same excess reactions'!$Y$6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reactions'!$Y$7:$Y$25</c:f>
              <c:numCache>
                <c:formatCode>General</c:formatCode>
                <c:ptCount val="19"/>
                <c:pt idx="4">
                  <c:v>5.7013882101196692E-2</c:v>
                </c:pt>
                <c:pt idx="5">
                  <c:v>3.63419063682014E-2</c:v>
                </c:pt>
                <c:pt idx="6">
                  <c:v>2.9459771288701544E-2</c:v>
                </c:pt>
                <c:pt idx="7">
                  <c:v>2.8471761579250285E-2</c:v>
                </c:pt>
                <c:pt idx="8">
                  <c:v>2.7867273544429933E-2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15D-CD41-8B37-C846DCECAA5A}"/>
            </c:ext>
          </c:extLst>
        </c:ser>
        <c:ser>
          <c:idx val="7"/>
          <c:order val="5"/>
          <c:tx>
            <c:strRef>
              <c:f>'same excess reactions'!$AA$6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reactions'!$AA$7:$AA$25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15D-CD41-8B37-C846DCECAA5A}"/>
            </c:ext>
          </c:extLst>
        </c:ser>
        <c:ser>
          <c:idx val="8"/>
          <c:order val="6"/>
          <c:tx>
            <c:strRef>
              <c:f>'same excess reactions'!$AB$6</c:f>
              <c:strCache>
                <c:ptCount val="1"/>
                <c:pt idx="0">
                  <c:v>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reactions'!$AB$7:$AB$25</c:f>
              <c:numCache>
                <c:formatCode>General</c:formatCode>
                <c:ptCount val="19"/>
                <c:pt idx="4">
                  <c:v>2.2835011195301212E-2</c:v>
                </c:pt>
                <c:pt idx="5">
                  <c:v>2.1037901436212245E-2</c:v>
                </c:pt>
                <c:pt idx="6">
                  <c:v>1.7000890354242695E-2</c:v>
                </c:pt>
                <c:pt idx="7">
                  <c:v>1.3682432557917993E-2</c:v>
                </c:pt>
                <c:pt idx="8">
                  <c:v>1.0861909516077906E-2</c:v>
                </c:pt>
                <c:pt idx="9">
                  <c:v>8.8436909726016793E-3</c:v>
                </c:pt>
                <c:pt idx="10">
                  <c:v>6.9860956458229337E-3</c:v>
                </c:pt>
                <c:pt idx="11">
                  <c:v>5.2553428106848661E-3</c:v>
                </c:pt>
                <c:pt idx="12">
                  <c:v>3.8766010790666572E-3</c:v>
                </c:pt>
                <c:pt idx="13">
                  <c:v>2.4652472797209077E-3</c:v>
                </c:pt>
                <c:pt idx="14">
                  <c:v>1.3569679843607771E-3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15D-CD41-8B37-C846DCECAA5A}"/>
            </c:ext>
          </c:extLst>
        </c:ser>
        <c:ser>
          <c:idx val="9"/>
          <c:order val="7"/>
          <c:tx>
            <c:strRef>
              <c:f>'same excess reactions'!$AC$6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reactions'!$AC$7:$AC$25</c:f>
              <c:numCache>
                <c:formatCode>General</c:formatCode>
                <c:ptCount val="19"/>
                <c:pt idx="4">
                  <c:v>5.7646279866468503E-2</c:v>
                </c:pt>
                <c:pt idx="5">
                  <c:v>5.3175312079340731E-2</c:v>
                </c:pt>
                <c:pt idx="6">
                  <c:v>4.8428159408333733E-2</c:v>
                </c:pt>
                <c:pt idx="7">
                  <c:v>4.4647255066593866E-2</c:v>
                </c:pt>
                <c:pt idx="8">
                  <c:v>4.1495460449247859E-2</c:v>
                </c:pt>
                <c:pt idx="9">
                  <c:v>3.8731924655055927E-2</c:v>
                </c:pt>
                <c:pt idx="10">
                  <c:v>3.6408205935179835E-2</c:v>
                </c:pt>
                <c:pt idx="11">
                  <c:v>3.4326192644085207E-2</c:v>
                </c:pt>
                <c:pt idx="12">
                  <c:v>3.242572568370735E-2</c:v>
                </c:pt>
                <c:pt idx="13">
                  <c:v>3.0763965724283367E-2</c:v>
                </c:pt>
                <c:pt idx="14">
                  <c:v>2.9199924712737718E-2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15D-CD41-8B37-C846DCECAA5A}"/>
            </c:ext>
          </c:extLst>
        </c:ser>
        <c:ser>
          <c:idx val="12"/>
          <c:order val="8"/>
          <c:tx>
            <c:strRef>
              <c:f>'same excess reactions'!$AF$6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reactions'!$AF$7:$AF$25</c:f>
              <c:numCache>
                <c:formatCode>General</c:formatCode>
                <c:ptCount val="19"/>
                <c:pt idx="4">
                  <c:v>2.7295252938469856E-2</c:v>
                </c:pt>
                <c:pt idx="5">
                  <c:v>2.3807295084023058E-2</c:v>
                </c:pt>
                <c:pt idx="6">
                  <c:v>1.7975726880489772E-2</c:v>
                </c:pt>
                <c:pt idx="7">
                  <c:v>1.3959732796981761E-2</c:v>
                </c:pt>
                <c:pt idx="8">
                  <c:v>1.0633998529848634E-2</c:v>
                </c:pt>
                <c:pt idx="9">
                  <c:v>7.8824814091032324E-3</c:v>
                </c:pt>
                <c:pt idx="10">
                  <c:v>5.6289456463776881E-3</c:v>
                </c:pt>
                <c:pt idx="11">
                  <c:v>3.9098720687016772E-3</c:v>
                </c:pt>
                <c:pt idx="12">
                  <c:v>2.3014888210846555E-3</c:v>
                </c:pt>
                <c:pt idx="13">
                  <c:v>1.3758853480612151E-3</c:v>
                </c:pt>
                <c:pt idx="14">
                  <c:v>7.5284723594320688E-4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A15D-CD41-8B37-C846DCECAA5A}"/>
            </c:ext>
          </c:extLst>
        </c:ser>
        <c:ser>
          <c:idx val="13"/>
          <c:order val="9"/>
          <c:tx>
            <c:strRef>
              <c:f>'same excess reactions'!$AG$6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reactions'!$AG$7:$AG$25</c:f>
              <c:numCache>
                <c:formatCode>General</c:formatCode>
                <c:ptCount val="19"/>
                <c:pt idx="4">
                  <c:v>5.8868560163009336E-2</c:v>
                </c:pt>
                <c:pt idx="5">
                  <c:v>5.2787468943894716E-2</c:v>
                </c:pt>
                <c:pt idx="6">
                  <c:v>4.7995003138618382E-2</c:v>
                </c:pt>
                <c:pt idx="7">
                  <c:v>4.3816580707071541E-2</c:v>
                </c:pt>
                <c:pt idx="8">
                  <c:v>4.0484057652396606E-2</c:v>
                </c:pt>
                <c:pt idx="9">
                  <c:v>3.7403704823745478E-2</c:v>
                </c:pt>
                <c:pt idx="10">
                  <c:v>3.6182651305292697E-2</c:v>
                </c:pt>
                <c:pt idx="11">
                  <c:v>3.3874058614052696E-2</c:v>
                </c:pt>
                <c:pt idx="12">
                  <c:v>3.1949619771285936E-2</c:v>
                </c:pt>
                <c:pt idx="13">
                  <c:v>3.1145699580632569E-2</c:v>
                </c:pt>
                <c:pt idx="14">
                  <c:v>3.072935017333844E-2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15D-CD41-8B37-C846DCECA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59232"/>
        <c:axId val="2069541648"/>
      </c:scatterChart>
      <c:valAx>
        <c:axId val="2122159232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541648"/>
        <c:crosses val="autoZero"/>
        <c:crossBetween val="midCat"/>
      </c:valAx>
      <c:valAx>
        <c:axId val="2069541648"/>
        <c:scaling>
          <c:orientation val="minMax"/>
          <c:max val="0.13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en-GB" sz="2000" b="1" baseline="0">
                    <a:solidFill>
                      <a:schemeClr val="tx1"/>
                    </a:solidFill>
                  </a:rPr>
                  <a:t> 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159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Same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Excess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Experiments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6408453583844358"/>
          <c:y val="9.8346178548490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'same excess reactions'!$T$6</c:f>
              <c:strCache>
                <c:ptCount val="1"/>
                <c:pt idx="0">
                  <c:v>Phenyl 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reactions'!$T$7:$T$25</c:f>
              <c:numCache>
                <c:formatCode>General</c:formatCode>
                <c:ptCount val="19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E2-0042-978B-B48FE072A0EE}"/>
            </c:ext>
          </c:extLst>
        </c:ser>
        <c:ser>
          <c:idx val="1"/>
          <c:order val="1"/>
          <c:tx>
            <c:strRef>
              <c:f>'same excess reactions'!$U$6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reactions'!$U$7:$U$25</c:f>
              <c:numCache>
                <c:formatCode>General</c:formatCode>
                <c:ptCount val="19"/>
                <c:pt idx="0">
                  <c:v>0.10158694806219203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7E2-0042-978B-B48FE072A0EE}"/>
            </c:ext>
          </c:extLst>
        </c:ser>
        <c:ser>
          <c:idx val="3"/>
          <c:order val="2"/>
          <c:tx>
            <c:strRef>
              <c:f>'same excess reactions'!$W$6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reactions'!$W$7:$W$25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7E2-0042-978B-B48FE072A0EE}"/>
            </c:ext>
          </c:extLst>
        </c:ser>
        <c:ser>
          <c:idx val="4"/>
          <c:order val="3"/>
          <c:tx>
            <c:strRef>
              <c:f>'same excess reactions'!$X$6</c:f>
              <c:strCache>
                <c:ptCount val="1"/>
                <c:pt idx="0">
                  <c:v>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reactions'!$X$7:$X$25</c:f>
              <c:numCache>
                <c:formatCode>General</c:formatCode>
                <c:ptCount val="19"/>
                <c:pt idx="4">
                  <c:v>2.4639193303389029E-2</c:v>
                </c:pt>
                <c:pt idx="5">
                  <c:v>7.8117004363003426E-3</c:v>
                </c:pt>
                <c:pt idx="6">
                  <c:v>1.6539665953899101E-3</c:v>
                </c:pt>
                <c:pt idx="7">
                  <c:v>6.4918936564180242E-4</c:v>
                </c:pt>
                <c:pt idx="8">
                  <c:v>4.7074944644227151E-4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7E2-0042-978B-B48FE072A0EE}"/>
            </c:ext>
          </c:extLst>
        </c:ser>
        <c:ser>
          <c:idx val="5"/>
          <c:order val="4"/>
          <c:tx>
            <c:strRef>
              <c:f>'same excess reactions'!$Y$6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reactions'!$Y$7:$Y$25</c:f>
              <c:numCache>
                <c:formatCode>General</c:formatCode>
                <c:ptCount val="19"/>
                <c:pt idx="4">
                  <c:v>5.7013882101196692E-2</c:v>
                </c:pt>
                <c:pt idx="5">
                  <c:v>3.63419063682014E-2</c:v>
                </c:pt>
                <c:pt idx="6">
                  <c:v>2.9459771288701544E-2</c:v>
                </c:pt>
                <c:pt idx="7">
                  <c:v>2.8471761579250285E-2</c:v>
                </c:pt>
                <c:pt idx="8">
                  <c:v>2.7867273544429933E-2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7E2-0042-978B-B48FE072A0EE}"/>
            </c:ext>
          </c:extLst>
        </c:ser>
        <c:ser>
          <c:idx val="7"/>
          <c:order val="5"/>
          <c:tx>
            <c:strRef>
              <c:f>'same excess reactions'!$AA$6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reactions'!$AA$7:$AA$25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7E2-0042-978B-B48FE072A0EE}"/>
            </c:ext>
          </c:extLst>
        </c:ser>
        <c:ser>
          <c:idx val="8"/>
          <c:order val="6"/>
          <c:tx>
            <c:strRef>
              <c:f>'same excess reactions'!$AB$6</c:f>
              <c:strCache>
                <c:ptCount val="1"/>
                <c:pt idx="0">
                  <c:v>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reactions'!$AB$7:$AB$25</c:f>
              <c:numCache>
                <c:formatCode>General</c:formatCode>
                <c:ptCount val="19"/>
                <c:pt idx="4">
                  <c:v>2.2835011195301212E-2</c:v>
                </c:pt>
                <c:pt idx="5">
                  <c:v>2.1037901436212245E-2</c:v>
                </c:pt>
                <c:pt idx="6">
                  <c:v>1.7000890354242695E-2</c:v>
                </c:pt>
                <c:pt idx="7">
                  <c:v>1.3682432557917993E-2</c:v>
                </c:pt>
                <c:pt idx="8">
                  <c:v>1.0861909516077906E-2</c:v>
                </c:pt>
                <c:pt idx="9">
                  <c:v>8.8436909726016793E-3</c:v>
                </c:pt>
                <c:pt idx="10">
                  <c:v>6.9860956458229337E-3</c:v>
                </c:pt>
                <c:pt idx="11">
                  <c:v>5.2553428106848661E-3</c:v>
                </c:pt>
                <c:pt idx="12">
                  <c:v>3.8766010790666572E-3</c:v>
                </c:pt>
                <c:pt idx="13">
                  <c:v>2.4652472797209077E-3</c:v>
                </c:pt>
                <c:pt idx="14">
                  <c:v>1.3569679843607771E-3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7E2-0042-978B-B48FE072A0EE}"/>
            </c:ext>
          </c:extLst>
        </c:ser>
        <c:ser>
          <c:idx val="9"/>
          <c:order val="7"/>
          <c:tx>
            <c:strRef>
              <c:f>'same excess reactions'!$AC$6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'same excess reactions'!$S$7:$S$25</c:f>
              <c:numCache>
                <c:formatCode>General</c:formatCode>
                <c:ptCount val="1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</c:numCache>
            </c:numRef>
          </c:xVal>
          <c:yVal>
            <c:numRef>
              <c:f>'same excess reactions'!$AC$7:$AC$25</c:f>
              <c:numCache>
                <c:formatCode>General</c:formatCode>
                <c:ptCount val="19"/>
                <c:pt idx="4">
                  <c:v>5.7646279866468503E-2</c:v>
                </c:pt>
                <c:pt idx="5">
                  <c:v>5.3175312079340731E-2</c:v>
                </c:pt>
                <c:pt idx="6">
                  <c:v>4.8428159408333733E-2</c:v>
                </c:pt>
                <c:pt idx="7">
                  <c:v>4.4647255066593866E-2</c:v>
                </c:pt>
                <c:pt idx="8">
                  <c:v>4.1495460449247859E-2</c:v>
                </c:pt>
                <c:pt idx="9">
                  <c:v>3.8731924655055927E-2</c:v>
                </c:pt>
                <c:pt idx="10">
                  <c:v>3.6408205935179835E-2</c:v>
                </c:pt>
                <c:pt idx="11">
                  <c:v>3.4326192644085207E-2</c:v>
                </c:pt>
                <c:pt idx="12">
                  <c:v>3.242572568370735E-2</c:v>
                </c:pt>
                <c:pt idx="13">
                  <c:v>3.0763965724283367E-2</c:v>
                </c:pt>
                <c:pt idx="14">
                  <c:v>2.9199924712737718E-2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7E2-0042-978B-B48FE072A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59232"/>
        <c:axId val="2069541648"/>
      </c:scatterChart>
      <c:valAx>
        <c:axId val="2122159232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541648"/>
        <c:crosses val="autoZero"/>
        <c:crossBetween val="midCat"/>
      </c:valAx>
      <c:valAx>
        <c:axId val="2069541648"/>
        <c:scaling>
          <c:orientation val="minMax"/>
          <c:max val="0.13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en-GB" sz="2000" b="1" baseline="0">
                    <a:solidFill>
                      <a:schemeClr val="tx1"/>
                    </a:solidFill>
                  </a:rPr>
                  <a:t> 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159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halide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inhibition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2262115396122485"/>
          <c:y val="0.11841682723185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'Halide Inhibition'!$T$6</c:f>
              <c:strCache>
                <c:ptCount val="1"/>
                <c:pt idx="0">
                  <c:v>Phenyl 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Inhibition'!$T$7:$T$31</c:f>
              <c:numCache>
                <c:formatCode>General</c:formatCode>
                <c:ptCount val="25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FB-3845-9A17-6189B61A1AA0}"/>
            </c:ext>
          </c:extLst>
        </c:ser>
        <c:ser>
          <c:idx val="1"/>
          <c:order val="1"/>
          <c:tx>
            <c:strRef>
              <c:f>'Halide Inhibition'!$U$6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Inhibition'!$U$7:$U$31</c:f>
              <c:numCache>
                <c:formatCode>General</c:formatCode>
                <c:ptCount val="25"/>
                <c:pt idx="0">
                  <c:v>0.10825107601344869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  <c:pt idx="24">
                  <c:v>2.8633154286570733E-2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FB-3845-9A17-6189B61A1AA0}"/>
            </c:ext>
          </c:extLst>
        </c:ser>
        <c:ser>
          <c:idx val="2"/>
          <c:order val="2"/>
          <c:tx>
            <c:strRef>
              <c:f>'Halide Inhibition'!$V$6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Inhibition'!$V$7:$V$31</c:f>
              <c:numCache>
                <c:formatCode>General</c:formatCode>
                <c:ptCount val="25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8FB-3845-9A17-6189B61A1AA0}"/>
            </c:ext>
          </c:extLst>
        </c:ser>
        <c:ser>
          <c:idx val="3"/>
          <c:order val="3"/>
          <c:tx>
            <c:strRef>
              <c:f>'Halide Inhibition'!$W$6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Inhibition'!$W$7:$W$31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8FB-3845-9A17-6189B61A1AA0}"/>
            </c:ext>
          </c:extLst>
        </c:ser>
        <c:ser>
          <c:idx val="4"/>
          <c:order val="4"/>
          <c:tx>
            <c:strRef>
              <c:f>'Halide Inhibition'!$X$6</c:f>
              <c:strCache>
                <c:ptCount val="1"/>
                <c:pt idx="0">
                  <c:v>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Inhibition'!$X$7:$X$31</c:f>
              <c:numCache>
                <c:formatCode>General</c:formatCode>
                <c:ptCount val="25"/>
                <c:pt idx="0">
                  <c:v>6.8975042506564027E-2</c:v>
                </c:pt>
                <c:pt idx="1">
                  <c:v>6.2076021312362034E-2</c:v>
                </c:pt>
                <c:pt idx="2">
                  <c:v>5.6415791815566808E-2</c:v>
                </c:pt>
                <c:pt idx="3">
                  <c:v>5.2652588906842768E-2</c:v>
                </c:pt>
                <c:pt idx="4">
                  <c:v>4.9390197157720327E-2</c:v>
                </c:pt>
                <c:pt idx="5">
                  <c:v>4.6112301074265075E-2</c:v>
                </c:pt>
                <c:pt idx="6">
                  <c:v>4.2935128037516472E-2</c:v>
                </c:pt>
                <c:pt idx="7">
                  <c:v>4.0126432478776577E-2</c:v>
                </c:pt>
                <c:pt idx="8">
                  <c:v>3.7534159208287149E-2</c:v>
                </c:pt>
                <c:pt idx="9">
                  <c:v>3.5174091952463023E-2</c:v>
                </c:pt>
                <c:pt idx="10">
                  <c:v>3.3397381194830024E-2</c:v>
                </c:pt>
                <c:pt idx="11">
                  <c:v>3.11140534159913E-2</c:v>
                </c:pt>
                <c:pt idx="12">
                  <c:v>2.9170098337599721E-2</c:v>
                </c:pt>
                <c:pt idx="13">
                  <c:v>2.697251440377222E-2</c:v>
                </c:pt>
                <c:pt idx="14">
                  <c:v>2.515042509945168E-2</c:v>
                </c:pt>
                <c:pt idx="15">
                  <c:v>2.3263851350193009E-2</c:v>
                </c:pt>
                <c:pt idx="16">
                  <c:v>2.1559556777920354E-2</c:v>
                </c:pt>
                <c:pt idx="17">
                  <c:v>1.9853791422054009E-2</c:v>
                </c:pt>
                <c:pt idx="18">
                  <c:v>1.81711479282867E-2</c:v>
                </c:pt>
                <c:pt idx="19">
                  <c:v>1.6690312919274735E-2</c:v>
                </c:pt>
                <c:pt idx="20">
                  <c:v>1.3772935698930703E-2</c:v>
                </c:pt>
                <c:pt idx="21">
                  <c:v>1.1307135690066937E-2</c:v>
                </c:pt>
                <c:pt idx="22">
                  <c:v>9.0396129728919829E-3</c:v>
                </c:pt>
                <c:pt idx="23">
                  <c:v>7.1820135417715661E-3</c:v>
                </c:pt>
                <c:pt idx="24">
                  <c:v>5.3259859881821942E-3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8FB-3845-9A17-6189B61A1AA0}"/>
            </c:ext>
          </c:extLst>
        </c:ser>
        <c:ser>
          <c:idx val="5"/>
          <c:order val="5"/>
          <c:tx>
            <c:strRef>
              <c:f>'Halide Inhibition'!$Y$6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Inhibition'!$Y$7:$Y$31</c:f>
              <c:numCache>
                <c:formatCode>General</c:formatCode>
                <c:ptCount val="25"/>
                <c:pt idx="0">
                  <c:v>0.1077477814321663</c:v>
                </c:pt>
                <c:pt idx="1">
                  <c:v>0.10015418182041412</c:v>
                </c:pt>
                <c:pt idx="2">
                  <c:v>9.3982696643419655E-2</c:v>
                </c:pt>
                <c:pt idx="3">
                  <c:v>9.0247584668321612E-2</c:v>
                </c:pt>
                <c:pt idx="4">
                  <c:v>8.675546699801219E-2</c:v>
                </c:pt>
                <c:pt idx="5">
                  <c:v>8.3495534982503339E-2</c:v>
                </c:pt>
                <c:pt idx="6">
                  <c:v>7.9576665090833498E-2</c:v>
                </c:pt>
                <c:pt idx="7">
                  <c:v>7.6247842692976492E-2</c:v>
                </c:pt>
                <c:pt idx="8">
                  <c:v>7.3497276233740014E-2</c:v>
                </c:pt>
                <c:pt idx="9">
                  <c:v>7.1044740369530179E-2</c:v>
                </c:pt>
                <c:pt idx="10">
                  <c:v>6.8399470927461917E-2</c:v>
                </c:pt>
                <c:pt idx="11">
                  <c:v>6.5585515014324552E-2</c:v>
                </c:pt>
                <c:pt idx="12">
                  <c:v>6.3027065085800651E-2</c:v>
                </c:pt>
                <c:pt idx="13">
                  <c:v>6.0857421587174415E-2</c:v>
                </c:pt>
                <c:pt idx="14">
                  <c:v>5.8583361534324065E-2</c:v>
                </c:pt>
                <c:pt idx="15">
                  <c:v>5.6237678210057131E-2</c:v>
                </c:pt>
                <c:pt idx="16">
                  <c:v>5.4246872284465446E-2</c:v>
                </c:pt>
                <c:pt idx="17">
                  <c:v>5.1894853791200506E-2</c:v>
                </c:pt>
                <c:pt idx="18">
                  <c:v>5.0173295743410173E-2</c:v>
                </c:pt>
                <c:pt idx="19">
                  <c:v>4.8252140003744524E-2</c:v>
                </c:pt>
                <c:pt idx="20">
                  <c:v>4.4560697669099252E-2</c:v>
                </c:pt>
                <c:pt idx="21">
                  <c:v>4.1493315973651419E-2</c:v>
                </c:pt>
                <c:pt idx="22">
                  <c:v>3.8344657422560074E-2</c:v>
                </c:pt>
                <c:pt idx="23">
                  <c:v>3.5065735450135187E-2</c:v>
                </c:pt>
                <c:pt idx="24">
                  <c:v>3.348061810803523E-2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8FB-3845-9A17-6189B61A1AA0}"/>
            </c:ext>
          </c:extLst>
        </c:ser>
        <c:ser>
          <c:idx val="6"/>
          <c:order val="6"/>
          <c:tx>
            <c:strRef>
              <c:f>'Halide Inhibition'!$Z$6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Inhibition'!$Z$7:$Z$31</c:f>
              <c:numCache>
                <c:formatCode>General</c:formatCode>
                <c:ptCount val="25"/>
                <c:pt idx="0">
                  <c:v>1.0515159600117869E-3</c:v>
                </c:pt>
                <c:pt idx="1">
                  <c:v>1.8718861434510702E-3</c:v>
                </c:pt>
                <c:pt idx="2">
                  <c:v>7.3599617238680462E-3</c:v>
                </c:pt>
                <c:pt idx="3">
                  <c:v>1.2055235013834797E-2</c:v>
                </c:pt>
                <c:pt idx="4">
                  <c:v>1.5854826292503777E-2</c:v>
                </c:pt>
                <c:pt idx="5">
                  <c:v>1.908407857326529E-2</c:v>
                </c:pt>
                <c:pt idx="6">
                  <c:v>2.2026791668934991E-2</c:v>
                </c:pt>
                <c:pt idx="7">
                  <c:v>2.4738112889352969E-2</c:v>
                </c:pt>
                <c:pt idx="8">
                  <c:v>2.7048301406187098E-2</c:v>
                </c:pt>
                <c:pt idx="9">
                  <c:v>2.925605277572374E-2</c:v>
                </c:pt>
                <c:pt idx="10">
                  <c:v>3.1573336311894129E-2</c:v>
                </c:pt>
                <c:pt idx="11">
                  <c:v>3.3234734864135931E-2</c:v>
                </c:pt>
                <c:pt idx="12">
                  <c:v>3.5111420011171769E-2</c:v>
                </c:pt>
                <c:pt idx="13">
                  <c:v>3.6554901300598568E-2</c:v>
                </c:pt>
                <c:pt idx="14">
                  <c:v>3.8291562895041362E-2</c:v>
                </c:pt>
                <c:pt idx="15">
                  <c:v>3.9674381493770616E-2</c:v>
                </c:pt>
                <c:pt idx="16">
                  <c:v>4.0891171034407231E-2</c:v>
                </c:pt>
                <c:pt idx="17">
                  <c:v>4.2421481784532394E-2</c:v>
                </c:pt>
                <c:pt idx="18">
                  <c:v>4.3244945946729813E-2</c:v>
                </c:pt>
                <c:pt idx="19">
                  <c:v>4.478659067647478E-2</c:v>
                </c:pt>
                <c:pt idx="20">
                  <c:v>4.720696831397464E-2</c:v>
                </c:pt>
                <c:pt idx="21">
                  <c:v>4.8823502999334717E-2</c:v>
                </c:pt>
                <c:pt idx="22">
                  <c:v>5.0763994580197973E-2</c:v>
                </c:pt>
                <c:pt idx="23">
                  <c:v>5.3000697209632477E-2</c:v>
                </c:pt>
                <c:pt idx="24">
                  <c:v>5.327366308819384E-2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8FB-3845-9A17-6189B61A1AA0}"/>
            </c:ext>
          </c:extLst>
        </c:ser>
        <c:ser>
          <c:idx val="7"/>
          <c:order val="7"/>
          <c:tx>
            <c:strRef>
              <c:f>'Halide Inhibition'!$AA$6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Inhibition'!$AA$7:$AA$31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8FB-3845-9A17-6189B61A1AA0}"/>
            </c:ext>
          </c:extLst>
        </c:ser>
        <c:ser>
          <c:idx val="8"/>
          <c:order val="8"/>
          <c:tx>
            <c:strRef>
              <c:f>'Halide Inhibition'!$AB$6</c:f>
              <c:strCache>
                <c:ptCount val="1"/>
                <c:pt idx="0">
                  <c:v>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Inhibition'!$AB$7:$AB$31</c:f>
              <c:numCache>
                <c:formatCode>General</c:formatCode>
                <c:ptCount val="25"/>
                <c:pt idx="0">
                  <c:v>7.120965152196955E-2</c:v>
                </c:pt>
                <c:pt idx="1">
                  <c:v>5.5989475050362031E-2</c:v>
                </c:pt>
                <c:pt idx="2">
                  <c:v>4.5332219828720328E-2</c:v>
                </c:pt>
                <c:pt idx="3">
                  <c:v>3.8011108832059048E-2</c:v>
                </c:pt>
                <c:pt idx="4">
                  <c:v>3.2748257291277498E-2</c:v>
                </c:pt>
                <c:pt idx="5">
                  <c:v>2.829304545371249E-2</c:v>
                </c:pt>
                <c:pt idx="6">
                  <c:v>2.4275036716660564E-2</c:v>
                </c:pt>
                <c:pt idx="7">
                  <c:v>2.063291053203235E-2</c:v>
                </c:pt>
                <c:pt idx="8">
                  <c:v>1.7808089277989932E-2</c:v>
                </c:pt>
                <c:pt idx="9">
                  <c:v>1.5268358197316534E-2</c:v>
                </c:pt>
                <c:pt idx="10">
                  <c:v>1.3222837930206463E-2</c:v>
                </c:pt>
                <c:pt idx="11">
                  <c:v>1.1269990717455252E-2</c:v>
                </c:pt>
                <c:pt idx="12">
                  <c:v>9.5397972375563106E-3</c:v>
                </c:pt>
                <c:pt idx="13">
                  <c:v>7.9382324822981354E-3</c:v>
                </c:pt>
                <c:pt idx="14">
                  <c:v>6.4337505440261039E-3</c:v>
                </c:pt>
                <c:pt idx="15">
                  <c:v>5.4451304934595712E-3</c:v>
                </c:pt>
                <c:pt idx="16">
                  <c:v>4.0314720203456804E-3</c:v>
                </c:pt>
                <c:pt idx="17">
                  <c:v>2.9576287994676816E-3</c:v>
                </c:pt>
                <c:pt idx="18">
                  <c:v>2.2598354471628063E-3</c:v>
                </c:pt>
                <c:pt idx="19">
                  <c:v>1.8020609345954384E-3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8FB-3845-9A17-6189B61A1AA0}"/>
            </c:ext>
          </c:extLst>
        </c:ser>
        <c:ser>
          <c:idx val="9"/>
          <c:order val="9"/>
          <c:tx>
            <c:strRef>
              <c:f>'Halide Inhibition'!$AC$6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Inhibition'!$AC$7:$AC$31</c:f>
              <c:numCache>
                <c:formatCode>General</c:formatCode>
                <c:ptCount val="25"/>
                <c:pt idx="0">
                  <c:v>0.11950431155969582</c:v>
                </c:pt>
                <c:pt idx="1">
                  <c:v>0.10007162373825543</c:v>
                </c:pt>
                <c:pt idx="2">
                  <c:v>8.8083454957617102E-2</c:v>
                </c:pt>
                <c:pt idx="3">
                  <c:v>7.9152928525117114E-2</c:v>
                </c:pt>
                <c:pt idx="4">
                  <c:v>7.2006598210495043E-2</c:v>
                </c:pt>
                <c:pt idx="5">
                  <c:v>6.5506735058106919E-2</c:v>
                </c:pt>
                <c:pt idx="6">
                  <c:v>6.1377639358284476E-2</c:v>
                </c:pt>
                <c:pt idx="7">
                  <c:v>5.7015374959337395E-2</c:v>
                </c:pt>
                <c:pt idx="8">
                  <c:v>5.3260966202605203E-2</c:v>
                </c:pt>
                <c:pt idx="9">
                  <c:v>5.0113352774007282E-2</c:v>
                </c:pt>
                <c:pt idx="10">
                  <c:v>4.6836335453005952E-2</c:v>
                </c:pt>
                <c:pt idx="11">
                  <c:v>4.4297154682506473E-2</c:v>
                </c:pt>
                <c:pt idx="12">
                  <c:v>4.2457997664863099E-2</c:v>
                </c:pt>
                <c:pt idx="13">
                  <c:v>4.020062365183092E-2</c:v>
                </c:pt>
                <c:pt idx="14">
                  <c:v>3.8121068998595013E-2</c:v>
                </c:pt>
                <c:pt idx="15">
                  <c:v>3.616251431115837E-2</c:v>
                </c:pt>
                <c:pt idx="16">
                  <c:v>3.4511789520432594E-2</c:v>
                </c:pt>
                <c:pt idx="17">
                  <c:v>3.3456274475051166E-2</c:v>
                </c:pt>
                <c:pt idx="18">
                  <c:v>3.2080386804731152E-2</c:v>
                </c:pt>
                <c:pt idx="19">
                  <c:v>3.137717409454803E-2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8FB-3845-9A17-6189B61A1AA0}"/>
            </c:ext>
          </c:extLst>
        </c:ser>
        <c:ser>
          <c:idx val="10"/>
          <c:order val="10"/>
          <c:tx>
            <c:strRef>
              <c:f>'Halide Inhibition'!$AD$6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Inhibition'!$AD$7:$AD$31</c:f>
              <c:numCache>
                <c:formatCode>General</c:formatCode>
                <c:ptCount val="25"/>
                <c:pt idx="0">
                  <c:v>2.1159002881794434E-3</c:v>
                </c:pt>
                <c:pt idx="1">
                  <c:v>1.3375257807405351E-2</c:v>
                </c:pt>
                <c:pt idx="2">
                  <c:v>2.2085868374219303E-2</c:v>
                </c:pt>
                <c:pt idx="3">
                  <c:v>2.8465912747433972E-2</c:v>
                </c:pt>
                <c:pt idx="4">
                  <c:v>3.3440022345003866E-2</c:v>
                </c:pt>
                <c:pt idx="5">
                  <c:v>3.7633379746505657E-2</c:v>
                </c:pt>
                <c:pt idx="6">
                  <c:v>4.0982037774483879E-2</c:v>
                </c:pt>
                <c:pt idx="7">
                  <c:v>4.3767466719151098E-2</c:v>
                </c:pt>
                <c:pt idx="8">
                  <c:v>4.6735407731078864E-2</c:v>
                </c:pt>
                <c:pt idx="9">
                  <c:v>4.889647867992887E-2</c:v>
                </c:pt>
                <c:pt idx="10">
                  <c:v>5.1254289918777785E-2</c:v>
                </c:pt>
                <c:pt idx="11">
                  <c:v>5.2525494511512276E-2</c:v>
                </c:pt>
                <c:pt idx="12">
                  <c:v>5.3731373480106426E-2</c:v>
                </c:pt>
                <c:pt idx="13">
                  <c:v>5.5453739024715745E-2</c:v>
                </c:pt>
                <c:pt idx="14">
                  <c:v>5.6661944222888075E-2</c:v>
                </c:pt>
                <c:pt idx="15">
                  <c:v>5.8394886597768682E-2</c:v>
                </c:pt>
                <c:pt idx="16">
                  <c:v>5.8721613723585614E-2</c:v>
                </c:pt>
                <c:pt idx="17">
                  <c:v>5.9212835291033085E-2</c:v>
                </c:pt>
                <c:pt idx="18">
                  <c:v>5.9934087692521378E-2</c:v>
                </c:pt>
                <c:pt idx="19">
                  <c:v>6.0819330824449958E-2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8FB-3845-9A17-6189B61A1AA0}"/>
            </c:ext>
          </c:extLst>
        </c:ser>
        <c:ser>
          <c:idx val="11"/>
          <c:order val="11"/>
          <c:tx>
            <c:strRef>
              <c:f>'Halide Inhibition'!$AE$6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Inhibition'!$AE$7:$AE$31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B8FB-3845-9A17-6189B61A1AA0}"/>
            </c:ext>
          </c:extLst>
        </c:ser>
        <c:ser>
          <c:idx val="12"/>
          <c:order val="12"/>
          <c:tx>
            <c:strRef>
              <c:f>'Halide Inhibition'!$AF$6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Inhibition'!$AF$7:$AF$31</c:f>
              <c:numCache>
                <c:formatCode>General</c:formatCode>
                <c:ptCount val="25"/>
                <c:pt idx="0">
                  <c:v>6.3036085454323806E-2</c:v>
                </c:pt>
                <c:pt idx="1">
                  <c:v>6.1391986222812313E-2</c:v>
                </c:pt>
                <c:pt idx="2">
                  <c:v>5.7503470087498149E-2</c:v>
                </c:pt>
                <c:pt idx="3">
                  <c:v>5.6258574403344003E-2</c:v>
                </c:pt>
                <c:pt idx="4">
                  <c:v>5.4907197639314488E-2</c:v>
                </c:pt>
                <c:pt idx="5">
                  <c:v>5.3243735073159416E-2</c:v>
                </c:pt>
                <c:pt idx="6">
                  <c:v>5.164597084102579E-2</c:v>
                </c:pt>
                <c:pt idx="7">
                  <c:v>4.974042455157459E-2</c:v>
                </c:pt>
                <c:pt idx="8">
                  <c:v>4.8389562865626172E-2</c:v>
                </c:pt>
                <c:pt idx="9">
                  <c:v>4.7103516754726849E-2</c:v>
                </c:pt>
                <c:pt idx="10">
                  <c:v>4.6115471571348356E-2</c:v>
                </c:pt>
                <c:pt idx="11">
                  <c:v>4.537465175807117E-2</c:v>
                </c:pt>
                <c:pt idx="12">
                  <c:v>4.4007453868408333E-2</c:v>
                </c:pt>
                <c:pt idx="13">
                  <c:v>4.2845650967899947E-2</c:v>
                </c:pt>
                <c:pt idx="14">
                  <c:v>4.2228208060223434E-2</c:v>
                </c:pt>
                <c:pt idx="15">
                  <c:v>4.1681857781619022E-2</c:v>
                </c:pt>
                <c:pt idx="16">
                  <c:v>4.0721505420405223E-2</c:v>
                </c:pt>
                <c:pt idx="17">
                  <c:v>3.9746299252964579E-2</c:v>
                </c:pt>
                <c:pt idx="18">
                  <c:v>3.9016045089487889E-2</c:v>
                </c:pt>
                <c:pt idx="19">
                  <c:v>3.8423874856004674E-2</c:v>
                </c:pt>
                <c:pt idx="20">
                  <c:v>3.7126659324333754E-2</c:v>
                </c:pt>
                <c:pt idx="21">
                  <c:v>3.6042755982762902E-2</c:v>
                </c:pt>
                <c:pt idx="22">
                  <c:v>3.4815289277646676E-2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8FB-3845-9A17-6189B61A1AA0}"/>
            </c:ext>
          </c:extLst>
        </c:ser>
        <c:ser>
          <c:idx val="13"/>
          <c:order val="13"/>
          <c:tx>
            <c:strRef>
              <c:f>'Halide Inhibition'!$AG$6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Inhibition'!$AG$7:$AG$31</c:f>
              <c:numCache>
                <c:formatCode>General</c:formatCode>
                <c:ptCount val="25"/>
                <c:pt idx="0">
                  <c:v>0.10226348453785082</c:v>
                </c:pt>
                <c:pt idx="1">
                  <c:v>9.7544095125792554E-2</c:v>
                </c:pt>
                <c:pt idx="2">
                  <c:v>8.210876682026752E-2</c:v>
                </c:pt>
                <c:pt idx="3">
                  <c:v>5.9685971045225633E-2</c:v>
                </c:pt>
                <c:pt idx="4">
                  <c:v>3.6346695771235914E-2</c:v>
                </c:pt>
                <c:pt idx="5">
                  <c:v>2.316522926300995E-2</c:v>
                </c:pt>
                <c:pt idx="6">
                  <c:v>1.803932277789028E-2</c:v>
                </c:pt>
                <c:pt idx="7">
                  <c:v>1.581727698317879E-2</c:v>
                </c:pt>
                <c:pt idx="8">
                  <c:v>1.4549126785686692E-2</c:v>
                </c:pt>
                <c:pt idx="9">
                  <c:v>1.3585571268726818E-2</c:v>
                </c:pt>
                <c:pt idx="10">
                  <c:v>1.2755463386164654E-2</c:v>
                </c:pt>
                <c:pt idx="11">
                  <c:v>1.2129452092219347E-2</c:v>
                </c:pt>
                <c:pt idx="12">
                  <c:v>1.1565614009438549E-2</c:v>
                </c:pt>
                <c:pt idx="13">
                  <c:v>1.1142869673487862E-2</c:v>
                </c:pt>
                <c:pt idx="14">
                  <c:v>1.0685917506961207E-2</c:v>
                </c:pt>
                <c:pt idx="15">
                  <c:v>1.0314314142793221E-2</c:v>
                </c:pt>
                <c:pt idx="16">
                  <c:v>9.9454364155500286E-3</c:v>
                </c:pt>
                <c:pt idx="17">
                  <c:v>9.7474795730083316E-3</c:v>
                </c:pt>
                <c:pt idx="18">
                  <c:v>9.4269621777363869E-3</c:v>
                </c:pt>
                <c:pt idx="19">
                  <c:v>9.1925560531294758E-3</c:v>
                </c:pt>
                <c:pt idx="20">
                  <c:v>8.821881210029461E-3</c:v>
                </c:pt>
                <c:pt idx="21">
                  <c:v>8.4748733343307878E-3</c:v>
                </c:pt>
                <c:pt idx="22">
                  <c:v>8.1255625152976876E-3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8FB-3845-9A17-6189B61A1AA0}"/>
            </c:ext>
          </c:extLst>
        </c:ser>
        <c:ser>
          <c:idx val="14"/>
          <c:order val="14"/>
          <c:tx>
            <c:strRef>
              <c:f>'Halide Inhibition'!$AH$6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Inhibition'!$AH$7:$AH$31</c:f>
              <c:numCache>
                <c:formatCode>General</c:formatCode>
                <c:ptCount val="25"/>
                <c:pt idx="0">
                  <c:v>1.1484585780470197E-3</c:v>
                </c:pt>
                <c:pt idx="1">
                  <c:v>8.2899114976900303E-4</c:v>
                </c:pt>
                <c:pt idx="2">
                  <c:v>1.0704354837661899E-3</c:v>
                </c:pt>
                <c:pt idx="3">
                  <c:v>1.6274476127778302E-3</c:v>
                </c:pt>
                <c:pt idx="4">
                  <c:v>2.3712203032477614E-3</c:v>
                </c:pt>
                <c:pt idx="5">
                  <c:v>3.3248406947744748E-3</c:v>
                </c:pt>
                <c:pt idx="6">
                  <c:v>4.2757875341261657E-3</c:v>
                </c:pt>
                <c:pt idx="7">
                  <c:v>5.1656660403407231E-3</c:v>
                </c:pt>
                <c:pt idx="8">
                  <c:v>5.9216995984990089E-3</c:v>
                </c:pt>
                <c:pt idx="9">
                  <c:v>6.6053320233444186E-3</c:v>
                </c:pt>
                <c:pt idx="10">
                  <c:v>7.2101881785612068E-3</c:v>
                </c:pt>
                <c:pt idx="11">
                  <c:v>7.7655987355646555E-3</c:v>
                </c:pt>
                <c:pt idx="12">
                  <c:v>8.3003263371178686E-3</c:v>
                </c:pt>
                <c:pt idx="13">
                  <c:v>8.8478964763681577E-3</c:v>
                </c:pt>
                <c:pt idx="14">
                  <c:v>9.2578266361108916E-3</c:v>
                </c:pt>
                <c:pt idx="15">
                  <c:v>9.7157849615403941E-3</c:v>
                </c:pt>
                <c:pt idx="16">
                  <c:v>1.0110146891415581E-2</c:v>
                </c:pt>
                <c:pt idx="17">
                  <c:v>1.0566886455580619E-2</c:v>
                </c:pt>
                <c:pt idx="18">
                  <c:v>1.0920203921017094E-2</c:v>
                </c:pt>
                <c:pt idx="19">
                  <c:v>1.130220373991999E-2</c:v>
                </c:pt>
                <c:pt idx="20">
                  <c:v>1.2018110018060933E-2</c:v>
                </c:pt>
                <c:pt idx="21">
                  <c:v>1.2630933299865622E-2</c:v>
                </c:pt>
                <c:pt idx="22">
                  <c:v>1.3131776144363526E-2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8FB-3845-9A17-6189B61A1AA0}"/>
            </c:ext>
          </c:extLst>
        </c:ser>
        <c:ser>
          <c:idx val="15"/>
          <c:order val="15"/>
          <c:tx>
            <c:strRef>
              <c:f>'Halide Inhibition'!$AI$6</c:f>
              <c:strCache>
                <c:ptCount val="1"/>
                <c:pt idx="0">
                  <c:v>Benzyl Iodide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rgbClr val="7030A0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Inhibition'!$AI$7:$AI$31</c:f>
              <c:numCache>
                <c:formatCode>General</c:formatCode>
                <c:ptCount val="25"/>
                <c:pt idx="0">
                  <c:v>1.4668133180436485E-2</c:v>
                </c:pt>
                <c:pt idx="1">
                  <c:v>1.8051818351503882E-2</c:v>
                </c:pt>
                <c:pt idx="2">
                  <c:v>3.2833199259693316E-2</c:v>
                </c:pt>
                <c:pt idx="3">
                  <c:v>5.6900100936950984E-2</c:v>
                </c:pt>
                <c:pt idx="4">
                  <c:v>7.4236265323345249E-2</c:v>
                </c:pt>
                <c:pt idx="5">
                  <c:v>8.0470130680970087E-2</c:v>
                </c:pt>
                <c:pt idx="6">
                  <c:v>8.154071599634026E-2</c:v>
                </c:pt>
                <c:pt idx="7">
                  <c:v>8.0557611170179899E-2</c:v>
                </c:pt>
                <c:pt idx="8">
                  <c:v>7.974046552481015E-2</c:v>
                </c:pt>
                <c:pt idx="9">
                  <c:v>7.8774837318973001E-2</c:v>
                </c:pt>
                <c:pt idx="10">
                  <c:v>7.7682374947636482E-2</c:v>
                </c:pt>
                <c:pt idx="11">
                  <c:v>7.7015578842991705E-2</c:v>
                </c:pt>
                <c:pt idx="12">
                  <c:v>7.5695197569836725E-2</c:v>
                </c:pt>
                <c:pt idx="13">
                  <c:v>7.4586942621312005E-2</c:v>
                </c:pt>
                <c:pt idx="14">
                  <c:v>7.3820164429977991E-2</c:v>
                </c:pt>
                <c:pt idx="15">
                  <c:v>7.2795262015457829E-2</c:v>
                </c:pt>
                <c:pt idx="16">
                  <c:v>7.1720042497140438E-2</c:v>
                </c:pt>
                <c:pt idx="17">
                  <c:v>7.0951377097617785E-2</c:v>
                </c:pt>
                <c:pt idx="18">
                  <c:v>7.0144307991707525E-2</c:v>
                </c:pt>
                <c:pt idx="19">
                  <c:v>6.9276301542400096E-2</c:v>
                </c:pt>
                <c:pt idx="20">
                  <c:v>6.743987086035523E-2</c:v>
                </c:pt>
                <c:pt idx="21">
                  <c:v>6.5803652180537187E-2</c:v>
                </c:pt>
                <c:pt idx="22">
                  <c:v>6.4408025549378481E-2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9E-084C-BCA9-D8E25A842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59232"/>
        <c:axId val="2069541648"/>
      </c:scatterChart>
      <c:valAx>
        <c:axId val="2122159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541648"/>
        <c:crosses val="autoZero"/>
        <c:crossBetween val="midCat"/>
      </c:valAx>
      <c:valAx>
        <c:axId val="2069541648"/>
        <c:scaling>
          <c:orientation val="minMax"/>
          <c:max val="0.13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en-GB" sz="2000" b="1" baseline="0">
                    <a:solidFill>
                      <a:schemeClr val="tx1"/>
                    </a:solidFill>
                  </a:rPr>
                  <a:t> 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159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BnBr</a:t>
            </a:r>
            <a:r>
              <a:rPr lang="zh-CN" altLang="en-US" sz="2200" b="1" baseline="0">
                <a:solidFill>
                  <a:schemeClr val="tx1"/>
                </a:solidFill>
              </a:rPr>
              <a:t> </a:t>
            </a:r>
            <a:r>
              <a:rPr lang="en-US" altLang="zh-CN" sz="2200" b="1" baseline="0">
                <a:solidFill>
                  <a:schemeClr val="tx1"/>
                </a:solidFill>
              </a:rPr>
              <a:t>(1)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50181219659572052"/>
          <c:y val="0.116409762363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'Halide Inhibition'!$U$6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Inhibition'!$U$7:$U$31</c:f>
              <c:numCache>
                <c:formatCode>General</c:formatCode>
                <c:ptCount val="25"/>
                <c:pt idx="0">
                  <c:v>0.10825107601344869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  <c:pt idx="24">
                  <c:v>2.8633154286570733E-2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13-0340-9979-D4190754BE2C}"/>
            </c:ext>
          </c:extLst>
        </c:ser>
        <c:ser>
          <c:idx val="3"/>
          <c:order val="1"/>
          <c:tx>
            <c:strRef>
              <c:f>'Halide Inhibition'!$W$6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Inhibition'!$W$7:$W$31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B13-0340-9979-D4190754BE2C}"/>
            </c:ext>
          </c:extLst>
        </c:ser>
        <c:ser>
          <c:idx val="5"/>
          <c:order val="2"/>
          <c:tx>
            <c:strRef>
              <c:f>'Halide Inhibition'!$Y$6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Inhibition'!$Y$7:$Y$31</c:f>
              <c:numCache>
                <c:formatCode>General</c:formatCode>
                <c:ptCount val="25"/>
                <c:pt idx="0">
                  <c:v>0.1077477814321663</c:v>
                </c:pt>
                <c:pt idx="1">
                  <c:v>0.10015418182041412</c:v>
                </c:pt>
                <c:pt idx="2">
                  <c:v>9.3982696643419655E-2</c:v>
                </c:pt>
                <c:pt idx="3">
                  <c:v>9.0247584668321612E-2</c:v>
                </c:pt>
                <c:pt idx="4">
                  <c:v>8.675546699801219E-2</c:v>
                </c:pt>
                <c:pt idx="5">
                  <c:v>8.3495534982503339E-2</c:v>
                </c:pt>
                <c:pt idx="6">
                  <c:v>7.9576665090833498E-2</c:v>
                </c:pt>
                <c:pt idx="7">
                  <c:v>7.6247842692976492E-2</c:v>
                </c:pt>
                <c:pt idx="8">
                  <c:v>7.3497276233740014E-2</c:v>
                </c:pt>
                <c:pt idx="9">
                  <c:v>7.1044740369530179E-2</c:v>
                </c:pt>
                <c:pt idx="10">
                  <c:v>6.8399470927461917E-2</c:v>
                </c:pt>
                <c:pt idx="11">
                  <c:v>6.5585515014324552E-2</c:v>
                </c:pt>
                <c:pt idx="12">
                  <c:v>6.3027065085800651E-2</c:v>
                </c:pt>
                <c:pt idx="13">
                  <c:v>6.0857421587174415E-2</c:v>
                </c:pt>
                <c:pt idx="14">
                  <c:v>5.8583361534324065E-2</c:v>
                </c:pt>
                <c:pt idx="15">
                  <c:v>5.6237678210057131E-2</c:v>
                </c:pt>
                <c:pt idx="16">
                  <c:v>5.4246872284465446E-2</c:v>
                </c:pt>
                <c:pt idx="17">
                  <c:v>5.1894853791200506E-2</c:v>
                </c:pt>
                <c:pt idx="18">
                  <c:v>5.0173295743410173E-2</c:v>
                </c:pt>
                <c:pt idx="19">
                  <c:v>4.8252140003744524E-2</c:v>
                </c:pt>
                <c:pt idx="20">
                  <c:v>4.4560697669099252E-2</c:v>
                </c:pt>
                <c:pt idx="21">
                  <c:v>4.1493315973651419E-2</c:v>
                </c:pt>
                <c:pt idx="22">
                  <c:v>3.8344657422560074E-2</c:v>
                </c:pt>
                <c:pt idx="23">
                  <c:v>3.5065735450135187E-2</c:v>
                </c:pt>
                <c:pt idx="24">
                  <c:v>3.348061810803523E-2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B13-0340-9979-D4190754BE2C}"/>
            </c:ext>
          </c:extLst>
        </c:ser>
        <c:ser>
          <c:idx val="7"/>
          <c:order val="3"/>
          <c:tx>
            <c:strRef>
              <c:f>'Halide Inhibition'!$AA$6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Inhibition'!$AA$7:$AA$31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B13-0340-9979-D4190754BE2C}"/>
            </c:ext>
          </c:extLst>
        </c:ser>
        <c:ser>
          <c:idx val="9"/>
          <c:order val="4"/>
          <c:tx>
            <c:strRef>
              <c:f>'Halide Inhibition'!$AC$6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Inhibition'!$AC$7:$AC$31</c:f>
              <c:numCache>
                <c:formatCode>General</c:formatCode>
                <c:ptCount val="25"/>
                <c:pt idx="0">
                  <c:v>0.11950431155969582</c:v>
                </c:pt>
                <c:pt idx="1">
                  <c:v>0.10007162373825543</c:v>
                </c:pt>
                <c:pt idx="2">
                  <c:v>8.8083454957617102E-2</c:v>
                </c:pt>
                <c:pt idx="3">
                  <c:v>7.9152928525117114E-2</c:v>
                </c:pt>
                <c:pt idx="4">
                  <c:v>7.2006598210495043E-2</c:v>
                </c:pt>
                <c:pt idx="5">
                  <c:v>6.5506735058106919E-2</c:v>
                </c:pt>
                <c:pt idx="6">
                  <c:v>6.1377639358284476E-2</c:v>
                </c:pt>
                <c:pt idx="7">
                  <c:v>5.7015374959337395E-2</c:v>
                </c:pt>
                <c:pt idx="8">
                  <c:v>5.3260966202605203E-2</c:v>
                </c:pt>
                <c:pt idx="9">
                  <c:v>5.0113352774007282E-2</c:v>
                </c:pt>
                <c:pt idx="10">
                  <c:v>4.6836335453005952E-2</c:v>
                </c:pt>
                <c:pt idx="11">
                  <c:v>4.4297154682506473E-2</c:v>
                </c:pt>
                <c:pt idx="12">
                  <c:v>4.2457997664863099E-2</c:v>
                </c:pt>
                <c:pt idx="13">
                  <c:v>4.020062365183092E-2</c:v>
                </c:pt>
                <c:pt idx="14">
                  <c:v>3.8121068998595013E-2</c:v>
                </c:pt>
                <c:pt idx="15">
                  <c:v>3.616251431115837E-2</c:v>
                </c:pt>
                <c:pt idx="16">
                  <c:v>3.4511789520432594E-2</c:v>
                </c:pt>
                <c:pt idx="17">
                  <c:v>3.3456274475051166E-2</c:v>
                </c:pt>
                <c:pt idx="18">
                  <c:v>3.2080386804731152E-2</c:v>
                </c:pt>
                <c:pt idx="19">
                  <c:v>3.137717409454803E-2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B13-0340-9979-D4190754BE2C}"/>
            </c:ext>
          </c:extLst>
        </c:ser>
        <c:ser>
          <c:idx val="11"/>
          <c:order val="5"/>
          <c:tx>
            <c:strRef>
              <c:f>'Halide Inhibition'!$AE$6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Inhibition'!$AE$7:$AE$31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B13-0340-9979-D4190754BE2C}"/>
            </c:ext>
          </c:extLst>
        </c:ser>
        <c:ser>
          <c:idx val="13"/>
          <c:order val="6"/>
          <c:tx>
            <c:strRef>
              <c:f>'Halide Inhibition'!$AG$6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Inhibition'!$AG$7:$AG$31</c:f>
              <c:numCache>
                <c:formatCode>General</c:formatCode>
                <c:ptCount val="25"/>
                <c:pt idx="0">
                  <c:v>0.10226348453785082</c:v>
                </c:pt>
                <c:pt idx="1">
                  <c:v>9.7544095125792554E-2</c:v>
                </c:pt>
                <c:pt idx="2">
                  <c:v>8.210876682026752E-2</c:v>
                </c:pt>
                <c:pt idx="3">
                  <c:v>5.9685971045225633E-2</c:v>
                </c:pt>
                <c:pt idx="4">
                  <c:v>3.6346695771235914E-2</c:v>
                </c:pt>
                <c:pt idx="5">
                  <c:v>2.316522926300995E-2</c:v>
                </c:pt>
                <c:pt idx="6">
                  <c:v>1.803932277789028E-2</c:v>
                </c:pt>
                <c:pt idx="7">
                  <c:v>1.581727698317879E-2</c:v>
                </c:pt>
                <c:pt idx="8">
                  <c:v>1.4549126785686692E-2</c:v>
                </c:pt>
                <c:pt idx="9">
                  <c:v>1.3585571268726818E-2</c:v>
                </c:pt>
                <c:pt idx="10">
                  <c:v>1.2755463386164654E-2</c:v>
                </c:pt>
                <c:pt idx="11">
                  <c:v>1.2129452092219347E-2</c:v>
                </c:pt>
                <c:pt idx="12">
                  <c:v>1.1565614009438549E-2</c:v>
                </c:pt>
                <c:pt idx="13">
                  <c:v>1.1142869673487862E-2</c:v>
                </c:pt>
                <c:pt idx="14">
                  <c:v>1.0685917506961207E-2</c:v>
                </c:pt>
                <c:pt idx="15">
                  <c:v>1.0314314142793221E-2</c:v>
                </c:pt>
                <c:pt idx="16">
                  <c:v>9.9454364155500286E-3</c:v>
                </c:pt>
                <c:pt idx="17">
                  <c:v>9.7474795730083316E-3</c:v>
                </c:pt>
                <c:pt idx="18">
                  <c:v>9.4269621777363869E-3</c:v>
                </c:pt>
                <c:pt idx="19">
                  <c:v>9.1925560531294758E-3</c:v>
                </c:pt>
                <c:pt idx="20">
                  <c:v>8.821881210029461E-3</c:v>
                </c:pt>
                <c:pt idx="21">
                  <c:v>8.4748733343307878E-3</c:v>
                </c:pt>
                <c:pt idx="22">
                  <c:v>8.1255625152976876E-3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B13-0340-9979-D4190754B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59232"/>
        <c:axId val="2069541648"/>
      </c:scatterChart>
      <c:valAx>
        <c:axId val="2122159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541648"/>
        <c:crosses val="autoZero"/>
        <c:crossBetween val="midCat"/>
      </c:valAx>
      <c:valAx>
        <c:axId val="2069541648"/>
        <c:scaling>
          <c:orientation val="minMax"/>
          <c:max val="0.13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en-GB" sz="2000" b="1" baseline="0">
                    <a:solidFill>
                      <a:schemeClr val="tx1"/>
                    </a:solidFill>
                  </a:rPr>
                  <a:t> 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159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BPin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(2)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2262115396122485"/>
          <c:y val="0.11841682723185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'Halide Inhibition'!$T$6</c:f>
              <c:strCache>
                <c:ptCount val="1"/>
                <c:pt idx="0">
                  <c:v>Phenyl 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Inhibition'!$T$7:$T$31</c:f>
              <c:numCache>
                <c:formatCode>General</c:formatCode>
                <c:ptCount val="25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29-0142-B249-33616A4A3238}"/>
            </c:ext>
          </c:extLst>
        </c:ser>
        <c:ser>
          <c:idx val="3"/>
          <c:order val="1"/>
          <c:tx>
            <c:strRef>
              <c:f>'Halide Inhibition'!$W$6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Inhibition'!$W$7:$W$31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C29-0142-B249-33616A4A3238}"/>
            </c:ext>
          </c:extLst>
        </c:ser>
        <c:ser>
          <c:idx val="4"/>
          <c:order val="2"/>
          <c:tx>
            <c:strRef>
              <c:f>'Halide Inhibition'!$X$6</c:f>
              <c:strCache>
                <c:ptCount val="1"/>
                <c:pt idx="0">
                  <c:v>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Inhibition'!$X$7:$X$31</c:f>
              <c:numCache>
                <c:formatCode>General</c:formatCode>
                <c:ptCount val="25"/>
                <c:pt idx="0">
                  <c:v>6.8975042506564027E-2</c:v>
                </c:pt>
                <c:pt idx="1">
                  <c:v>6.2076021312362034E-2</c:v>
                </c:pt>
                <c:pt idx="2">
                  <c:v>5.6415791815566808E-2</c:v>
                </c:pt>
                <c:pt idx="3">
                  <c:v>5.2652588906842768E-2</c:v>
                </c:pt>
                <c:pt idx="4">
                  <c:v>4.9390197157720327E-2</c:v>
                </c:pt>
                <c:pt idx="5">
                  <c:v>4.6112301074265075E-2</c:v>
                </c:pt>
                <c:pt idx="6">
                  <c:v>4.2935128037516472E-2</c:v>
                </c:pt>
                <c:pt idx="7">
                  <c:v>4.0126432478776577E-2</c:v>
                </c:pt>
                <c:pt idx="8">
                  <c:v>3.7534159208287149E-2</c:v>
                </c:pt>
                <c:pt idx="9">
                  <c:v>3.5174091952463023E-2</c:v>
                </c:pt>
                <c:pt idx="10">
                  <c:v>3.3397381194830024E-2</c:v>
                </c:pt>
                <c:pt idx="11">
                  <c:v>3.11140534159913E-2</c:v>
                </c:pt>
                <c:pt idx="12">
                  <c:v>2.9170098337599721E-2</c:v>
                </c:pt>
                <c:pt idx="13">
                  <c:v>2.697251440377222E-2</c:v>
                </c:pt>
                <c:pt idx="14">
                  <c:v>2.515042509945168E-2</c:v>
                </c:pt>
                <c:pt idx="15">
                  <c:v>2.3263851350193009E-2</c:v>
                </c:pt>
                <c:pt idx="16">
                  <c:v>2.1559556777920354E-2</c:v>
                </c:pt>
                <c:pt idx="17">
                  <c:v>1.9853791422054009E-2</c:v>
                </c:pt>
                <c:pt idx="18">
                  <c:v>1.81711479282867E-2</c:v>
                </c:pt>
                <c:pt idx="19">
                  <c:v>1.6690312919274735E-2</c:v>
                </c:pt>
                <c:pt idx="20">
                  <c:v>1.3772935698930703E-2</c:v>
                </c:pt>
                <c:pt idx="21">
                  <c:v>1.1307135690066937E-2</c:v>
                </c:pt>
                <c:pt idx="22">
                  <c:v>9.0396129728919829E-3</c:v>
                </c:pt>
                <c:pt idx="23">
                  <c:v>7.1820135417715661E-3</c:v>
                </c:pt>
                <c:pt idx="24">
                  <c:v>5.3259859881821942E-3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C29-0142-B249-33616A4A3238}"/>
            </c:ext>
          </c:extLst>
        </c:ser>
        <c:ser>
          <c:idx val="7"/>
          <c:order val="3"/>
          <c:tx>
            <c:strRef>
              <c:f>'Halide Inhibition'!$AA$6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Inhibition'!$AA$7:$AA$31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C29-0142-B249-33616A4A3238}"/>
            </c:ext>
          </c:extLst>
        </c:ser>
        <c:ser>
          <c:idx val="8"/>
          <c:order val="4"/>
          <c:tx>
            <c:strRef>
              <c:f>'Halide Inhibition'!$AB$6</c:f>
              <c:strCache>
                <c:ptCount val="1"/>
                <c:pt idx="0">
                  <c:v>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Inhibition'!$AB$7:$AB$31</c:f>
              <c:numCache>
                <c:formatCode>General</c:formatCode>
                <c:ptCount val="25"/>
                <c:pt idx="0">
                  <c:v>7.120965152196955E-2</c:v>
                </c:pt>
                <c:pt idx="1">
                  <c:v>5.5989475050362031E-2</c:v>
                </c:pt>
                <c:pt idx="2">
                  <c:v>4.5332219828720328E-2</c:v>
                </c:pt>
                <c:pt idx="3">
                  <c:v>3.8011108832059048E-2</c:v>
                </c:pt>
                <c:pt idx="4">
                  <c:v>3.2748257291277498E-2</c:v>
                </c:pt>
                <c:pt idx="5">
                  <c:v>2.829304545371249E-2</c:v>
                </c:pt>
                <c:pt idx="6">
                  <c:v>2.4275036716660564E-2</c:v>
                </c:pt>
                <c:pt idx="7">
                  <c:v>2.063291053203235E-2</c:v>
                </c:pt>
                <c:pt idx="8">
                  <c:v>1.7808089277989932E-2</c:v>
                </c:pt>
                <c:pt idx="9">
                  <c:v>1.5268358197316534E-2</c:v>
                </c:pt>
                <c:pt idx="10">
                  <c:v>1.3222837930206463E-2</c:v>
                </c:pt>
                <c:pt idx="11">
                  <c:v>1.1269990717455252E-2</c:v>
                </c:pt>
                <c:pt idx="12">
                  <c:v>9.5397972375563106E-3</c:v>
                </c:pt>
                <c:pt idx="13">
                  <c:v>7.9382324822981354E-3</c:v>
                </c:pt>
                <c:pt idx="14">
                  <c:v>6.4337505440261039E-3</c:v>
                </c:pt>
                <c:pt idx="15">
                  <c:v>5.4451304934595712E-3</c:v>
                </c:pt>
                <c:pt idx="16">
                  <c:v>4.0314720203456804E-3</c:v>
                </c:pt>
                <c:pt idx="17">
                  <c:v>2.9576287994676816E-3</c:v>
                </c:pt>
                <c:pt idx="18">
                  <c:v>2.2598354471628063E-3</c:v>
                </c:pt>
                <c:pt idx="19">
                  <c:v>1.8020609345954384E-3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C29-0142-B249-33616A4A3238}"/>
            </c:ext>
          </c:extLst>
        </c:ser>
        <c:ser>
          <c:idx val="11"/>
          <c:order val="5"/>
          <c:tx>
            <c:strRef>
              <c:f>'Halide Inhibition'!$AE$6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Inhibition'!$AE$7:$AE$31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EC29-0142-B249-33616A4A3238}"/>
            </c:ext>
          </c:extLst>
        </c:ser>
        <c:ser>
          <c:idx val="12"/>
          <c:order val="6"/>
          <c:tx>
            <c:strRef>
              <c:f>'Halide Inhibition'!$AF$6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Inhibition'!$AF$7:$AF$31</c:f>
              <c:numCache>
                <c:formatCode>General</c:formatCode>
                <c:ptCount val="25"/>
                <c:pt idx="0">
                  <c:v>6.3036085454323806E-2</c:v>
                </c:pt>
                <c:pt idx="1">
                  <c:v>6.1391986222812313E-2</c:v>
                </c:pt>
                <c:pt idx="2">
                  <c:v>5.7503470087498149E-2</c:v>
                </c:pt>
                <c:pt idx="3">
                  <c:v>5.6258574403344003E-2</c:v>
                </c:pt>
                <c:pt idx="4">
                  <c:v>5.4907197639314488E-2</c:v>
                </c:pt>
                <c:pt idx="5">
                  <c:v>5.3243735073159416E-2</c:v>
                </c:pt>
                <c:pt idx="6">
                  <c:v>5.164597084102579E-2</c:v>
                </c:pt>
                <c:pt idx="7">
                  <c:v>4.974042455157459E-2</c:v>
                </c:pt>
                <c:pt idx="8">
                  <c:v>4.8389562865626172E-2</c:v>
                </c:pt>
                <c:pt idx="9">
                  <c:v>4.7103516754726849E-2</c:v>
                </c:pt>
                <c:pt idx="10">
                  <c:v>4.6115471571348356E-2</c:v>
                </c:pt>
                <c:pt idx="11">
                  <c:v>4.537465175807117E-2</c:v>
                </c:pt>
                <c:pt idx="12">
                  <c:v>4.4007453868408333E-2</c:v>
                </c:pt>
                <c:pt idx="13">
                  <c:v>4.2845650967899947E-2</c:v>
                </c:pt>
                <c:pt idx="14">
                  <c:v>4.2228208060223434E-2</c:v>
                </c:pt>
                <c:pt idx="15">
                  <c:v>4.1681857781619022E-2</c:v>
                </c:pt>
                <c:pt idx="16">
                  <c:v>4.0721505420405223E-2</c:v>
                </c:pt>
                <c:pt idx="17">
                  <c:v>3.9746299252964579E-2</c:v>
                </c:pt>
                <c:pt idx="18">
                  <c:v>3.9016045089487889E-2</c:v>
                </c:pt>
                <c:pt idx="19">
                  <c:v>3.8423874856004674E-2</c:v>
                </c:pt>
                <c:pt idx="20">
                  <c:v>3.7126659324333754E-2</c:v>
                </c:pt>
                <c:pt idx="21">
                  <c:v>3.6042755982762902E-2</c:v>
                </c:pt>
                <c:pt idx="22">
                  <c:v>3.4815289277646676E-2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C29-0142-B249-33616A4A3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59232"/>
        <c:axId val="2069541648"/>
      </c:scatterChart>
      <c:valAx>
        <c:axId val="2122159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541648"/>
        <c:crosses val="autoZero"/>
        <c:crossBetween val="midCat"/>
      </c:valAx>
      <c:valAx>
        <c:axId val="2069541648"/>
        <c:scaling>
          <c:orientation val="minMax"/>
          <c:max val="0.13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en-GB" sz="2000" b="1" baseline="0">
                    <a:solidFill>
                      <a:schemeClr val="tx1"/>
                    </a:solidFill>
                  </a:rPr>
                  <a:t> 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159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Product</a:t>
            </a:r>
            <a:r>
              <a:rPr lang="zh-CN" altLang="en-US" b="1">
                <a:solidFill>
                  <a:schemeClr val="tx1"/>
                </a:solidFill>
              </a:rPr>
              <a:t> </a:t>
            </a:r>
            <a:r>
              <a:rPr lang="en-US" altLang="zh-CN" b="1">
                <a:solidFill>
                  <a:schemeClr val="tx1"/>
                </a:solidFill>
              </a:rPr>
              <a:t>(3)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curve'!$J$40</c:f>
              <c:strCache>
                <c:ptCount val="1"/>
                <c:pt idx="0">
                  <c:v>Y A(Product)/A(TMB)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893569553805775"/>
                  <c:y val="9.996500437445318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'calibration curve'!$I$41:$I$50</c:f>
              <c:numCache>
                <c:formatCode>General</c:formatCode>
                <c:ptCount val="10"/>
                <c:pt idx="1">
                  <c:v>0.53019912501126276</c:v>
                </c:pt>
                <c:pt idx="5">
                  <c:v>1.0775736582338042</c:v>
                </c:pt>
                <c:pt idx="8">
                  <c:v>1.6158597214852783</c:v>
                </c:pt>
              </c:numCache>
            </c:numRef>
          </c:xVal>
          <c:yVal>
            <c:numRef>
              <c:f>'calibration curve'!$J$41:$J$50</c:f>
              <c:numCache>
                <c:formatCode>General</c:formatCode>
                <c:ptCount val="10"/>
                <c:pt idx="1">
                  <c:v>0.94016638062500002</c:v>
                </c:pt>
                <c:pt idx="5">
                  <c:v>1.9307480243333333</c:v>
                </c:pt>
                <c:pt idx="8">
                  <c:v>2.9090479693333329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AB-2649-A3AC-5198BB353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312544"/>
        <c:axId val="1465132192"/>
      </c:scatterChart>
      <c:valAx>
        <c:axId val="204731254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 b="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5132192"/>
        <c:crosses val="autoZero"/>
        <c:crossBetween val="midCat"/>
      </c:valAx>
      <c:valAx>
        <c:axId val="146513219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effectLst/>
                  </a:rPr>
                  <a:t>Normalized</a:t>
                </a:r>
                <a:r>
                  <a:rPr lang="zh-CN" sz="1200" b="0" i="0" baseline="0">
                    <a:effectLst/>
                  </a:rPr>
                  <a:t> </a:t>
                </a:r>
                <a:r>
                  <a:rPr lang="en-GB" sz="1200" b="0" i="0" baseline="0">
                    <a:effectLst/>
                  </a:rPr>
                  <a:t>Peak</a:t>
                </a:r>
                <a:r>
                  <a:rPr lang="zh-CN" sz="1200" b="0" i="0" baseline="0">
                    <a:effectLst/>
                  </a:rPr>
                  <a:t> </a:t>
                </a:r>
                <a:r>
                  <a:rPr lang="en-US" sz="1200" b="0" i="0" baseline="0">
                    <a:effectLst/>
                  </a:rPr>
                  <a:t>Area</a:t>
                </a:r>
                <a:r>
                  <a:rPr lang="en-GB" sz="1200" b="0" i="0" baseline="0">
                    <a:effectLst/>
                  </a:rPr>
                  <a:t> </a:t>
                </a:r>
                <a:endParaRPr lang="en-HK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312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Product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(3)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2262115396122485"/>
          <c:y val="0.11841682723185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'Halide Inhibition'!$V$6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Inhibition'!$V$7:$V$31</c:f>
              <c:numCache>
                <c:formatCode>General</c:formatCode>
                <c:ptCount val="25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2F9-CC4D-B95F-04DA2B75409C}"/>
            </c:ext>
          </c:extLst>
        </c:ser>
        <c:ser>
          <c:idx val="3"/>
          <c:order val="1"/>
          <c:tx>
            <c:strRef>
              <c:f>'Halide Inhibition'!$W$6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Inhibition'!$W$7:$W$31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2F9-CC4D-B95F-04DA2B75409C}"/>
            </c:ext>
          </c:extLst>
        </c:ser>
        <c:ser>
          <c:idx val="6"/>
          <c:order val="2"/>
          <c:tx>
            <c:strRef>
              <c:f>'Halide Inhibition'!$Z$6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Inhibition'!$Z$7:$Z$31</c:f>
              <c:numCache>
                <c:formatCode>General</c:formatCode>
                <c:ptCount val="25"/>
                <c:pt idx="0">
                  <c:v>1.0515159600117869E-3</c:v>
                </c:pt>
                <c:pt idx="1">
                  <c:v>1.8718861434510702E-3</c:v>
                </c:pt>
                <c:pt idx="2">
                  <c:v>7.3599617238680462E-3</c:v>
                </c:pt>
                <c:pt idx="3">
                  <c:v>1.2055235013834797E-2</c:v>
                </c:pt>
                <c:pt idx="4">
                  <c:v>1.5854826292503777E-2</c:v>
                </c:pt>
                <c:pt idx="5">
                  <c:v>1.908407857326529E-2</c:v>
                </c:pt>
                <c:pt idx="6">
                  <c:v>2.2026791668934991E-2</c:v>
                </c:pt>
                <c:pt idx="7">
                  <c:v>2.4738112889352969E-2</c:v>
                </c:pt>
                <c:pt idx="8">
                  <c:v>2.7048301406187098E-2</c:v>
                </c:pt>
                <c:pt idx="9">
                  <c:v>2.925605277572374E-2</c:v>
                </c:pt>
                <c:pt idx="10">
                  <c:v>3.1573336311894129E-2</c:v>
                </c:pt>
                <c:pt idx="11">
                  <c:v>3.3234734864135931E-2</c:v>
                </c:pt>
                <c:pt idx="12">
                  <c:v>3.5111420011171769E-2</c:v>
                </c:pt>
                <c:pt idx="13">
                  <c:v>3.6554901300598568E-2</c:v>
                </c:pt>
                <c:pt idx="14">
                  <c:v>3.8291562895041362E-2</c:v>
                </c:pt>
                <c:pt idx="15">
                  <c:v>3.9674381493770616E-2</c:v>
                </c:pt>
                <c:pt idx="16">
                  <c:v>4.0891171034407231E-2</c:v>
                </c:pt>
                <c:pt idx="17">
                  <c:v>4.2421481784532394E-2</c:v>
                </c:pt>
                <c:pt idx="18">
                  <c:v>4.3244945946729813E-2</c:v>
                </c:pt>
                <c:pt idx="19">
                  <c:v>4.478659067647478E-2</c:v>
                </c:pt>
                <c:pt idx="20">
                  <c:v>4.720696831397464E-2</c:v>
                </c:pt>
                <c:pt idx="21">
                  <c:v>4.8823502999334717E-2</c:v>
                </c:pt>
                <c:pt idx="22">
                  <c:v>5.0763994580197973E-2</c:v>
                </c:pt>
                <c:pt idx="23">
                  <c:v>5.3000697209632477E-2</c:v>
                </c:pt>
                <c:pt idx="24">
                  <c:v>5.327366308819384E-2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2F9-CC4D-B95F-04DA2B75409C}"/>
            </c:ext>
          </c:extLst>
        </c:ser>
        <c:ser>
          <c:idx val="7"/>
          <c:order val="3"/>
          <c:tx>
            <c:strRef>
              <c:f>'Halide Inhibition'!$AA$6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Inhibition'!$AA$7:$AA$31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2F9-CC4D-B95F-04DA2B75409C}"/>
            </c:ext>
          </c:extLst>
        </c:ser>
        <c:ser>
          <c:idx val="10"/>
          <c:order val="4"/>
          <c:tx>
            <c:strRef>
              <c:f>'Halide Inhibition'!$AD$6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Inhibition'!$AD$7:$AD$31</c:f>
              <c:numCache>
                <c:formatCode>General</c:formatCode>
                <c:ptCount val="25"/>
                <c:pt idx="0">
                  <c:v>2.1159002881794434E-3</c:v>
                </c:pt>
                <c:pt idx="1">
                  <c:v>1.3375257807405351E-2</c:v>
                </c:pt>
                <c:pt idx="2">
                  <c:v>2.2085868374219303E-2</c:v>
                </c:pt>
                <c:pt idx="3">
                  <c:v>2.8465912747433972E-2</c:v>
                </c:pt>
                <c:pt idx="4">
                  <c:v>3.3440022345003866E-2</c:v>
                </c:pt>
                <c:pt idx="5">
                  <c:v>3.7633379746505657E-2</c:v>
                </c:pt>
                <c:pt idx="6">
                  <c:v>4.0982037774483879E-2</c:v>
                </c:pt>
                <c:pt idx="7">
                  <c:v>4.3767466719151098E-2</c:v>
                </c:pt>
                <c:pt idx="8">
                  <c:v>4.6735407731078864E-2</c:v>
                </c:pt>
                <c:pt idx="9">
                  <c:v>4.889647867992887E-2</c:v>
                </c:pt>
                <c:pt idx="10">
                  <c:v>5.1254289918777785E-2</c:v>
                </c:pt>
                <c:pt idx="11">
                  <c:v>5.2525494511512276E-2</c:v>
                </c:pt>
                <c:pt idx="12">
                  <c:v>5.3731373480106426E-2</c:v>
                </c:pt>
                <c:pt idx="13">
                  <c:v>5.5453739024715745E-2</c:v>
                </c:pt>
                <c:pt idx="14">
                  <c:v>5.6661944222888075E-2</c:v>
                </c:pt>
                <c:pt idx="15">
                  <c:v>5.8394886597768682E-2</c:v>
                </c:pt>
                <c:pt idx="16">
                  <c:v>5.8721613723585614E-2</c:v>
                </c:pt>
                <c:pt idx="17">
                  <c:v>5.9212835291033085E-2</c:v>
                </c:pt>
                <c:pt idx="18">
                  <c:v>5.9934087692521378E-2</c:v>
                </c:pt>
                <c:pt idx="19">
                  <c:v>6.0819330824449958E-2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22F9-CC4D-B95F-04DA2B75409C}"/>
            </c:ext>
          </c:extLst>
        </c:ser>
        <c:ser>
          <c:idx val="11"/>
          <c:order val="5"/>
          <c:tx>
            <c:strRef>
              <c:f>'Halide Inhibition'!$AE$6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Inhibition'!$AE$7:$AE$31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2F9-CC4D-B95F-04DA2B75409C}"/>
            </c:ext>
          </c:extLst>
        </c:ser>
        <c:ser>
          <c:idx val="14"/>
          <c:order val="6"/>
          <c:tx>
            <c:strRef>
              <c:f>'Halide Inhibition'!$AH$6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Inhibition'!$AH$7:$AH$31</c:f>
              <c:numCache>
                <c:formatCode>General</c:formatCode>
                <c:ptCount val="25"/>
                <c:pt idx="0">
                  <c:v>1.1484585780470197E-3</c:v>
                </c:pt>
                <c:pt idx="1">
                  <c:v>8.2899114976900303E-4</c:v>
                </c:pt>
                <c:pt idx="2">
                  <c:v>1.0704354837661899E-3</c:v>
                </c:pt>
                <c:pt idx="3">
                  <c:v>1.6274476127778302E-3</c:v>
                </c:pt>
                <c:pt idx="4">
                  <c:v>2.3712203032477614E-3</c:v>
                </c:pt>
                <c:pt idx="5">
                  <c:v>3.3248406947744748E-3</c:v>
                </c:pt>
                <c:pt idx="6">
                  <c:v>4.2757875341261657E-3</c:v>
                </c:pt>
                <c:pt idx="7">
                  <c:v>5.1656660403407231E-3</c:v>
                </c:pt>
                <c:pt idx="8">
                  <c:v>5.9216995984990089E-3</c:v>
                </c:pt>
                <c:pt idx="9">
                  <c:v>6.6053320233444186E-3</c:v>
                </c:pt>
                <c:pt idx="10">
                  <c:v>7.2101881785612068E-3</c:v>
                </c:pt>
                <c:pt idx="11">
                  <c:v>7.7655987355646555E-3</c:v>
                </c:pt>
                <c:pt idx="12">
                  <c:v>8.3003263371178686E-3</c:v>
                </c:pt>
                <c:pt idx="13">
                  <c:v>8.8478964763681577E-3</c:v>
                </c:pt>
                <c:pt idx="14">
                  <c:v>9.2578266361108916E-3</c:v>
                </c:pt>
                <c:pt idx="15">
                  <c:v>9.7157849615403941E-3</c:v>
                </c:pt>
                <c:pt idx="16">
                  <c:v>1.0110146891415581E-2</c:v>
                </c:pt>
                <c:pt idx="17">
                  <c:v>1.0566886455580619E-2</c:v>
                </c:pt>
                <c:pt idx="18">
                  <c:v>1.0920203921017094E-2</c:v>
                </c:pt>
                <c:pt idx="19">
                  <c:v>1.130220373991999E-2</c:v>
                </c:pt>
                <c:pt idx="20">
                  <c:v>1.2018110018060933E-2</c:v>
                </c:pt>
                <c:pt idx="21">
                  <c:v>1.2630933299865622E-2</c:v>
                </c:pt>
                <c:pt idx="22">
                  <c:v>1.3131776144363526E-2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2F9-CC4D-B95F-04DA2B754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59232"/>
        <c:axId val="2069541648"/>
      </c:scatterChart>
      <c:valAx>
        <c:axId val="2122159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541648"/>
        <c:crosses val="autoZero"/>
        <c:crossBetween val="midCat"/>
      </c:valAx>
      <c:valAx>
        <c:axId val="2069541648"/>
        <c:scaling>
          <c:orientation val="minMax"/>
          <c:max val="0.13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en-GB" sz="2000" b="1" baseline="0">
                    <a:solidFill>
                      <a:schemeClr val="tx1"/>
                    </a:solidFill>
                  </a:rPr>
                  <a:t> 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159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BnI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(4)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2262115396122485"/>
          <c:y val="0.11841682723185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strRef>
              <c:f>'Halide Inhibition'!$W$6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Inhibition'!$W$7:$W$31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886-8F44-AC9D-9874C9C7BB49}"/>
            </c:ext>
          </c:extLst>
        </c:ser>
        <c:ser>
          <c:idx val="7"/>
          <c:order val="1"/>
          <c:tx>
            <c:strRef>
              <c:f>'Halide Inhibition'!$AA$6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Inhibition'!$AA$7:$AA$31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886-8F44-AC9D-9874C9C7BB49}"/>
            </c:ext>
          </c:extLst>
        </c:ser>
        <c:ser>
          <c:idx val="11"/>
          <c:order val="2"/>
          <c:tx>
            <c:strRef>
              <c:f>'Halide Inhibition'!$AE$6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Inhibition'!$AE$7:$AE$31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886-8F44-AC9D-9874C9C7BB49}"/>
            </c:ext>
          </c:extLst>
        </c:ser>
        <c:ser>
          <c:idx val="15"/>
          <c:order val="3"/>
          <c:tx>
            <c:strRef>
              <c:f>'Halide Inhibition'!$AI$6</c:f>
              <c:strCache>
                <c:ptCount val="1"/>
                <c:pt idx="0">
                  <c:v>Benzyl Iodide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rgbClr val="7030A0"/>
                </a:solidFill>
              </a:ln>
              <a:effectLst/>
            </c:spPr>
          </c:marker>
          <c:xVal>
            <c:numRef>
              <c:f>'Halide Inhibition'!$S$7:$S$31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'Halide Inhibition'!$AI$7:$AI$31</c:f>
              <c:numCache>
                <c:formatCode>General</c:formatCode>
                <c:ptCount val="25"/>
                <c:pt idx="0">
                  <c:v>1.4668133180436485E-2</c:v>
                </c:pt>
                <c:pt idx="1">
                  <c:v>1.8051818351503882E-2</c:v>
                </c:pt>
                <c:pt idx="2">
                  <c:v>3.2833199259693316E-2</c:v>
                </c:pt>
                <c:pt idx="3">
                  <c:v>5.6900100936950984E-2</c:v>
                </c:pt>
                <c:pt idx="4">
                  <c:v>7.4236265323345249E-2</c:v>
                </c:pt>
                <c:pt idx="5">
                  <c:v>8.0470130680970087E-2</c:v>
                </c:pt>
                <c:pt idx="6">
                  <c:v>8.154071599634026E-2</c:v>
                </c:pt>
                <c:pt idx="7">
                  <c:v>8.0557611170179899E-2</c:v>
                </c:pt>
                <c:pt idx="8">
                  <c:v>7.974046552481015E-2</c:v>
                </c:pt>
                <c:pt idx="9">
                  <c:v>7.8774837318973001E-2</c:v>
                </c:pt>
                <c:pt idx="10">
                  <c:v>7.7682374947636482E-2</c:v>
                </c:pt>
                <c:pt idx="11">
                  <c:v>7.7015578842991705E-2</c:v>
                </c:pt>
                <c:pt idx="12">
                  <c:v>7.5695197569836725E-2</c:v>
                </c:pt>
                <c:pt idx="13">
                  <c:v>7.4586942621312005E-2</c:v>
                </c:pt>
                <c:pt idx="14">
                  <c:v>7.3820164429977991E-2</c:v>
                </c:pt>
                <c:pt idx="15">
                  <c:v>7.2795262015457829E-2</c:v>
                </c:pt>
                <c:pt idx="16">
                  <c:v>7.1720042497140438E-2</c:v>
                </c:pt>
                <c:pt idx="17">
                  <c:v>7.0951377097617785E-2</c:v>
                </c:pt>
                <c:pt idx="18">
                  <c:v>7.0144307991707525E-2</c:v>
                </c:pt>
                <c:pt idx="19">
                  <c:v>6.9276301542400096E-2</c:v>
                </c:pt>
                <c:pt idx="20">
                  <c:v>6.743987086035523E-2</c:v>
                </c:pt>
                <c:pt idx="21">
                  <c:v>6.5803652180537187E-2</c:v>
                </c:pt>
                <c:pt idx="22">
                  <c:v>6.4408025549378481E-2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886-8F44-AC9D-9874C9C7B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59232"/>
        <c:axId val="2069541648"/>
      </c:scatterChart>
      <c:valAx>
        <c:axId val="2122159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541648"/>
        <c:crosses val="autoZero"/>
        <c:crossBetween val="midCat"/>
      </c:valAx>
      <c:valAx>
        <c:axId val="2069541648"/>
        <c:scaling>
          <c:orientation val="minMax"/>
          <c:max val="0.13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en-GB" sz="2000" b="1" baseline="0">
                    <a:solidFill>
                      <a:schemeClr val="tx1"/>
                    </a:solidFill>
                  </a:rPr>
                  <a:t> 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159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2200" b="1">
                <a:solidFill>
                  <a:schemeClr val="tx1"/>
                </a:solidFill>
              </a:rPr>
              <a:t>Bn</a:t>
            </a:r>
            <a:r>
              <a:rPr lang="en-US" altLang="zh-CN" sz="2200" b="1">
                <a:solidFill>
                  <a:schemeClr val="tx1"/>
                </a:solidFill>
              </a:rPr>
              <a:t>Br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vs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BnCl</a:t>
            </a:r>
          </a:p>
          <a:p>
            <a:pPr>
              <a:defRPr sz="2200" b="1">
                <a:solidFill>
                  <a:schemeClr val="tx1"/>
                </a:solidFill>
              </a:defRPr>
            </a:pPr>
            <a:r>
              <a:rPr lang="en-US" altLang="zh-CN" sz="2200" b="0">
                <a:solidFill>
                  <a:schemeClr val="tx1"/>
                </a:solidFill>
              </a:rPr>
              <a:t>Separation</a:t>
            </a:r>
            <a:r>
              <a:rPr lang="zh-CN" altLang="en-US" sz="2200" b="0">
                <a:solidFill>
                  <a:schemeClr val="tx1"/>
                </a:solidFill>
              </a:rPr>
              <a:t> </a:t>
            </a:r>
            <a:r>
              <a:rPr lang="en-US" altLang="zh-CN" sz="2200" b="0">
                <a:solidFill>
                  <a:schemeClr val="tx1"/>
                </a:solidFill>
              </a:rPr>
              <a:t>reaction</a:t>
            </a:r>
            <a:r>
              <a:rPr lang="zh-CN" altLang="en-US" sz="2200" b="0">
                <a:solidFill>
                  <a:schemeClr val="tx1"/>
                </a:solidFill>
              </a:rPr>
              <a:t> </a:t>
            </a:r>
            <a:r>
              <a:rPr lang="en-US" altLang="zh-CN" sz="2200" b="0">
                <a:solidFill>
                  <a:schemeClr val="tx1"/>
                </a:solidFill>
              </a:rPr>
              <a:t>vessel</a:t>
            </a:r>
            <a:r>
              <a:rPr lang="zh-CN" altLang="en-US" sz="2200" b="0" baseline="0">
                <a:solidFill>
                  <a:schemeClr val="tx1"/>
                </a:solidFill>
              </a:rPr>
              <a:t> </a:t>
            </a:r>
            <a:endParaRPr lang="en-GB" sz="2200" b="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1616628056436691"/>
          <c:y val="0.150529865125240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'BnBr vs BnCl'!$L$6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'BnBr vs BnCl'!$A$7:$A$31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'BnBr vs BnCl'!$L$7:$L$31</c:f>
              <c:numCache>
                <c:formatCode>General</c:formatCode>
                <c:ptCount val="25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FE-D443-9008-BE2D468672BC}"/>
            </c:ext>
          </c:extLst>
        </c:ser>
        <c:ser>
          <c:idx val="1"/>
          <c:order val="1"/>
          <c:tx>
            <c:strRef>
              <c:f>'BnBr vs BnCl'!$M$6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'BnBr vs BnCl'!$A$7:$A$31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'BnBr vs BnCl'!$M$7:$M$31</c:f>
              <c:numCache>
                <c:formatCode>General</c:formatCode>
                <c:ptCount val="25"/>
                <c:pt idx="0">
                  <c:v>0.10111093892281656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  <c:pt idx="24">
                  <c:v>2.8633154286570733E-2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FE-D443-9008-BE2D468672BC}"/>
            </c:ext>
          </c:extLst>
        </c:ser>
        <c:ser>
          <c:idx val="2"/>
          <c:order val="2"/>
          <c:tx>
            <c:strRef>
              <c:f>'BnBr vs BnCl'!$N$6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'BnBr vs BnCl'!$A$7:$A$31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'BnBr vs BnCl'!$N$7:$N$31</c:f>
              <c:numCache>
                <c:formatCode>General</c:formatCode>
                <c:ptCount val="25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6FE-D443-9008-BE2D468672BC}"/>
            </c:ext>
          </c:extLst>
        </c:ser>
        <c:ser>
          <c:idx val="3"/>
          <c:order val="3"/>
          <c:tx>
            <c:strRef>
              <c:f>'BnBr vs BnCl'!$O$6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'BnBr vs BnCl'!$A$7:$A$31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'BnBr vs BnCl'!$O$7:$O$31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6FE-D443-9008-BE2D468672BC}"/>
            </c:ext>
          </c:extLst>
        </c:ser>
        <c:ser>
          <c:idx val="4"/>
          <c:order val="4"/>
          <c:tx>
            <c:strRef>
              <c:f>'BnBr vs BnCl'!$P$6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'BnBr vs BnCl'!$A$7:$A$31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'BnBr vs BnCl'!$P$7:$P$31</c:f>
              <c:numCache>
                <c:formatCode>General</c:formatCode>
                <c:ptCount val="25"/>
                <c:pt idx="0">
                  <c:v>6.8063558626706655E-2</c:v>
                </c:pt>
                <c:pt idx="1">
                  <c:v>2.2262226006623805E-2</c:v>
                </c:pt>
                <c:pt idx="2">
                  <c:v>4.5991077385674961E-3</c:v>
                </c:pt>
                <c:pt idx="3">
                  <c:v>9.0348040146167501E-4</c:v>
                </c:pt>
                <c:pt idx="4">
                  <c:v>2.5609315229013671E-4</c:v>
                </c:pt>
                <c:pt idx="5">
                  <c:v>1.3722658901677438E-4</c:v>
                </c:pt>
                <c:pt idx="6">
                  <c:v>5.8360096986033222E-5</c:v>
                </c:pt>
                <c:pt idx="7">
                  <c:v>7.7814265341021735E-5</c:v>
                </c:pt>
                <c:pt idx="8">
                  <c:v>5.6215731437429751E-5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6FE-D443-9008-BE2D468672BC}"/>
            </c:ext>
          </c:extLst>
        </c:ser>
        <c:ser>
          <c:idx val="5"/>
          <c:order val="5"/>
          <c:tx>
            <c:strRef>
              <c:f>'BnBr vs BnCl'!$Q$6</c:f>
              <c:strCache>
                <c:ptCount val="1"/>
                <c:pt idx="0">
                  <c:v>Benzyl chloride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'BnBr vs BnCl'!$A$7:$A$31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'BnBr vs BnCl'!$Q$7:$Q$31</c:f>
              <c:numCache>
                <c:formatCode>General</c:formatCode>
                <c:ptCount val="25"/>
                <c:pt idx="0">
                  <c:v>9.9312736819809191E-2</c:v>
                </c:pt>
                <c:pt idx="1">
                  <c:v>5.2754778098544022E-2</c:v>
                </c:pt>
                <c:pt idx="2">
                  <c:v>3.4607744908200178E-2</c:v>
                </c:pt>
                <c:pt idx="3">
                  <c:v>2.9915171129849701E-2</c:v>
                </c:pt>
                <c:pt idx="4">
                  <c:v>2.9380193271618522E-2</c:v>
                </c:pt>
                <c:pt idx="5">
                  <c:v>2.8784943459128683E-2</c:v>
                </c:pt>
                <c:pt idx="6">
                  <c:v>2.8465376793787706E-2</c:v>
                </c:pt>
                <c:pt idx="7">
                  <c:v>2.8221686444340973E-2</c:v>
                </c:pt>
                <c:pt idx="8">
                  <c:v>2.8054666154991664E-2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6FE-D443-9008-BE2D468672BC}"/>
            </c:ext>
          </c:extLst>
        </c:ser>
        <c:ser>
          <c:idx val="6"/>
          <c:order val="6"/>
          <c:tx>
            <c:strRef>
              <c:f>'BnBr vs BnCl'!$R$6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'BnBr vs BnCl'!$A$7:$A$31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'BnBr vs BnCl'!$R$7:$R$31</c:f>
              <c:numCache>
                <c:formatCode>General</c:formatCode>
                <c:ptCount val="25"/>
                <c:pt idx="0">
                  <c:v>3.3115995530225866E-3</c:v>
                </c:pt>
                <c:pt idx="1">
                  <c:v>4.653552711790461E-2</c:v>
                </c:pt>
                <c:pt idx="2">
                  <c:v>6.3721540963897177E-2</c:v>
                </c:pt>
                <c:pt idx="3">
                  <c:v>6.516122099672704E-2</c:v>
                </c:pt>
                <c:pt idx="4">
                  <c:v>6.5141474020703902E-2</c:v>
                </c:pt>
                <c:pt idx="5">
                  <c:v>6.5130806319979334E-2</c:v>
                </c:pt>
                <c:pt idx="6">
                  <c:v>6.5141421316591688E-2</c:v>
                </c:pt>
                <c:pt idx="7">
                  <c:v>6.5141351435027292E-2</c:v>
                </c:pt>
                <c:pt idx="8">
                  <c:v>6.5142258340071132E-2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6FE-D443-9008-BE2D46867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602624"/>
        <c:axId val="2081730864"/>
      </c:scatterChart>
      <c:valAx>
        <c:axId val="2068602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730864"/>
        <c:crosses val="autoZero"/>
        <c:crossBetween val="midCat"/>
      </c:valAx>
      <c:valAx>
        <c:axId val="20817308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602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2200" b="1">
                <a:solidFill>
                  <a:schemeClr val="tx1"/>
                </a:solidFill>
              </a:rPr>
              <a:t>Bn</a:t>
            </a:r>
            <a:r>
              <a:rPr lang="en-US" altLang="zh-CN" sz="2200" b="1">
                <a:solidFill>
                  <a:schemeClr val="tx1"/>
                </a:solidFill>
              </a:rPr>
              <a:t>Br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vs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BnCl</a:t>
            </a:r>
          </a:p>
          <a:p>
            <a:pPr>
              <a:defRPr sz="2200">
                <a:solidFill>
                  <a:schemeClr val="tx1"/>
                </a:solidFill>
              </a:defRPr>
            </a:pPr>
            <a:r>
              <a:rPr lang="en-US" sz="2200">
                <a:solidFill>
                  <a:schemeClr val="tx1"/>
                </a:solidFill>
              </a:rPr>
              <a:t>Competition</a:t>
            </a:r>
            <a:r>
              <a:rPr lang="en-US" sz="2200" baseline="0">
                <a:solidFill>
                  <a:schemeClr val="tx1"/>
                </a:solidFill>
              </a:rPr>
              <a:t> reaction </a:t>
            </a:r>
            <a:endParaRPr lang="en-GB" sz="22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5019564528408587"/>
          <c:y val="0.144508670520231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'competition reaction '!$L$6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'competition reaction 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</c:numCache>
            </c:numRef>
          </c:xVal>
          <c:yVal>
            <c:numRef>
              <c:f>'competition reaction '!$L$7:$L$31</c:f>
              <c:numCache>
                <c:formatCode>General</c:formatCode>
                <c:ptCount val="25"/>
                <c:pt idx="0">
                  <c:v>6.9901314652828478E-2</c:v>
                </c:pt>
                <c:pt idx="1">
                  <c:v>5.1106368135010266E-2</c:v>
                </c:pt>
                <c:pt idx="2">
                  <c:v>3.785084366839124E-2</c:v>
                </c:pt>
                <c:pt idx="3">
                  <c:v>2.7101171897141799E-2</c:v>
                </c:pt>
                <c:pt idx="4">
                  <c:v>1.9945409619428648E-2</c:v>
                </c:pt>
                <c:pt idx="5">
                  <c:v>1.4790818135511436E-2</c:v>
                </c:pt>
                <c:pt idx="6">
                  <c:v>1.1102436125163706E-2</c:v>
                </c:pt>
                <c:pt idx="7">
                  <c:v>8.2141837641949052E-3</c:v>
                </c:pt>
                <c:pt idx="8">
                  <c:v>6.3898887123100996E-3</c:v>
                </c:pt>
                <c:pt idx="9">
                  <c:v>4.7824952253693598E-3</c:v>
                </c:pt>
                <c:pt idx="10">
                  <c:v>3.6600720292078309E-3</c:v>
                </c:pt>
                <c:pt idx="11">
                  <c:v>2.8151274990831482E-3</c:v>
                </c:pt>
                <c:pt idx="12">
                  <c:v>2.0760739380198848E-3</c:v>
                </c:pt>
                <c:pt idx="13">
                  <c:v>1.5748274430438286E-3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66-EF40-B880-F9F489DD8431}"/>
            </c:ext>
          </c:extLst>
        </c:ser>
        <c:ser>
          <c:idx val="1"/>
          <c:order val="1"/>
          <c:tx>
            <c:strRef>
              <c:f>'competition reaction '!$M$6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'competition reaction 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</c:numCache>
            </c:numRef>
          </c:xVal>
          <c:yVal>
            <c:numRef>
              <c:f>'competition reaction '!$M$7:$M$31</c:f>
              <c:numCache>
                <c:formatCode>General</c:formatCode>
                <c:ptCount val="25"/>
                <c:pt idx="0">
                  <c:v>0.10973711954299314</c:v>
                </c:pt>
                <c:pt idx="1">
                  <c:v>0.10203502025882379</c:v>
                </c:pt>
                <c:pt idx="2">
                  <c:v>9.30315036599762E-2</c:v>
                </c:pt>
                <c:pt idx="3">
                  <c:v>8.6182005208380152E-2</c:v>
                </c:pt>
                <c:pt idx="4">
                  <c:v>8.1653143763880429E-2</c:v>
                </c:pt>
                <c:pt idx="5">
                  <c:v>7.7791058226658424E-2</c:v>
                </c:pt>
                <c:pt idx="6">
                  <c:v>7.4358198164985248E-2</c:v>
                </c:pt>
                <c:pt idx="7">
                  <c:v>7.2156118094393082E-2</c:v>
                </c:pt>
                <c:pt idx="8">
                  <c:v>7.0605258005952964E-2</c:v>
                </c:pt>
                <c:pt idx="9">
                  <c:v>6.9144233537104444E-2</c:v>
                </c:pt>
                <c:pt idx="10">
                  <c:v>6.8244179537361963E-2</c:v>
                </c:pt>
                <c:pt idx="11">
                  <c:v>6.701479153623667E-2</c:v>
                </c:pt>
                <c:pt idx="12">
                  <c:v>6.6209328976414711E-2</c:v>
                </c:pt>
                <c:pt idx="13">
                  <c:v>6.5401970067295326E-2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66-EF40-B880-F9F489DD8431}"/>
            </c:ext>
          </c:extLst>
        </c:ser>
        <c:ser>
          <c:idx val="2"/>
          <c:order val="2"/>
          <c:tx>
            <c:strRef>
              <c:f>'competition reaction '!$N$6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'competition reaction 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</c:numCache>
            </c:numRef>
          </c:xVal>
          <c:yVal>
            <c:numRef>
              <c:f>'competition reaction '!$N$7:$N$31</c:f>
              <c:numCache>
                <c:formatCode>General</c:formatCode>
                <c:ptCount val="25"/>
                <c:pt idx="0">
                  <c:v>1.8740080907933476E-3</c:v>
                </c:pt>
                <c:pt idx="1">
                  <c:v>1.5650239724277478E-2</c:v>
                </c:pt>
                <c:pt idx="2">
                  <c:v>2.7966116890782822E-2</c:v>
                </c:pt>
                <c:pt idx="3">
                  <c:v>3.7911888441287844E-2</c:v>
                </c:pt>
                <c:pt idx="4">
                  <c:v>4.4132528371252554E-2</c:v>
                </c:pt>
                <c:pt idx="5">
                  <c:v>4.9140062815175085E-2</c:v>
                </c:pt>
                <c:pt idx="6">
                  <c:v>5.3111157144413015E-2</c:v>
                </c:pt>
                <c:pt idx="7">
                  <c:v>5.5598541075590292E-2</c:v>
                </c:pt>
                <c:pt idx="8">
                  <c:v>5.7175151608816102E-2</c:v>
                </c:pt>
                <c:pt idx="9">
                  <c:v>5.8347225624487735E-2</c:v>
                </c:pt>
                <c:pt idx="10">
                  <c:v>5.9372578852964986E-2</c:v>
                </c:pt>
                <c:pt idx="11">
                  <c:v>5.9839344232964435E-2</c:v>
                </c:pt>
                <c:pt idx="12">
                  <c:v>6.0409905252529643E-2</c:v>
                </c:pt>
                <c:pt idx="13">
                  <c:v>6.1067788798048528E-2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66-EF40-B880-F9F489DD8431}"/>
            </c:ext>
          </c:extLst>
        </c:ser>
        <c:ser>
          <c:idx val="3"/>
          <c:order val="3"/>
          <c:tx>
            <c:strRef>
              <c:f>'competition reaction '!$O$6</c:f>
              <c:strCache>
                <c:ptCount val="1"/>
                <c:pt idx="0">
                  <c:v>Benzyl Chloride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'competition reaction 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</c:numCache>
            </c:numRef>
          </c:xVal>
          <c:yVal>
            <c:numRef>
              <c:f>'competition reaction '!$O$7:$O$31</c:f>
              <c:numCache>
                <c:formatCode>General</c:formatCode>
                <c:ptCount val="25"/>
                <c:pt idx="0">
                  <c:v>0.10677869516801251</c:v>
                </c:pt>
                <c:pt idx="1">
                  <c:v>0.10489010009116957</c:v>
                </c:pt>
                <c:pt idx="2">
                  <c:v>9.7770040752800214E-2</c:v>
                </c:pt>
                <c:pt idx="3">
                  <c:v>9.301582612659548E-2</c:v>
                </c:pt>
                <c:pt idx="4">
                  <c:v>9.0310656681427459E-2</c:v>
                </c:pt>
                <c:pt idx="5">
                  <c:v>8.8392051875488403E-2</c:v>
                </c:pt>
                <c:pt idx="6">
                  <c:v>8.5024578041156554E-2</c:v>
                </c:pt>
                <c:pt idx="7">
                  <c:v>8.3925896717895299E-2</c:v>
                </c:pt>
                <c:pt idx="8">
                  <c:v>8.3270224225058628E-2</c:v>
                </c:pt>
                <c:pt idx="9">
                  <c:v>8.1651400599114354E-2</c:v>
                </c:pt>
                <c:pt idx="10">
                  <c:v>8.1698123065902586E-2</c:v>
                </c:pt>
                <c:pt idx="11">
                  <c:v>8.0746615616045847E-2</c:v>
                </c:pt>
                <c:pt idx="12">
                  <c:v>8.0498626855952077E-2</c:v>
                </c:pt>
                <c:pt idx="13">
                  <c:v>8.0293447382130761E-2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866-EF40-B880-F9F489DD8431}"/>
            </c:ext>
          </c:extLst>
        </c:ser>
        <c:ser>
          <c:idx val="4"/>
          <c:order val="4"/>
          <c:tx>
            <c:strRef>
              <c:f>'competition reaction '!$P$6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'competition reaction 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</c:numCache>
            </c:numRef>
          </c:xVal>
          <c:yVal>
            <c:numRef>
              <c:f>'competition reaction '!$P$7:$P$31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866-EF40-B880-F9F489DD8431}"/>
            </c:ext>
          </c:extLst>
        </c:ser>
        <c:ser>
          <c:idx val="5"/>
          <c:order val="5"/>
          <c:tx>
            <c:strRef>
              <c:f>'competition reaction '!$Q$6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'competition reaction 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</c:numCache>
            </c:numRef>
          </c:xVal>
          <c:yVal>
            <c:numRef>
              <c:f>'competition reaction '!$Q$7:$Q$31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866-EF40-B880-F9F489DD8431}"/>
            </c:ext>
          </c:extLst>
        </c:ser>
        <c:ser>
          <c:idx val="6"/>
          <c:order val="6"/>
          <c:tx>
            <c:strRef>
              <c:f>'competition reaction '!$R$6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'competition reaction '!$A$7:$A$31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</c:numCache>
            </c:numRef>
          </c:xVal>
          <c:yVal>
            <c:numRef>
              <c:f>'competition reaction '!$R$7:$R$31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866-EF40-B880-F9F489DD8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602624"/>
        <c:axId val="2081730864"/>
      </c:scatterChart>
      <c:valAx>
        <c:axId val="2068602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730864"/>
        <c:crosses val="autoZero"/>
        <c:crossBetween val="midCat"/>
      </c:valAx>
      <c:valAx>
        <c:axId val="20817308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602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200" b="1">
                <a:solidFill>
                  <a:schemeClr val="tx1"/>
                </a:solidFill>
              </a:rPr>
              <a:t>Compa</a:t>
            </a:r>
            <a:r>
              <a:rPr lang="en-US" altLang="zh-CN" sz="2200" b="1">
                <a:solidFill>
                  <a:schemeClr val="tx1"/>
                </a:solidFill>
              </a:rPr>
              <a:t>rison</a:t>
            </a:r>
            <a:r>
              <a:rPr lang="zh-CN" altLang="en-US" sz="2200" b="1" baseline="0">
                <a:solidFill>
                  <a:schemeClr val="tx1"/>
                </a:solidFill>
              </a:rPr>
              <a:t> </a:t>
            </a:r>
            <a:r>
              <a:rPr lang="en-US" altLang="zh-CN" sz="2200" b="1" baseline="0">
                <a:solidFill>
                  <a:schemeClr val="tx1"/>
                </a:solidFill>
              </a:rPr>
              <a:t>of</a:t>
            </a:r>
            <a:r>
              <a:rPr lang="zh-CN" altLang="en-US" sz="2200" b="1" baseline="0">
                <a:solidFill>
                  <a:schemeClr val="tx1"/>
                </a:solidFill>
              </a:rPr>
              <a:t> </a:t>
            </a:r>
            <a:r>
              <a:rPr lang="en-US" altLang="zh-CN" sz="2200" b="1" baseline="0">
                <a:solidFill>
                  <a:schemeClr val="tx1"/>
                </a:solidFill>
              </a:rPr>
              <a:t>tetrabutylammonium</a:t>
            </a:r>
            <a:r>
              <a:rPr lang="zh-CN" altLang="en-US" sz="2200" b="1" baseline="0">
                <a:solidFill>
                  <a:schemeClr val="tx1"/>
                </a:solidFill>
              </a:rPr>
              <a:t> </a:t>
            </a:r>
            <a:r>
              <a:rPr lang="en-US" altLang="zh-CN" sz="2200" b="1" baseline="0">
                <a:solidFill>
                  <a:schemeClr val="tx1"/>
                </a:solidFill>
              </a:rPr>
              <a:t>salts</a:t>
            </a:r>
            <a:r>
              <a:rPr lang="zh-CN" altLang="en-US" sz="2200" b="1" baseline="0">
                <a:solidFill>
                  <a:schemeClr val="tx1"/>
                </a:solidFill>
              </a:rPr>
              <a:t> 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2179955288957967"/>
          <c:y val="0.11239563262684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'TBAB-Cl-I'!$C$44</c:f>
              <c:strCache>
                <c:ptCount val="1"/>
                <c:pt idx="0">
                  <c:v>Phenyl 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'TBAB-Cl-I'!$C$45:$C$66</c:f>
              <c:numCache>
                <c:formatCode>General</c:formatCode>
                <c:ptCount val="22"/>
                <c:pt idx="0">
                  <c:v>7.2237742485368864E-2</c:v>
                </c:pt>
                <c:pt idx="1">
                  <c:v>6.9137457002211938E-2</c:v>
                </c:pt>
                <c:pt idx="2">
                  <c:v>6.6830409849994096E-2</c:v>
                </c:pt>
                <c:pt idx="3">
                  <c:v>6.4585638821737429E-2</c:v>
                </c:pt>
                <c:pt idx="4">
                  <c:v>6.4522398413108459E-2</c:v>
                </c:pt>
                <c:pt idx="5">
                  <c:v>6.3863341722695782E-2</c:v>
                </c:pt>
                <c:pt idx="6">
                  <c:v>6.2183493756461788E-2</c:v>
                </c:pt>
                <c:pt idx="7">
                  <c:v>6.1314160003064958E-2</c:v>
                </c:pt>
                <c:pt idx="8">
                  <c:v>5.9924634391564327E-2</c:v>
                </c:pt>
                <c:pt idx="9">
                  <c:v>5.976639958722374E-2</c:v>
                </c:pt>
                <c:pt idx="10">
                  <c:v>5.8610292609614673E-2</c:v>
                </c:pt>
                <c:pt idx="11">
                  <c:v>5.9088382423155374E-2</c:v>
                </c:pt>
                <c:pt idx="12">
                  <c:v>5.6979595435254507E-2</c:v>
                </c:pt>
                <c:pt idx="13">
                  <c:v>5.7261416125446551E-2</c:v>
                </c:pt>
                <c:pt idx="14">
                  <c:v>5.5607511281053769E-2</c:v>
                </c:pt>
                <c:pt idx="15">
                  <c:v>5.5017162069573661E-2</c:v>
                </c:pt>
                <c:pt idx="16">
                  <c:v>5.3925851998078936E-2</c:v>
                </c:pt>
                <c:pt idx="17">
                  <c:v>5.4156346314295216E-2</c:v>
                </c:pt>
                <c:pt idx="18">
                  <c:v>5.3690184328014305E-2</c:v>
                </c:pt>
                <c:pt idx="19">
                  <c:v>5.263394109861156E-2</c:v>
                </c:pt>
                <c:pt idx="20">
                  <c:v>5.2039429076056569E-2</c:v>
                </c:pt>
                <c:pt idx="21">
                  <c:v>5.109417778880268E-2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EC-FE41-BE0D-3423CFB17B1C}"/>
            </c:ext>
          </c:extLst>
        </c:ser>
        <c:ser>
          <c:idx val="1"/>
          <c:order val="1"/>
          <c:tx>
            <c:strRef>
              <c:f>'TBAB-Cl-I'!$D$44</c:f>
              <c:strCache>
                <c:ptCount val="1"/>
                <c:pt idx="0">
                  <c:v>Boronic acid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25400">
                <a:solidFill>
                  <a:schemeClr val="accent2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'TBAB-Cl-I'!$D$45:$D$66</c:f>
              <c:numCache>
                <c:formatCode>General</c:formatCode>
                <c:ptCount val="22"/>
                <c:pt idx="0">
                  <c:v>1.2047939658900012E-3</c:v>
                </c:pt>
                <c:pt idx="1">
                  <c:v>1.2324888820131902E-3</c:v>
                </c:pt>
                <c:pt idx="2">
                  <c:v>1.515832806201889E-3</c:v>
                </c:pt>
                <c:pt idx="3">
                  <c:v>1.195603576879839E-3</c:v>
                </c:pt>
                <c:pt idx="4">
                  <c:v>1.6490872613371624E-3</c:v>
                </c:pt>
                <c:pt idx="5">
                  <c:v>1.7424312112867199E-3</c:v>
                </c:pt>
                <c:pt idx="6">
                  <c:v>1.8496075239661782E-3</c:v>
                </c:pt>
                <c:pt idx="7">
                  <c:v>1.4917767351445088E-3</c:v>
                </c:pt>
                <c:pt idx="8">
                  <c:v>1.9478205971870327E-3</c:v>
                </c:pt>
                <c:pt idx="9">
                  <c:v>2.1122730350541918E-3</c:v>
                </c:pt>
                <c:pt idx="10">
                  <c:v>2.0975590825808763E-3</c:v>
                </c:pt>
                <c:pt idx="11">
                  <c:v>2.3202250168241332E-3</c:v>
                </c:pt>
                <c:pt idx="12">
                  <c:v>1.938749235941563E-3</c:v>
                </c:pt>
                <c:pt idx="13">
                  <c:v>1.6772480984541722E-3</c:v>
                </c:pt>
                <c:pt idx="14">
                  <c:v>1.8644672933781671E-3</c:v>
                </c:pt>
                <c:pt idx="15">
                  <c:v>2.6953456293785901E-3</c:v>
                </c:pt>
                <c:pt idx="16">
                  <c:v>2.0140888188646586E-3</c:v>
                </c:pt>
                <c:pt idx="17">
                  <c:v>2.6753779462504175E-3</c:v>
                </c:pt>
                <c:pt idx="18">
                  <c:v>2.1798785935078537E-3</c:v>
                </c:pt>
                <c:pt idx="19">
                  <c:v>2.4256980816818601E-3</c:v>
                </c:pt>
                <c:pt idx="20">
                  <c:v>2.424295131280535E-3</c:v>
                </c:pt>
                <c:pt idx="21">
                  <c:v>2.77830886259704E-3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EC-FE41-BE0D-3423CFB17B1C}"/>
            </c:ext>
          </c:extLst>
        </c:ser>
        <c:ser>
          <c:idx val="2"/>
          <c:order val="2"/>
          <c:tx>
            <c:strRef>
              <c:f>'TBAB-Cl-I'!$E$44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'TBAB-Cl-I'!$E$45:$E$71</c:f>
              <c:numCache>
                <c:formatCode>General</c:formatCode>
                <c:ptCount val="27"/>
                <c:pt idx="0">
                  <c:v>0.11466200443901896</c:v>
                </c:pt>
                <c:pt idx="1">
                  <c:v>0.10983904989431502</c:v>
                </c:pt>
                <c:pt idx="2">
                  <c:v>0.10691604851883806</c:v>
                </c:pt>
                <c:pt idx="3">
                  <c:v>0.10528580751210539</c:v>
                </c:pt>
                <c:pt idx="4">
                  <c:v>0.103577211746885</c:v>
                </c:pt>
                <c:pt idx="5">
                  <c:v>0.10374033299450923</c:v>
                </c:pt>
                <c:pt idx="6">
                  <c:v>9.9307770196342834E-2</c:v>
                </c:pt>
                <c:pt idx="7">
                  <c:v>9.9612549863665273E-2</c:v>
                </c:pt>
                <c:pt idx="8">
                  <c:v>9.7866984661583223E-2</c:v>
                </c:pt>
                <c:pt idx="9">
                  <c:v>9.8334371263225917E-2</c:v>
                </c:pt>
                <c:pt idx="10">
                  <c:v>9.6852295241945927E-2</c:v>
                </c:pt>
                <c:pt idx="11">
                  <c:v>9.6619988557093972E-2</c:v>
                </c:pt>
                <c:pt idx="12">
                  <c:v>9.5140450906434693E-2</c:v>
                </c:pt>
                <c:pt idx="13">
                  <c:v>9.5710243082427648E-2</c:v>
                </c:pt>
                <c:pt idx="14">
                  <c:v>9.2924473926127682E-2</c:v>
                </c:pt>
                <c:pt idx="15">
                  <c:v>9.3373181747228695E-2</c:v>
                </c:pt>
                <c:pt idx="16">
                  <c:v>9.1637363257161569E-2</c:v>
                </c:pt>
                <c:pt idx="17">
                  <c:v>9.1698169712328165E-2</c:v>
                </c:pt>
                <c:pt idx="18">
                  <c:v>9.1238571190978682E-2</c:v>
                </c:pt>
                <c:pt idx="19">
                  <c:v>9.1326583488368251E-2</c:v>
                </c:pt>
                <c:pt idx="20">
                  <c:v>9.0120618990777807E-2</c:v>
                </c:pt>
                <c:pt idx="21">
                  <c:v>8.904351716263996E-2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0EC-FE41-BE0D-3423CFB17B1C}"/>
            </c:ext>
          </c:extLst>
        </c:ser>
        <c:ser>
          <c:idx val="3"/>
          <c:order val="3"/>
          <c:tx>
            <c:strRef>
              <c:f>'TBAB-Cl-I'!$F$44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'TBAB-Cl-I'!$F$45:$F$66</c:f>
              <c:numCache>
                <c:formatCode>General</c:formatCode>
                <c:ptCount val="22"/>
                <c:pt idx="0">
                  <c:v>1.1851389850564959E-3</c:v>
                </c:pt>
                <c:pt idx="1">
                  <c:v>3.7616312620852494E-3</c:v>
                </c:pt>
                <c:pt idx="2">
                  <c:v>5.2923070720351812E-3</c:v>
                </c:pt>
                <c:pt idx="3">
                  <c:v>6.4878695026969677E-3</c:v>
                </c:pt>
                <c:pt idx="4">
                  <c:v>7.5775522074535175E-3</c:v>
                </c:pt>
                <c:pt idx="5">
                  <c:v>8.7969553141081635E-3</c:v>
                </c:pt>
                <c:pt idx="6">
                  <c:v>9.5680335278661988E-3</c:v>
                </c:pt>
                <c:pt idx="7">
                  <c:v>1.0166119653186298E-2</c:v>
                </c:pt>
                <c:pt idx="8">
                  <c:v>1.1171467909826607E-2</c:v>
                </c:pt>
                <c:pt idx="9">
                  <c:v>1.1948899854579765E-2</c:v>
                </c:pt>
                <c:pt idx="10">
                  <c:v>1.2252564257362118E-2</c:v>
                </c:pt>
                <c:pt idx="11">
                  <c:v>1.3547174329124842E-2</c:v>
                </c:pt>
                <c:pt idx="12">
                  <c:v>1.3101276805749601E-2</c:v>
                </c:pt>
                <c:pt idx="13">
                  <c:v>1.4092224688096695E-2</c:v>
                </c:pt>
                <c:pt idx="14">
                  <c:v>1.4245434461414587E-2</c:v>
                </c:pt>
                <c:pt idx="15">
                  <c:v>1.5226348525156658E-2</c:v>
                </c:pt>
                <c:pt idx="16">
                  <c:v>1.5152537201171466E-2</c:v>
                </c:pt>
                <c:pt idx="17">
                  <c:v>1.5748187560163801E-2</c:v>
                </c:pt>
                <c:pt idx="18">
                  <c:v>1.5704190151229695E-2</c:v>
                </c:pt>
                <c:pt idx="19">
                  <c:v>1.6596204308679596E-2</c:v>
                </c:pt>
                <c:pt idx="20">
                  <c:v>1.7255002940705682E-2</c:v>
                </c:pt>
                <c:pt idx="21">
                  <c:v>1.807021792852101E-2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0EC-FE41-BE0D-3423CFB17B1C}"/>
            </c:ext>
          </c:extLst>
        </c:ser>
        <c:ser>
          <c:idx val="4"/>
          <c:order val="4"/>
          <c:tx>
            <c:strRef>
              <c:f>'TBAB-Cl-I'!$G$44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'TBAB-Cl-I'!$G$45:$G$66</c:f>
              <c:numCache>
                <c:formatCode>General</c:formatCode>
                <c:ptCount val="22"/>
                <c:pt idx="0">
                  <c:v>7.3679482464180546E-2</c:v>
                </c:pt>
                <c:pt idx="1">
                  <c:v>5.3510084843414241E-2</c:v>
                </c:pt>
                <c:pt idx="2">
                  <c:v>4.802952927513425E-2</c:v>
                </c:pt>
                <c:pt idx="3">
                  <c:v>4.6462778881102867E-2</c:v>
                </c:pt>
                <c:pt idx="4">
                  <c:v>4.5028097005347115E-2</c:v>
                </c:pt>
                <c:pt idx="5">
                  <c:v>4.4308380397784342E-2</c:v>
                </c:pt>
                <c:pt idx="6">
                  <c:v>4.3704688425376635E-2</c:v>
                </c:pt>
                <c:pt idx="7">
                  <c:v>4.3020410683275334E-2</c:v>
                </c:pt>
                <c:pt idx="8">
                  <c:v>4.2369607979746433E-2</c:v>
                </c:pt>
                <c:pt idx="9">
                  <c:v>4.196862712477626E-2</c:v>
                </c:pt>
                <c:pt idx="10">
                  <c:v>4.1405239217315419E-2</c:v>
                </c:pt>
                <c:pt idx="11">
                  <c:v>4.1282601050569925E-2</c:v>
                </c:pt>
                <c:pt idx="12">
                  <c:v>4.0128546738131765E-2</c:v>
                </c:pt>
                <c:pt idx="13">
                  <c:v>3.9813272357807343E-2</c:v>
                </c:pt>
                <c:pt idx="14">
                  <c:v>3.9427988056784345E-2</c:v>
                </c:pt>
                <c:pt idx="15">
                  <c:v>3.8551729376815724E-2</c:v>
                </c:pt>
                <c:pt idx="16">
                  <c:v>3.8523726387917033E-2</c:v>
                </c:pt>
                <c:pt idx="17">
                  <c:v>3.8074536726624933E-2</c:v>
                </c:pt>
                <c:pt idx="18">
                  <c:v>3.7635732085703547E-2</c:v>
                </c:pt>
                <c:pt idx="19">
                  <c:v>3.713108536325762E-2</c:v>
                </c:pt>
                <c:pt idx="20">
                  <c:v>3.6748918933543817E-2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D0EC-FE41-BE0D-3423CFB17B1C}"/>
            </c:ext>
          </c:extLst>
        </c:ser>
        <c:ser>
          <c:idx val="5"/>
          <c:order val="5"/>
          <c:tx>
            <c:strRef>
              <c:f>'TBAB-Cl-I'!$H$44</c:f>
              <c:strCache>
                <c:ptCount val="1"/>
                <c:pt idx="0">
                  <c:v>Boronic acid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2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'TBAB-Cl-I'!$H$45:$H$66</c:f>
              <c:numCache>
                <c:formatCode>General</c:formatCode>
                <c:ptCount val="22"/>
                <c:pt idx="0">
                  <c:v>1.7646092831493571E-3</c:v>
                </c:pt>
                <c:pt idx="1">
                  <c:v>1.989721327344816E-2</c:v>
                </c:pt>
                <c:pt idx="2">
                  <c:v>2.0867903346316403E-2</c:v>
                </c:pt>
                <c:pt idx="3">
                  <c:v>1.9459031412360828E-2</c:v>
                </c:pt>
                <c:pt idx="4">
                  <c:v>1.7617914670805659E-2</c:v>
                </c:pt>
                <c:pt idx="5">
                  <c:v>1.658673006507248E-2</c:v>
                </c:pt>
                <c:pt idx="6">
                  <c:v>1.562443671948165E-2</c:v>
                </c:pt>
                <c:pt idx="7">
                  <c:v>1.4919049746637847E-2</c:v>
                </c:pt>
                <c:pt idx="8">
                  <c:v>1.4292191874810848E-2</c:v>
                </c:pt>
                <c:pt idx="9">
                  <c:v>1.3602694055404239E-2</c:v>
                </c:pt>
                <c:pt idx="10">
                  <c:v>1.3060088660338415E-2</c:v>
                </c:pt>
                <c:pt idx="11">
                  <c:v>1.2928004017764758E-2</c:v>
                </c:pt>
                <c:pt idx="12">
                  <c:v>1.2199709563766139E-2</c:v>
                </c:pt>
                <c:pt idx="13">
                  <c:v>1.1885810437662681E-2</c:v>
                </c:pt>
                <c:pt idx="14">
                  <c:v>1.1656090118092266E-2</c:v>
                </c:pt>
                <c:pt idx="15">
                  <c:v>1.1281384491008822E-2</c:v>
                </c:pt>
                <c:pt idx="16">
                  <c:v>1.0999585442605824E-2</c:v>
                </c:pt>
                <c:pt idx="17">
                  <c:v>1.0919276220665191E-2</c:v>
                </c:pt>
                <c:pt idx="18">
                  <c:v>1.0467261810236567E-2</c:v>
                </c:pt>
                <c:pt idx="19">
                  <c:v>1.028833007177251E-2</c:v>
                </c:pt>
                <c:pt idx="20">
                  <c:v>9.6213855119963929E-3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D0EC-FE41-BE0D-3423CFB17B1C}"/>
            </c:ext>
          </c:extLst>
        </c:ser>
        <c:ser>
          <c:idx val="6"/>
          <c:order val="6"/>
          <c:tx>
            <c:strRef>
              <c:f>'TBAB-Cl-I'!$I$44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'TBAB-Cl-I'!$I$45:$I$66</c:f>
              <c:numCache>
                <c:formatCode>General</c:formatCode>
                <c:ptCount val="22"/>
                <c:pt idx="0">
                  <c:v>7.8914093171842642E-2</c:v>
                </c:pt>
                <c:pt idx="1">
                  <c:v>5.8608244343447261E-2</c:v>
                </c:pt>
                <c:pt idx="2">
                  <c:v>5.4977888267797516E-2</c:v>
                </c:pt>
                <c:pt idx="3">
                  <c:v>5.2635224013871863E-2</c:v>
                </c:pt>
                <c:pt idx="4">
                  <c:v>5.0341442904564881E-2</c:v>
                </c:pt>
                <c:pt idx="5">
                  <c:v>4.8992787504579541E-2</c:v>
                </c:pt>
                <c:pt idx="6">
                  <c:v>4.7759576451527896E-2</c:v>
                </c:pt>
                <c:pt idx="7">
                  <c:v>4.7422781640272853E-2</c:v>
                </c:pt>
                <c:pt idx="8">
                  <c:v>4.5939888834446357E-2</c:v>
                </c:pt>
                <c:pt idx="9">
                  <c:v>4.5338617852024705E-2</c:v>
                </c:pt>
                <c:pt idx="10">
                  <c:v>4.4760378938814974E-2</c:v>
                </c:pt>
                <c:pt idx="11">
                  <c:v>4.4199700928725535E-2</c:v>
                </c:pt>
                <c:pt idx="12">
                  <c:v>4.3319734483583637E-2</c:v>
                </c:pt>
                <c:pt idx="13">
                  <c:v>4.2625478169869384E-2</c:v>
                </c:pt>
                <c:pt idx="14">
                  <c:v>4.1959821851784651E-2</c:v>
                </c:pt>
                <c:pt idx="15">
                  <c:v>4.1160317431668036E-2</c:v>
                </c:pt>
                <c:pt idx="16">
                  <c:v>4.0720478984348489E-2</c:v>
                </c:pt>
                <c:pt idx="17">
                  <c:v>3.9975679261153613E-2</c:v>
                </c:pt>
                <c:pt idx="18">
                  <c:v>3.9304330876654421E-2</c:v>
                </c:pt>
                <c:pt idx="19">
                  <c:v>3.9106061381936071E-2</c:v>
                </c:pt>
                <c:pt idx="20">
                  <c:v>3.7914426494065977E-2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D0EC-FE41-BE0D-3423CFB17B1C}"/>
            </c:ext>
          </c:extLst>
        </c:ser>
        <c:ser>
          <c:idx val="7"/>
          <c:order val="7"/>
          <c:tx>
            <c:strRef>
              <c:f>'TBAB-Cl-I'!$J$44</c:f>
              <c:strCache>
                <c:ptCount val="1"/>
                <c:pt idx="0">
                  <c:v>benzyl iodide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7030A0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'TBAB-Cl-I'!$J$45:$J$66</c:f>
              <c:numCache>
                <c:formatCode>General</c:formatCode>
                <c:ptCount val="22"/>
                <c:pt idx="0">
                  <c:v>3.8727667977834862E-2</c:v>
                </c:pt>
                <c:pt idx="1">
                  <c:v>5.2189222553956506E-2</c:v>
                </c:pt>
                <c:pt idx="2">
                  <c:v>5.1833232253226759E-2</c:v>
                </c:pt>
                <c:pt idx="3">
                  <c:v>5.1478154674648197E-2</c:v>
                </c:pt>
                <c:pt idx="4">
                  <c:v>5.0905040751203993E-2</c:v>
                </c:pt>
                <c:pt idx="5">
                  <c:v>5.0587174721902085E-2</c:v>
                </c:pt>
                <c:pt idx="6">
                  <c:v>5.0205606596985503E-2</c:v>
                </c:pt>
                <c:pt idx="7">
                  <c:v>5.0340446088495597E-2</c:v>
                </c:pt>
                <c:pt idx="8">
                  <c:v>4.9975709449762443E-2</c:v>
                </c:pt>
                <c:pt idx="9">
                  <c:v>4.9933808659738309E-2</c:v>
                </c:pt>
                <c:pt idx="10">
                  <c:v>4.9636141668850275E-2</c:v>
                </c:pt>
                <c:pt idx="11">
                  <c:v>4.9475644424431746E-2</c:v>
                </c:pt>
                <c:pt idx="12">
                  <c:v>4.8975754318915252E-2</c:v>
                </c:pt>
                <c:pt idx="13">
                  <c:v>4.8853039979555465E-2</c:v>
                </c:pt>
                <c:pt idx="14">
                  <c:v>4.864837703572189E-2</c:v>
                </c:pt>
                <c:pt idx="15">
                  <c:v>4.8216702114677434E-2</c:v>
                </c:pt>
                <c:pt idx="16">
                  <c:v>4.82009720863101E-2</c:v>
                </c:pt>
                <c:pt idx="17">
                  <c:v>4.7843298757456881E-2</c:v>
                </c:pt>
                <c:pt idx="18">
                  <c:v>4.795854995577753E-2</c:v>
                </c:pt>
                <c:pt idx="19">
                  <c:v>4.7581442663566183E-2</c:v>
                </c:pt>
                <c:pt idx="20">
                  <c:v>4.7124348594691397E-2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D0EC-FE41-BE0D-3423CFB17B1C}"/>
            </c:ext>
          </c:extLst>
        </c:ser>
        <c:ser>
          <c:idx val="8"/>
          <c:order val="8"/>
          <c:tx>
            <c:strRef>
              <c:f>'TBAB-Cl-I'!$K$44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'TBAB-Cl-I'!$K$45:$K$66</c:f>
              <c:numCache>
                <c:formatCode>General</c:formatCode>
                <c:ptCount val="22"/>
                <c:pt idx="0">
                  <c:v>8.5468924803396614E-4</c:v>
                </c:pt>
                <c:pt idx="1">
                  <c:v>4.1942174612663091E-3</c:v>
                </c:pt>
                <c:pt idx="2">
                  <c:v>6.8536728995097053E-3</c:v>
                </c:pt>
                <c:pt idx="3">
                  <c:v>8.4580595533946517E-3</c:v>
                </c:pt>
                <c:pt idx="4">
                  <c:v>9.9371253220993123E-3</c:v>
                </c:pt>
                <c:pt idx="5">
                  <c:v>1.0767613058007858E-2</c:v>
                </c:pt>
                <c:pt idx="6">
                  <c:v>1.1711376863897852E-2</c:v>
                </c:pt>
                <c:pt idx="7">
                  <c:v>1.2485166079325257E-2</c:v>
                </c:pt>
                <c:pt idx="8">
                  <c:v>1.3171494933453463E-2</c:v>
                </c:pt>
                <c:pt idx="9">
                  <c:v>1.3947016541956439E-2</c:v>
                </c:pt>
                <c:pt idx="10">
                  <c:v>1.4583246166048112E-2</c:v>
                </c:pt>
                <c:pt idx="11">
                  <c:v>1.5122805513307115E-2</c:v>
                </c:pt>
                <c:pt idx="12">
                  <c:v>1.5639596698844998E-2</c:v>
                </c:pt>
                <c:pt idx="13">
                  <c:v>1.5973703677385556E-2</c:v>
                </c:pt>
                <c:pt idx="14">
                  <c:v>1.6637177942801461E-2</c:v>
                </c:pt>
                <c:pt idx="15">
                  <c:v>1.668803378643113E-2</c:v>
                </c:pt>
                <c:pt idx="16">
                  <c:v>1.735013643293529E-2</c:v>
                </c:pt>
                <c:pt idx="17">
                  <c:v>1.7618134916884891E-2</c:v>
                </c:pt>
                <c:pt idx="18">
                  <c:v>1.7872001415838491E-2</c:v>
                </c:pt>
                <c:pt idx="19">
                  <c:v>1.8241993710223493E-2</c:v>
                </c:pt>
                <c:pt idx="20">
                  <c:v>1.9068647160183708E-2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D0EC-FE41-BE0D-3423CFB17B1C}"/>
            </c:ext>
          </c:extLst>
        </c:ser>
        <c:ser>
          <c:idx val="9"/>
          <c:order val="9"/>
          <c:tx>
            <c:strRef>
              <c:f>'TBAB-Cl-I'!$L$44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'TBAB-Cl-I'!$L$45:$L$66</c:f>
              <c:numCache>
                <c:formatCode>General</c:formatCode>
                <c:ptCount val="22"/>
                <c:pt idx="0">
                  <c:v>7.4054820060207902E-2</c:v>
                </c:pt>
                <c:pt idx="1">
                  <c:v>4.5180906642641398E-2</c:v>
                </c:pt>
                <c:pt idx="2">
                  <c:v>3.6362143930252021E-2</c:v>
                </c:pt>
                <c:pt idx="3">
                  <c:v>3.1883719787197638E-2</c:v>
                </c:pt>
                <c:pt idx="4">
                  <c:v>2.9352700371985924E-2</c:v>
                </c:pt>
                <c:pt idx="5">
                  <c:v>2.7114014599148601E-2</c:v>
                </c:pt>
                <c:pt idx="6">
                  <c:v>2.5433574185243786E-2</c:v>
                </c:pt>
                <c:pt idx="7">
                  <c:v>2.397284126052197E-2</c:v>
                </c:pt>
                <c:pt idx="8">
                  <c:v>2.2813893545130234E-2</c:v>
                </c:pt>
                <c:pt idx="9">
                  <c:v>2.1663275431910597E-2</c:v>
                </c:pt>
                <c:pt idx="10">
                  <c:v>2.0903528400246427E-2</c:v>
                </c:pt>
                <c:pt idx="11">
                  <c:v>1.9920452705350686E-2</c:v>
                </c:pt>
                <c:pt idx="12">
                  <c:v>1.9165017780914888E-2</c:v>
                </c:pt>
                <c:pt idx="13">
                  <c:v>1.838412090723095E-2</c:v>
                </c:pt>
                <c:pt idx="14">
                  <c:v>1.7726916798256557E-2</c:v>
                </c:pt>
                <c:pt idx="15">
                  <c:v>1.7595534306938877E-2</c:v>
                </c:pt>
                <c:pt idx="16">
                  <c:v>1.6520194251696953E-2</c:v>
                </c:pt>
                <c:pt idx="17">
                  <c:v>1.5653802284236077E-2</c:v>
                </c:pt>
                <c:pt idx="18">
                  <c:v>1.5244200203835987E-2</c:v>
                </c:pt>
                <c:pt idx="19">
                  <c:v>1.4407422000626011E-2</c:v>
                </c:pt>
                <c:pt idx="20">
                  <c:v>1.3252553873250032E-2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D0EC-FE41-BE0D-3423CFB17B1C}"/>
            </c:ext>
          </c:extLst>
        </c:ser>
        <c:ser>
          <c:idx val="10"/>
          <c:order val="10"/>
          <c:tx>
            <c:strRef>
              <c:f>'TBAB-Cl-I'!$M$44</c:f>
              <c:strCache>
                <c:ptCount val="1"/>
                <c:pt idx="0">
                  <c:v>Boronic acid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2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'TBAB-Cl-I'!$M$45:$M$66</c:f>
              <c:numCache>
                <c:formatCode>General</c:formatCode>
                <c:ptCount val="22"/>
                <c:pt idx="0">
                  <c:v>2.9558870541505043E-3</c:v>
                </c:pt>
                <c:pt idx="1">
                  <c:v>1.4782168720707901E-2</c:v>
                </c:pt>
                <c:pt idx="2">
                  <c:v>1.2531446133259853E-2</c:v>
                </c:pt>
                <c:pt idx="3">
                  <c:v>1.0636135130525623E-2</c:v>
                </c:pt>
                <c:pt idx="4">
                  <c:v>9.2602925502586943E-3</c:v>
                </c:pt>
                <c:pt idx="5">
                  <c:v>7.7773738588375434E-3</c:v>
                </c:pt>
                <c:pt idx="6">
                  <c:v>6.7003923117324509E-3</c:v>
                </c:pt>
                <c:pt idx="7">
                  <c:v>6.2634132241065846E-3</c:v>
                </c:pt>
                <c:pt idx="8">
                  <c:v>6.4301169619695262E-3</c:v>
                </c:pt>
                <c:pt idx="9">
                  <c:v>5.5063495003294244E-3</c:v>
                </c:pt>
                <c:pt idx="10">
                  <c:v>5.3172049688447309E-3</c:v>
                </c:pt>
                <c:pt idx="11">
                  <c:v>4.6770098412823201E-3</c:v>
                </c:pt>
                <c:pt idx="12">
                  <c:v>4.8115315838428707E-3</c:v>
                </c:pt>
                <c:pt idx="13">
                  <c:v>4.2653405604406612E-3</c:v>
                </c:pt>
                <c:pt idx="14">
                  <c:v>4.3583619821033143E-3</c:v>
                </c:pt>
                <c:pt idx="15">
                  <c:v>4.2796241530146306E-3</c:v>
                </c:pt>
                <c:pt idx="16">
                  <c:v>3.9266074010821722E-3</c:v>
                </c:pt>
                <c:pt idx="17">
                  <c:v>3.6034630394525279E-3</c:v>
                </c:pt>
                <c:pt idx="18">
                  <c:v>3.1378663672071098E-3</c:v>
                </c:pt>
                <c:pt idx="19">
                  <c:v>3.0400053546410892E-3</c:v>
                </c:pt>
                <c:pt idx="20">
                  <c:v>2.8050413261262136E-3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D0EC-FE41-BE0D-3423CFB17B1C}"/>
            </c:ext>
          </c:extLst>
        </c:ser>
        <c:ser>
          <c:idx val="11"/>
          <c:order val="11"/>
          <c:tx>
            <c:strRef>
              <c:f>'TBAB-Cl-I'!$N$44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'TBAB-Cl-I'!$N$45:$N$66</c:f>
              <c:numCache>
                <c:formatCode>General</c:formatCode>
                <c:ptCount val="22"/>
                <c:pt idx="0">
                  <c:v>0.10876182284673078</c:v>
                </c:pt>
                <c:pt idx="1">
                  <c:v>9.3335485573360633E-2</c:v>
                </c:pt>
                <c:pt idx="2">
                  <c:v>8.3756916239171281E-2</c:v>
                </c:pt>
                <c:pt idx="3">
                  <c:v>7.7783703380084265E-2</c:v>
                </c:pt>
                <c:pt idx="4">
                  <c:v>7.3593224622181555E-2</c:v>
                </c:pt>
                <c:pt idx="5">
                  <c:v>7.1736322287565699E-2</c:v>
                </c:pt>
                <c:pt idx="6">
                  <c:v>6.9408910440285132E-2</c:v>
                </c:pt>
                <c:pt idx="7">
                  <c:v>6.7567929985526465E-2</c:v>
                </c:pt>
                <c:pt idx="8">
                  <c:v>6.603632934408131E-2</c:v>
                </c:pt>
                <c:pt idx="9">
                  <c:v>6.3909845307315319E-2</c:v>
                </c:pt>
                <c:pt idx="10">
                  <c:v>6.3087224194337863E-2</c:v>
                </c:pt>
                <c:pt idx="11">
                  <c:v>6.189355869109911E-2</c:v>
                </c:pt>
                <c:pt idx="12">
                  <c:v>6.0987342127615196E-2</c:v>
                </c:pt>
                <c:pt idx="13">
                  <c:v>6.0278427304047512E-2</c:v>
                </c:pt>
                <c:pt idx="14">
                  <c:v>5.9074116783801416E-2</c:v>
                </c:pt>
                <c:pt idx="15">
                  <c:v>5.6606913103986578E-2</c:v>
                </c:pt>
                <c:pt idx="16">
                  <c:v>5.8048387216395193E-2</c:v>
                </c:pt>
                <c:pt idx="17">
                  <c:v>5.7187325255369875E-2</c:v>
                </c:pt>
                <c:pt idx="18">
                  <c:v>5.6841344014976682E-2</c:v>
                </c:pt>
                <c:pt idx="19">
                  <c:v>5.5658084595584058E-2</c:v>
                </c:pt>
                <c:pt idx="20">
                  <c:v>5.4060912393160701E-2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D0EC-FE41-BE0D-3423CFB17B1C}"/>
            </c:ext>
          </c:extLst>
        </c:ser>
        <c:ser>
          <c:idx val="12"/>
          <c:order val="12"/>
          <c:tx>
            <c:strRef>
              <c:f>'TBAB-Cl-I'!$O$44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'TBAB-Cl-I'!$O$45:$O$66</c:f>
              <c:numCache>
                <c:formatCode>General</c:formatCode>
                <c:ptCount val="22"/>
                <c:pt idx="0">
                  <c:v>1.6538907009393412E-3</c:v>
                </c:pt>
                <c:pt idx="1">
                  <c:v>1.7765550064576953E-2</c:v>
                </c:pt>
                <c:pt idx="2">
                  <c:v>2.678773798872432E-2</c:v>
                </c:pt>
                <c:pt idx="3">
                  <c:v>3.1856216363393718E-2</c:v>
                </c:pt>
                <c:pt idx="4">
                  <c:v>3.5358865492290878E-2</c:v>
                </c:pt>
                <c:pt idx="5">
                  <c:v>3.8363392248868769E-2</c:v>
                </c:pt>
                <c:pt idx="6">
                  <c:v>4.0415618410352912E-2</c:v>
                </c:pt>
                <c:pt idx="7">
                  <c:v>4.2266814049492701E-2</c:v>
                </c:pt>
                <c:pt idx="8">
                  <c:v>4.3814461785678799E-2</c:v>
                </c:pt>
                <c:pt idx="9">
                  <c:v>4.4566797959680736E-2</c:v>
                </c:pt>
                <c:pt idx="10">
                  <c:v>4.5905172791414678E-2</c:v>
                </c:pt>
                <c:pt idx="11">
                  <c:v>4.6690331753467332E-2</c:v>
                </c:pt>
                <c:pt idx="12">
                  <c:v>4.8097264973456032E-2</c:v>
                </c:pt>
                <c:pt idx="13">
                  <c:v>4.8682369946622561E-2</c:v>
                </c:pt>
                <c:pt idx="14">
                  <c:v>4.9719114075959747E-2</c:v>
                </c:pt>
                <c:pt idx="15">
                  <c:v>5.0456104301455196E-2</c:v>
                </c:pt>
                <c:pt idx="16">
                  <c:v>5.129909804958175E-2</c:v>
                </c:pt>
                <c:pt idx="17">
                  <c:v>5.1392675537955894E-2</c:v>
                </c:pt>
                <c:pt idx="18">
                  <c:v>5.1691327384694521E-2</c:v>
                </c:pt>
                <c:pt idx="19">
                  <c:v>5.2616328553586715E-2</c:v>
                </c:pt>
                <c:pt idx="20">
                  <c:v>5.3903361306459611E-2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D0EC-FE41-BE0D-3423CFB17B1C}"/>
            </c:ext>
          </c:extLst>
        </c:ser>
        <c:ser>
          <c:idx val="13"/>
          <c:order val="13"/>
          <c:tx>
            <c:strRef>
              <c:f>'TBAB-Cl-I'!$P$44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'TBAB-Cl-I'!$P$45:$P$66</c:f>
              <c:numCache>
                <c:formatCode>General</c:formatCode>
                <c:ptCount val="22"/>
                <c:pt idx="0">
                  <c:v>7.0401826910183665E-2</c:v>
                </c:pt>
                <c:pt idx="1">
                  <c:v>4.0746947415832201E-2</c:v>
                </c:pt>
                <c:pt idx="2">
                  <c:v>3.1356709774239593E-2</c:v>
                </c:pt>
                <c:pt idx="3">
                  <c:v>2.5443926599925268E-2</c:v>
                </c:pt>
                <c:pt idx="4">
                  <c:v>2.0610475144135179E-2</c:v>
                </c:pt>
                <c:pt idx="5">
                  <c:v>1.7978476724528219E-2</c:v>
                </c:pt>
                <c:pt idx="6">
                  <c:v>1.5438282925995897E-2</c:v>
                </c:pt>
                <c:pt idx="7">
                  <c:v>1.4143027372374425E-2</c:v>
                </c:pt>
                <c:pt idx="8">
                  <c:v>1.266319708243493E-2</c:v>
                </c:pt>
                <c:pt idx="9">
                  <c:v>1.1341027851089466E-2</c:v>
                </c:pt>
                <c:pt idx="10">
                  <c:v>1.0671620547351183E-2</c:v>
                </c:pt>
                <c:pt idx="11">
                  <c:v>9.7825581830323499E-3</c:v>
                </c:pt>
                <c:pt idx="12">
                  <c:v>9.2253328697753292E-3</c:v>
                </c:pt>
                <c:pt idx="13">
                  <c:v>8.4614092145109381E-3</c:v>
                </c:pt>
                <c:pt idx="14">
                  <c:v>7.8733499468313876E-3</c:v>
                </c:pt>
                <c:pt idx="15">
                  <c:v>7.1815664076990988E-3</c:v>
                </c:pt>
                <c:pt idx="16">
                  <c:v>6.7542899044074267E-3</c:v>
                </c:pt>
                <c:pt idx="17">
                  <c:v>6.2505248108595092E-3</c:v>
                </c:pt>
                <c:pt idx="18">
                  <c:v>6.521251961068987E-3</c:v>
                </c:pt>
                <c:pt idx="19">
                  <c:v>5.5749811998274078E-3</c:v>
                </c:pt>
                <c:pt idx="20">
                  <c:v>4.7456124598370102E-3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D0EC-FE41-BE0D-3423CFB17B1C}"/>
            </c:ext>
          </c:extLst>
        </c:ser>
        <c:ser>
          <c:idx val="14"/>
          <c:order val="14"/>
          <c:tx>
            <c:strRef>
              <c:f>'TBAB-Cl-I'!$Q$44</c:f>
              <c:strCache>
                <c:ptCount val="1"/>
                <c:pt idx="0">
                  <c:v>Boronic acid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2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'TBAB-Cl-I'!$Q$45:$Q$66</c:f>
              <c:numCache>
                <c:formatCode>General</c:formatCode>
                <c:ptCount val="22"/>
                <c:pt idx="0">
                  <c:v>1.0565662543079073E-2</c:v>
                </c:pt>
                <c:pt idx="1">
                  <c:v>2.2892676769820888E-2</c:v>
                </c:pt>
                <c:pt idx="2">
                  <c:v>1.4053672467537548E-2</c:v>
                </c:pt>
                <c:pt idx="3">
                  <c:v>9.602049206575633E-3</c:v>
                </c:pt>
                <c:pt idx="4">
                  <c:v>6.7200084173757394E-3</c:v>
                </c:pt>
                <c:pt idx="5">
                  <c:v>5.2219719636954105E-3</c:v>
                </c:pt>
                <c:pt idx="6">
                  <c:v>4.3703997252545236E-3</c:v>
                </c:pt>
                <c:pt idx="7">
                  <c:v>3.8227247860037209E-3</c:v>
                </c:pt>
                <c:pt idx="8">
                  <c:v>3.4883751320310091E-3</c:v>
                </c:pt>
                <c:pt idx="9">
                  <c:v>2.9991763403936686E-3</c:v>
                </c:pt>
                <c:pt idx="10">
                  <c:v>2.6230226274837629E-3</c:v>
                </c:pt>
                <c:pt idx="11">
                  <c:v>2.3985300897408101E-3</c:v>
                </c:pt>
                <c:pt idx="12">
                  <c:v>2.4782803791142103E-3</c:v>
                </c:pt>
                <c:pt idx="13">
                  <c:v>2.0636486257675172E-3</c:v>
                </c:pt>
                <c:pt idx="14">
                  <c:v>2.1895183440684756E-3</c:v>
                </c:pt>
                <c:pt idx="15">
                  <c:v>1.780135550882982E-3</c:v>
                </c:pt>
                <c:pt idx="16">
                  <c:v>1.7949978344243252E-3</c:v>
                </c:pt>
                <c:pt idx="17">
                  <c:v>1.7759051418233781E-3</c:v>
                </c:pt>
                <c:pt idx="18">
                  <c:v>1.4793902388933447E-3</c:v>
                </c:pt>
                <c:pt idx="19">
                  <c:v>1.4132750558487766E-3</c:v>
                </c:pt>
                <c:pt idx="20">
                  <c:v>1.3404838281840844E-3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D0EC-FE41-BE0D-3423CFB17B1C}"/>
            </c:ext>
          </c:extLst>
        </c:ser>
        <c:ser>
          <c:idx val="15"/>
          <c:order val="15"/>
          <c:tx>
            <c:strRef>
              <c:f>'TBAB-Cl-I'!$R$44</c:f>
              <c:strCache>
                <c:ptCount val="1"/>
                <c:pt idx="0">
                  <c:v>Benzyl chloride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tx1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'TBAB-Cl-I'!$R$45:$R$66</c:f>
              <c:numCache>
                <c:formatCode>General</c:formatCode>
                <c:ptCount val="22"/>
                <c:pt idx="0">
                  <c:v>1.1323218365392549E-2</c:v>
                </c:pt>
                <c:pt idx="1">
                  <c:v>2.1714785482731314E-2</c:v>
                </c:pt>
                <c:pt idx="2">
                  <c:v>2.6565166823566685E-2</c:v>
                </c:pt>
                <c:pt idx="3">
                  <c:v>2.9090385139119958E-2</c:v>
                </c:pt>
                <c:pt idx="4">
                  <c:v>2.8429135727365204E-2</c:v>
                </c:pt>
                <c:pt idx="5">
                  <c:v>2.9785176138392423E-2</c:v>
                </c:pt>
                <c:pt idx="6">
                  <c:v>2.8350008001039203E-2</c:v>
                </c:pt>
                <c:pt idx="7">
                  <c:v>2.9243681924593645E-2</c:v>
                </c:pt>
                <c:pt idx="8">
                  <c:v>2.900655012733095E-2</c:v>
                </c:pt>
                <c:pt idx="9">
                  <c:v>2.9148642797133629E-2</c:v>
                </c:pt>
                <c:pt idx="10">
                  <c:v>2.9282296076819092E-2</c:v>
                </c:pt>
                <c:pt idx="11">
                  <c:v>2.8212442887189507E-2</c:v>
                </c:pt>
                <c:pt idx="12">
                  <c:v>2.7755398434495572E-2</c:v>
                </c:pt>
                <c:pt idx="13">
                  <c:v>2.9390233758246027E-2</c:v>
                </c:pt>
                <c:pt idx="14">
                  <c:v>2.8693131748206171E-2</c:v>
                </c:pt>
                <c:pt idx="15">
                  <c:v>2.8226521783546107E-2</c:v>
                </c:pt>
                <c:pt idx="16">
                  <c:v>2.8392410426776378E-2</c:v>
                </c:pt>
                <c:pt idx="17">
                  <c:v>2.7716052969558088E-2</c:v>
                </c:pt>
                <c:pt idx="18">
                  <c:v>2.70845564915069E-2</c:v>
                </c:pt>
                <c:pt idx="19">
                  <c:v>2.7881479547764394E-2</c:v>
                </c:pt>
                <c:pt idx="20">
                  <c:v>2.7473242905925371E-2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D0EC-FE41-BE0D-3423CFB17B1C}"/>
            </c:ext>
          </c:extLst>
        </c:ser>
        <c:ser>
          <c:idx val="16"/>
          <c:order val="16"/>
          <c:tx>
            <c:strRef>
              <c:f>'TBAB-Cl-I'!$S$44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'TBAB-Cl-I'!$S$45:$S$66</c:f>
              <c:numCache>
                <c:formatCode>General</c:formatCode>
                <c:ptCount val="22"/>
                <c:pt idx="0">
                  <c:v>9.8164997360415077E-2</c:v>
                </c:pt>
                <c:pt idx="1">
                  <c:v>6.6063458763071223E-2</c:v>
                </c:pt>
                <c:pt idx="2">
                  <c:v>4.5065378782467157E-2</c:v>
                </c:pt>
                <c:pt idx="3">
                  <c:v>3.4435382787336967E-2</c:v>
                </c:pt>
                <c:pt idx="4">
                  <c:v>2.7443787115945546E-2</c:v>
                </c:pt>
                <c:pt idx="5">
                  <c:v>2.3673014639880949E-2</c:v>
                </c:pt>
                <c:pt idx="6">
                  <c:v>2.0553366869155085E-2</c:v>
                </c:pt>
                <c:pt idx="7">
                  <c:v>1.8631917434521566E-2</c:v>
                </c:pt>
                <c:pt idx="8">
                  <c:v>1.7050036532833254E-2</c:v>
                </c:pt>
                <c:pt idx="9">
                  <c:v>1.5979145882347678E-2</c:v>
                </c:pt>
                <c:pt idx="10">
                  <c:v>1.4831665605202066E-2</c:v>
                </c:pt>
                <c:pt idx="11">
                  <c:v>1.4103945220679027E-2</c:v>
                </c:pt>
                <c:pt idx="12">
                  <c:v>1.3278198706047267E-2</c:v>
                </c:pt>
                <c:pt idx="13">
                  <c:v>1.3123622109986433E-2</c:v>
                </c:pt>
                <c:pt idx="14">
                  <c:v>1.2584861292225677E-2</c:v>
                </c:pt>
                <c:pt idx="15">
                  <c:v>1.180566399849424E-2</c:v>
                </c:pt>
                <c:pt idx="16">
                  <c:v>1.1588369222237577E-2</c:v>
                </c:pt>
                <c:pt idx="17">
                  <c:v>1.1261039857766421E-2</c:v>
                </c:pt>
                <c:pt idx="18">
                  <c:v>1.1095097170478435E-2</c:v>
                </c:pt>
                <c:pt idx="19">
                  <c:v>1.0812953428485006E-2</c:v>
                </c:pt>
                <c:pt idx="20">
                  <c:v>1.0627814507733339E-2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D0EC-FE41-BE0D-3423CFB17B1C}"/>
            </c:ext>
          </c:extLst>
        </c:ser>
        <c:ser>
          <c:idx val="17"/>
          <c:order val="17"/>
          <c:tx>
            <c:strRef>
              <c:f>'TBAB-Cl-I'!$T$44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'TBAB-Cl-I'!$T$45:$T$66</c:f>
              <c:numCache>
                <c:formatCode>General</c:formatCode>
                <c:ptCount val="22"/>
                <c:pt idx="0">
                  <c:v>1.1994813758785005E-3</c:v>
                </c:pt>
                <c:pt idx="1">
                  <c:v>1.865390077989942E-2</c:v>
                </c:pt>
                <c:pt idx="2">
                  <c:v>3.3599546626508138E-2</c:v>
                </c:pt>
                <c:pt idx="3">
                  <c:v>4.3015383313087407E-2</c:v>
                </c:pt>
                <c:pt idx="4">
                  <c:v>4.811655841074608E-2</c:v>
                </c:pt>
                <c:pt idx="5">
                  <c:v>5.2436622332783567E-2</c:v>
                </c:pt>
                <c:pt idx="6">
                  <c:v>5.4124059155508414E-2</c:v>
                </c:pt>
                <c:pt idx="7">
                  <c:v>5.7040082331405853E-2</c:v>
                </c:pt>
                <c:pt idx="8">
                  <c:v>5.8214956302137577E-2</c:v>
                </c:pt>
                <c:pt idx="9">
                  <c:v>5.9094376295473129E-2</c:v>
                </c:pt>
                <c:pt idx="10">
                  <c:v>6.0506041151232703E-2</c:v>
                </c:pt>
                <c:pt idx="11">
                  <c:v>6.1075211052745805E-2</c:v>
                </c:pt>
                <c:pt idx="12">
                  <c:v>6.2187635980046611E-2</c:v>
                </c:pt>
                <c:pt idx="13">
                  <c:v>6.3073704189798463E-2</c:v>
                </c:pt>
                <c:pt idx="14">
                  <c:v>6.3695874812508962E-2</c:v>
                </c:pt>
                <c:pt idx="15">
                  <c:v>6.3511591554219746E-2</c:v>
                </c:pt>
                <c:pt idx="16">
                  <c:v>6.5069619975713811E-2</c:v>
                </c:pt>
                <c:pt idx="17">
                  <c:v>6.4547723629449702E-2</c:v>
                </c:pt>
                <c:pt idx="18">
                  <c:v>6.5609859062073894E-2</c:v>
                </c:pt>
                <c:pt idx="19">
                  <c:v>6.6678792641459345E-2</c:v>
                </c:pt>
                <c:pt idx="20">
                  <c:v>6.6617932242564945E-2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D0EC-FE41-BE0D-3423CFB17B1C}"/>
            </c:ext>
          </c:extLst>
        </c:ser>
        <c:ser>
          <c:idx val="18"/>
          <c:order val="18"/>
          <c:tx>
            <c:strRef>
              <c:f>'TBAB-Cl-I'!$U$44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'TBAB-Cl-I'!$U$45:$U$66</c:f>
              <c:numCache>
                <c:formatCode>General</c:formatCode>
                <c:ptCount val="22"/>
                <c:pt idx="0">
                  <c:v>5.387012009356619E-2</c:v>
                </c:pt>
                <c:pt idx="1">
                  <c:v>3.3893480484892796E-2</c:v>
                </c:pt>
                <c:pt idx="2">
                  <c:v>2.5248594427100059E-2</c:v>
                </c:pt>
                <c:pt idx="3">
                  <c:v>2.0015085004205901E-2</c:v>
                </c:pt>
                <c:pt idx="4">
                  <c:v>1.7069013234296954E-2</c:v>
                </c:pt>
                <c:pt idx="5">
                  <c:v>1.4535477730735706E-2</c:v>
                </c:pt>
                <c:pt idx="6">
                  <c:v>1.2725794011984587E-2</c:v>
                </c:pt>
                <c:pt idx="7">
                  <c:v>1.1167716574164141E-2</c:v>
                </c:pt>
                <c:pt idx="8">
                  <c:v>9.9903618087865478E-3</c:v>
                </c:pt>
                <c:pt idx="9">
                  <c:v>9.0324809992048168E-3</c:v>
                </c:pt>
                <c:pt idx="10">
                  <c:v>8.1761593106792416E-3</c:v>
                </c:pt>
                <c:pt idx="11">
                  <c:v>7.5641071352107823E-3</c:v>
                </c:pt>
                <c:pt idx="12">
                  <c:v>6.8021698476171226E-3</c:v>
                </c:pt>
                <c:pt idx="13">
                  <c:v>6.2615189930399322E-3</c:v>
                </c:pt>
                <c:pt idx="14">
                  <c:v>5.7224486767135175E-3</c:v>
                </c:pt>
                <c:pt idx="15">
                  <c:v>5.6215367708699502E-3</c:v>
                </c:pt>
                <c:pt idx="16">
                  <c:v>5.2698187081130204E-3</c:v>
                </c:pt>
                <c:pt idx="17">
                  <c:v>4.7611370192780292E-3</c:v>
                </c:pt>
                <c:pt idx="18">
                  <c:v>4.6192809391164382E-3</c:v>
                </c:pt>
                <c:pt idx="19">
                  <c:v>4.4055912160334675E-3</c:v>
                </c:pt>
                <c:pt idx="20">
                  <c:v>4.2972592093664065E-3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D0EC-FE41-BE0D-3423CFB17B1C}"/>
            </c:ext>
          </c:extLst>
        </c:ser>
        <c:ser>
          <c:idx val="19"/>
          <c:order val="19"/>
          <c:tx>
            <c:strRef>
              <c:f>'TBAB-Cl-I'!$V$44</c:f>
              <c:strCache>
                <c:ptCount val="1"/>
                <c:pt idx="0">
                  <c:v>Boronic acid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noFill/>
              <a:ln w="25400">
                <a:solidFill>
                  <a:schemeClr val="accent2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'TBAB-Cl-I'!$V$45:$V$66</c:f>
              <c:numCache>
                <c:formatCode>General</c:formatCode>
                <c:ptCount val="22"/>
                <c:pt idx="0">
                  <c:v>1.8036594358701166E-2</c:v>
                </c:pt>
                <c:pt idx="1">
                  <c:v>1.2410145077430174E-2</c:v>
                </c:pt>
                <c:pt idx="2">
                  <c:v>6.688384628197948E-3</c:v>
                </c:pt>
                <c:pt idx="3">
                  <c:v>4.7623235380049329E-3</c:v>
                </c:pt>
                <c:pt idx="4">
                  <c:v>3.3330807040171115E-3</c:v>
                </c:pt>
                <c:pt idx="5">
                  <c:v>2.6287995565328439E-3</c:v>
                </c:pt>
                <c:pt idx="6">
                  <c:v>2.1243928696650085E-3</c:v>
                </c:pt>
                <c:pt idx="7">
                  <c:v>1.798098297034245E-3</c:v>
                </c:pt>
                <c:pt idx="8">
                  <c:v>1.5883082864101906E-3</c:v>
                </c:pt>
                <c:pt idx="9">
                  <c:v>1.4348229629870413E-3</c:v>
                </c:pt>
                <c:pt idx="10">
                  <c:v>1.2469407089509979E-3</c:v>
                </c:pt>
                <c:pt idx="11">
                  <c:v>1.1828095715641232E-3</c:v>
                </c:pt>
                <c:pt idx="12">
                  <c:v>1.2023776680086965E-3</c:v>
                </c:pt>
                <c:pt idx="13">
                  <c:v>1.2098226787648422E-3</c:v>
                </c:pt>
                <c:pt idx="14">
                  <c:v>1.1784327661544965E-3</c:v>
                </c:pt>
                <c:pt idx="15">
                  <c:v>1.1554607341974544E-3</c:v>
                </c:pt>
                <c:pt idx="16">
                  <c:v>1.1179901714891106E-3</c:v>
                </c:pt>
                <c:pt idx="17">
                  <c:v>1.0898102666488105E-3</c:v>
                </c:pt>
                <c:pt idx="18">
                  <c:v>1.0817793444547472E-3</c:v>
                </c:pt>
                <c:pt idx="19">
                  <c:v>1.0365779034118849E-3</c:v>
                </c:pt>
                <c:pt idx="20">
                  <c:v>1.0186847295654792E-3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D0EC-FE41-BE0D-3423CFB17B1C}"/>
            </c:ext>
          </c:extLst>
        </c:ser>
        <c:ser>
          <c:idx val="20"/>
          <c:order val="20"/>
          <c:tx>
            <c:strRef>
              <c:f>'TBAB-Cl-I'!$W$44</c:f>
              <c:strCache>
                <c:ptCount val="1"/>
                <c:pt idx="0">
                  <c:v>benzyl bromide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'TBAB-Cl-I'!$W$45:$W$66</c:f>
              <c:numCache>
                <c:formatCode>General</c:formatCode>
                <c:ptCount val="22"/>
                <c:pt idx="0">
                  <c:v>0.10641793391745763</c:v>
                </c:pt>
                <c:pt idx="1">
                  <c:v>8.18524216075876E-2</c:v>
                </c:pt>
                <c:pt idx="2">
                  <c:v>6.8748592391170038E-2</c:v>
                </c:pt>
                <c:pt idx="3">
                  <c:v>6.113418858730342E-2</c:v>
                </c:pt>
                <c:pt idx="4">
                  <c:v>5.7785361248004097E-2</c:v>
                </c:pt>
                <c:pt idx="5">
                  <c:v>5.4874293470442231E-2</c:v>
                </c:pt>
                <c:pt idx="6">
                  <c:v>5.2383386184203642E-2</c:v>
                </c:pt>
                <c:pt idx="7">
                  <c:v>5.0746128357147514E-2</c:v>
                </c:pt>
                <c:pt idx="8">
                  <c:v>4.9769174085132428E-2</c:v>
                </c:pt>
                <c:pt idx="9">
                  <c:v>4.8549141090127146E-2</c:v>
                </c:pt>
                <c:pt idx="10">
                  <c:v>4.7251464125415657E-2</c:v>
                </c:pt>
                <c:pt idx="11">
                  <c:v>4.6529284595574635E-2</c:v>
                </c:pt>
                <c:pt idx="12">
                  <c:v>4.5810513871285749E-2</c:v>
                </c:pt>
                <c:pt idx="13">
                  <c:v>4.5338617852024705E-2</c:v>
                </c:pt>
                <c:pt idx="14">
                  <c:v>4.4760378938814974E-2</c:v>
                </c:pt>
                <c:pt idx="15">
                  <c:v>4.4199700928725535E-2</c:v>
                </c:pt>
                <c:pt idx="16">
                  <c:v>4.3319734483583637E-2</c:v>
                </c:pt>
                <c:pt idx="17">
                  <c:v>4.2625478169869384E-2</c:v>
                </c:pt>
                <c:pt idx="18">
                  <c:v>4.1959821851784651E-2</c:v>
                </c:pt>
                <c:pt idx="19">
                  <c:v>4.1160317431668036E-2</c:v>
                </c:pt>
                <c:pt idx="20">
                  <c:v>4.0720478984348489E-2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D0EC-FE41-BE0D-3423CFB17B1C}"/>
            </c:ext>
          </c:extLst>
        </c:ser>
        <c:ser>
          <c:idx val="21"/>
          <c:order val="21"/>
          <c:tx>
            <c:strRef>
              <c:f>'TBAB-Cl-I'!$X$44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'TBAB-Cl-I'!$X$45:$X$66</c:f>
              <c:numCache>
                <c:formatCode>General</c:formatCode>
                <c:ptCount val="22"/>
                <c:pt idx="0">
                  <c:v>5.9973576457100332E-3</c:v>
                </c:pt>
                <c:pt idx="1">
                  <c:v>3.443514834689803E-2</c:v>
                </c:pt>
                <c:pt idx="2">
                  <c:v>4.912450297304416E-2</c:v>
                </c:pt>
                <c:pt idx="3">
                  <c:v>5.6173610779431046E-2</c:v>
                </c:pt>
                <c:pt idx="4">
                  <c:v>6.0693983008732827E-2</c:v>
                </c:pt>
                <c:pt idx="5">
                  <c:v>6.3151839866811221E-2</c:v>
                </c:pt>
                <c:pt idx="6">
                  <c:v>6.4912329123712642E-2</c:v>
                </c:pt>
                <c:pt idx="7">
                  <c:v>6.6954035299474038E-2</c:v>
                </c:pt>
                <c:pt idx="8">
                  <c:v>6.8127538684552638E-2</c:v>
                </c:pt>
                <c:pt idx="9">
                  <c:v>6.9232893832921402E-2</c:v>
                </c:pt>
                <c:pt idx="10">
                  <c:v>7.0230087436826669E-2</c:v>
                </c:pt>
                <c:pt idx="11">
                  <c:v>7.0755731077608339E-2</c:v>
                </c:pt>
                <c:pt idx="12">
                  <c:v>7.120480485547194E-2</c:v>
                </c:pt>
                <c:pt idx="13">
                  <c:v>7.2137657736854072E-2</c:v>
                </c:pt>
                <c:pt idx="14">
                  <c:v>7.3165496860166226E-2</c:v>
                </c:pt>
                <c:pt idx="15">
                  <c:v>7.3887214782510396E-2</c:v>
                </c:pt>
                <c:pt idx="16">
                  <c:v>7.3673446202894899E-2</c:v>
                </c:pt>
                <c:pt idx="17">
                  <c:v>7.5480759171828019E-2</c:v>
                </c:pt>
                <c:pt idx="18">
                  <c:v>7.4875359410161643E-2</c:v>
                </c:pt>
                <c:pt idx="19">
                  <c:v>7.6107436512005716E-2</c:v>
                </c:pt>
                <c:pt idx="20">
                  <c:v>7.7347399464092831E-2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D0EC-FE41-BE0D-3423CFB17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0516336"/>
        <c:axId val="1707669568"/>
      </c:scatterChart>
      <c:valAx>
        <c:axId val="154051633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Time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(h)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669568"/>
        <c:crosses val="autoZero"/>
        <c:crossBetween val="midCat"/>
      </c:valAx>
      <c:valAx>
        <c:axId val="17076695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2000" b="1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0516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BnBr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(1)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7764753678564226"/>
          <c:y val="0.110388567758509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'TBAB-Cl-I'!$E$44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'TBAB-Cl-I'!$E$45:$E$71</c:f>
              <c:numCache>
                <c:formatCode>General</c:formatCode>
                <c:ptCount val="27"/>
                <c:pt idx="0">
                  <c:v>0.11466200443901896</c:v>
                </c:pt>
                <c:pt idx="1">
                  <c:v>0.10983904989431502</c:v>
                </c:pt>
                <c:pt idx="2">
                  <c:v>0.10691604851883806</c:v>
                </c:pt>
                <c:pt idx="3">
                  <c:v>0.10528580751210539</c:v>
                </c:pt>
                <c:pt idx="4">
                  <c:v>0.103577211746885</c:v>
                </c:pt>
                <c:pt idx="5">
                  <c:v>0.10374033299450923</c:v>
                </c:pt>
                <c:pt idx="6">
                  <c:v>9.9307770196342834E-2</c:v>
                </c:pt>
                <c:pt idx="7">
                  <c:v>9.9612549863665273E-2</c:v>
                </c:pt>
                <c:pt idx="8">
                  <c:v>9.7866984661583223E-2</c:v>
                </c:pt>
                <c:pt idx="9">
                  <c:v>9.8334371263225917E-2</c:v>
                </c:pt>
                <c:pt idx="10">
                  <c:v>9.6852295241945927E-2</c:v>
                </c:pt>
                <c:pt idx="11">
                  <c:v>9.6619988557093972E-2</c:v>
                </c:pt>
                <c:pt idx="12">
                  <c:v>9.5140450906434693E-2</c:v>
                </c:pt>
                <c:pt idx="13">
                  <c:v>9.5710243082427648E-2</c:v>
                </c:pt>
                <c:pt idx="14">
                  <c:v>9.2924473926127682E-2</c:v>
                </c:pt>
                <c:pt idx="15">
                  <c:v>9.3373181747228695E-2</c:v>
                </c:pt>
                <c:pt idx="16">
                  <c:v>9.1637363257161569E-2</c:v>
                </c:pt>
                <c:pt idx="17">
                  <c:v>9.1698169712328165E-2</c:v>
                </c:pt>
                <c:pt idx="18">
                  <c:v>9.1238571190978682E-2</c:v>
                </c:pt>
                <c:pt idx="19">
                  <c:v>9.1326583488368251E-2</c:v>
                </c:pt>
                <c:pt idx="20">
                  <c:v>9.0120618990777807E-2</c:v>
                </c:pt>
                <c:pt idx="21">
                  <c:v>8.904351716263996E-2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F53-F541-BE2C-C7E22C6CDCFC}"/>
            </c:ext>
          </c:extLst>
        </c:ser>
        <c:ser>
          <c:idx val="6"/>
          <c:order val="1"/>
          <c:tx>
            <c:strRef>
              <c:f>'TBAB-Cl-I'!$I$44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'TBAB-Cl-I'!$I$45:$I$66</c:f>
              <c:numCache>
                <c:formatCode>General</c:formatCode>
                <c:ptCount val="22"/>
                <c:pt idx="0">
                  <c:v>7.8914093171842642E-2</c:v>
                </c:pt>
                <c:pt idx="1">
                  <c:v>5.8608244343447261E-2</c:v>
                </c:pt>
                <c:pt idx="2">
                  <c:v>5.4977888267797516E-2</c:v>
                </c:pt>
                <c:pt idx="3">
                  <c:v>5.2635224013871863E-2</c:v>
                </c:pt>
                <c:pt idx="4">
                  <c:v>5.0341442904564881E-2</c:v>
                </c:pt>
                <c:pt idx="5">
                  <c:v>4.8992787504579541E-2</c:v>
                </c:pt>
                <c:pt idx="6">
                  <c:v>4.7759576451527896E-2</c:v>
                </c:pt>
                <c:pt idx="7">
                  <c:v>4.7422781640272853E-2</c:v>
                </c:pt>
                <c:pt idx="8">
                  <c:v>4.5939888834446357E-2</c:v>
                </c:pt>
                <c:pt idx="9">
                  <c:v>4.5338617852024705E-2</c:v>
                </c:pt>
                <c:pt idx="10">
                  <c:v>4.4760378938814974E-2</c:v>
                </c:pt>
                <c:pt idx="11">
                  <c:v>4.4199700928725535E-2</c:v>
                </c:pt>
                <c:pt idx="12">
                  <c:v>4.3319734483583637E-2</c:v>
                </c:pt>
                <c:pt idx="13">
                  <c:v>4.2625478169869384E-2</c:v>
                </c:pt>
                <c:pt idx="14">
                  <c:v>4.1959821851784651E-2</c:v>
                </c:pt>
                <c:pt idx="15">
                  <c:v>4.1160317431668036E-2</c:v>
                </c:pt>
                <c:pt idx="16">
                  <c:v>4.0720478984348489E-2</c:v>
                </c:pt>
                <c:pt idx="17">
                  <c:v>3.9975679261153613E-2</c:v>
                </c:pt>
                <c:pt idx="18">
                  <c:v>3.9304330876654421E-2</c:v>
                </c:pt>
                <c:pt idx="19">
                  <c:v>3.9106061381936071E-2</c:v>
                </c:pt>
                <c:pt idx="20">
                  <c:v>3.7914426494065977E-2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F53-F541-BE2C-C7E22C6CDCFC}"/>
            </c:ext>
          </c:extLst>
        </c:ser>
        <c:ser>
          <c:idx val="11"/>
          <c:order val="2"/>
          <c:tx>
            <c:strRef>
              <c:f>'TBAB-Cl-I'!$N$44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'TBAB-Cl-I'!$N$45:$N$66</c:f>
              <c:numCache>
                <c:formatCode>General</c:formatCode>
                <c:ptCount val="22"/>
                <c:pt idx="0">
                  <c:v>0.10876182284673078</c:v>
                </c:pt>
                <c:pt idx="1">
                  <c:v>9.3335485573360633E-2</c:v>
                </c:pt>
                <c:pt idx="2">
                  <c:v>8.3756916239171281E-2</c:v>
                </c:pt>
                <c:pt idx="3">
                  <c:v>7.7783703380084265E-2</c:v>
                </c:pt>
                <c:pt idx="4">
                  <c:v>7.3593224622181555E-2</c:v>
                </c:pt>
                <c:pt idx="5">
                  <c:v>7.1736322287565699E-2</c:v>
                </c:pt>
                <c:pt idx="6">
                  <c:v>6.9408910440285132E-2</c:v>
                </c:pt>
                <c:pt idx="7">
                  <c:v>6.7567929985526465E-2</c:v>
                </c:pt>
                <c:pt idx="8">
                  <c:v>6.603632934408131E-2</c:v>
                </c:pt>
                <c:pt idx="9">
                  <c:v>6.3909845307315319E-2</c:v>
                </c:pt>
                <c:pt idx="10">
                  <c:v>6.3087224194337863E-2</c:v>
                </c:pt>
                <c:pt idx="11">
                  <c:v>6.189355869109911E-2</c:v>
                </c:pt>
                <c:pt idx="12">
                  <c:v>6.0987342127615196E-2</c:v>
                </c:pt>
                <c:pt idx="13">
                  <c:v>6.0278427304047512E-2</c:v>
                </c:pt>
                <c:pt idx="14">
                  <c:v>5.9074116783801416E-2</c:v>
                </c:pt>
                <c:pt idx="15">
                  <c:v>5.6606913103986578E-2</c:v>
                </c:pt>
                <c:pt idx="16">
                  <c:v>5.8048387216395193E-2</c:v>
                </c:pt>
                <c:pt idx="17">
                  <c:v>5.7187325255369875E-2</c:v>
                </c:pt>
                <c:pt idx="18">
                  <c:v>5.6841344014976682E-2</c:v>
                </c:pt>
                <c:pt idx="19">
                  <c:v>5.5658084595584058E-2</c:v>
                </c:pt>
                <c:pt idx="20">
                  <c:v>5.4060912393160701E-2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F53-F541-BE2C-C7E22C6CDCFC}"/>
            </c:ext>
          </c:extLst>
        </c:ser>
        <c:ser>
          <c:idx val="16"/>
          <c:order val="3"/>
          <c:tx>
            <c:strRef>
              <c:f>'TBAB-Cl-I'!$S$44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'TBAB-Cl-I'!$S$45:$S$66</c:f>
              <c:numCache>
                <c:formatCode>General</c:formatCode>
                <c:ptCount val="22"/>
                <c:pt idx="0">
                  <c:v>9.8164997360415077E-2</c:v>
                </c:pt>
                <c:pt idx="1">
                  <c:v>6.6063458763071223E-2</c:v>
                </c:pt>
                <c:pt idx="2">
                  <c:v>4.5065378782467157E-2</c:v>
                </c:pt>
                <c:pt idx="3">
                  <c:v>3.4435382787336967E-2</c:v>
                </c:pt>
                <c:pt idx="4">
                  <c:v>2.7443787115945546E-2</c:v>
                </c:pt>
                <c:pt idx="5">
                  <c:v>2.3673014639880949E-2</c:v>
                </c:pt>
                <c:pt idx="6">
                  <c:v>2.0553366869155085E-2</c:v>
                </c:pt>
                <c:pt idx="7">
                  <c:v>1.8631917434521566E-2</c:v>
                </c:pt>
                <c:pt idx="8">
                  <c:v>1.7050036532833254E-2</c:v>
                </c:pt>
                <c:pt idx="9">
                  <c:v>1.5979145882347678E-2</c:v>
                </c:pt>
                <c:pt idx="10">
                  <c:v>1.4831665605202066E-2</c:v>
                </c:pt>
                <c:pt idx="11">
                  <c:v>1.4103945220679027E-2</c:v>
                </c:pt>
                <c:pt idx="12">
                  <c:v>1.3278198706047267E-2</c:v>
                </c:pt>
                <c:pt idx="13">
                  <c:v>1.3123622109986433E-2</c:v>
                </c:pt>
                <c:pt idx="14">
                  <c:v>1.2584861292225677E-2</c:v>
                </c:pt>
                <c:pt idx="15">
                  <c:v>1.180566399849424E-2</c:v>
                </c:pt>
                <c:pt idx="16">
                  <c:v>1.1588369222237577E-2</c:v>
                </c:pt>
                <c:pt idx="17">
                  <c:v>1.1261039857766421E-2</c:v>
                </c:pt>
                <c:pt idx="18">
                  <c:v>1.1095097170478435E-2</c:v>
                </c:pt>
                <c:pt idx="19">
                  <c:v>1.0812953428485006E-2</c:v>
                </c:pt>
                <c:pt idx="20">
                  <c:v>1.0627814507733339E-2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F53-F541-BE2C-C7E22C6CDCFC}"/>
            </c:ext>
          </c:extLst>
        </c:ser>
        <c:ser>
          <c:idx val="20"/>
          <c:order val="4"/>
          <c:tx>
            <c:strRef>
              <c:f>'TBAB-Cl-I'!$W$44</c:f>
              <c:strCache>
                <c:ptCount val="1"/>
                <c:pt idx="0">
                  <c:v>benzyl bromide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'TBAB-Cl-I'!$W$45:$W$66</c:f>
              <c:numCache>
                <c:formatCode>General</c:formatCode>
                <c:ptCount val="22"/>
                <c:pt idx="0">
                  <c:v>0.10641793391745763</c:v>
                </c:pt>
                <c:pt idx="1">
                  <c:v>8.18524216075876E-2</c:v>
                </c:pt>
                <c:pt idx="2">
                  <c:v>6.8748592391170038E-2</c:v>
                </c:pt>
                <c:pt idx="3">
                  <c:v>6.113418858730342E-2</c:v>
                </c:pt>
                <c:pt idx="4">
                  <c:v>5.7785361248004097E-2</c:v>
                </c:pt>
                <c:pt idx="5">
                  <c:v>5.4874293470442231E-2</c:v>
                </c:pt>
                <c:pt idx="6">
                  <c:v>5.2383386184203642E-2</c:v>
                </c:pt>
                <c:pt idx="7">
                  <c:v>5.0746128357147514E-2</c:v>
                </c:pt>
                <c:pt idx="8">
                  <c:v>4.9769174085132428E-2</c:v>
                </c:pt>
                <c:pt idx="9">
                  <c:v>4.8549141090127146E-2</c:v>
                </c:pt>
                <c:pt idx="10">
                  <c:v>4.7251464125415657E-2</c:v>
                </c:pt>
                <c:pt idx="11">
                  <c:v>4.6529284595574635E-2</c:v>
                </c:pt>
                <c:pt idx="12">
                  <c:v>4.5810513871285749E-2</c:v>
                </c:pt>
                <c:pt idx="13">
                  <c:v>4.5338617852024705E-2</c:v>
                </c:pt>
                <c:pt idx="14">
                  <c:v>4.4760378938814974E-2</c:v>
                </c:pt>
                <c:pt idx="15">
                  <c:v>4.4199700928725535E-2</c:v>
                </c:pt>
                <c:pt idx="16">
                  <c:v>4.3319734483583637E-2</c:v>
                </c:pt>
                <c:pt idx="17">
                  <c:v>4.2625478169869384E-2</c:v>
                </c:pt>
                <c:pt idx="18">
                  <c:v>4.1959821851784651E-2</c:v>
                </c:pt>
                <c:pt idx="19">
                  <c:v>4.1160317431668036E-2</c:v>
                </c:pt>
                <c:pt idx="20">
                  <c:v>4.0720478984348489E-2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7F53-F541-BE2C-C7E22C6CD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0516336"/>
        <c:axId val="1707669568"/>
      </c:scatterChart>
      <c:valAx>
        <c:axId val="154051633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Time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(h)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669568"/>
        <c:crosses val="autoZero"/>
        <c:crossBetween val="midCat"/>
      </c:valAx>
      <c:valAx>
        <c:axId val="17076695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2000" b="1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0516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BPin</a:t>
            </a:r>
            <a:r>
              <a:rPr lang="zh-CN" altLang="en-US" sz="2200" b="1" baseline="0">
                <a:solidFill>
                  <a:schemeClr val="tx1"/>
                </a:solidFill>
              </a:rPr>
              <a:t> </a:t>
            </a:r>
            <a:r>
              <a:rPr lang="en-US" altLang="zh-CN" sz="2200" b="1" baseline="0">
                <a:solidFill>
                  <a:schemeClr val="tx1"/>
                </a:solidFill>
              </a:rPr>
              <a:t>(2)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7764753678564226"/>
          <c:y val="0.100353243416827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'TBAB-Cl-I'!$C$44</c:f>
              <c:strCache>
                <c:ptCount val="1"/>
                <c:pt idx="0">
                  <c:v>Phenyl 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'TBAB-Cl-I'!$C$45:$C$66</c:f>
              <c:numCache>
                <c:formatCode>General</c:formatCode>
                <c:ptCount val="22"/>
                <c:pt idx="0">
                  <c:v>7.2237742485368864E-2</c:v>
                </c:pt>
                <c:pt idx="1">
                  <c:v>6.9137457002211938E-2</c:v>
                </c:pt>
                <c:pt idx="2">
                  <c:v>6.6830409849994096E-2</c:v>
                </c:pt>
                <c:pt idx="3">
                  <c:v>6.4585638821737429E-2</c:v>
                </c:pt>
                <c:pt idx="4">
                  <c:v>6.4522398413108459E-2</c:v>
                </c:pt>
                <c:pt idx="5">
                  <c:v>6.3863341722695782E-2</c:v>
                </c:pt>
                <c:pt idx="6">
                  <c:v>6.2183493756461788E-2</c:v>
                </c:pt>
                <c:pt idx="7">
                  <c:v>6.1314160003064958E-2</c:v>
                </c:pt>
                <c:pt idx="8">
                  <c:v>5.9924634391564327E-2</c:v>
                </c:pt>
                <c:pt idx="9">
                  <c:v>5.976639958722374E-2</c:v>
                </c:pt>
                <c:pt idx="10">
                  <c:v>5.8610292609614673E-2</c:v>
                </c:pt>
                <c:pt idx="11">
                  <c:v>5.9088382423155374E-2</c:v>
                </c:pt>
                <c:pt idx="12">
                  <c:v>5.6979595435254507E-2</c:v>
                </c:pt>
                <c:pt idx="13">
                  <c:v>5.7261416125446551E-2</c:v>
                </c:pt>
                <c:pt idx="14">
                  <c:v>5.5607511281053769E-2</c:v>
                </c:pt>
                <c:pt idx="15">
                  <c:v>5.5017162069573661E-2</c:v>
                </c:pt>
                <c:pt idx="16">
                  <c:v>5.3925851998078936E-2</c:v>
                </c:pt>
                <c:pt idx="17">
                  <c:v>5.4156346314295216E-2</c:v>
                </c:pt>
                <c:pt idx="18">
                  <c:v>5.3690184328014305E-2</c:v>
                </c:pt>
                <c:pt idx="19">
                  <c:v>5.263394109861156E-2</c:v>
                </c:pt>
                <c:pt idx="20">
                  <c:v>5.2039429076056569E-2</c:v>
                </c:pt>
                <c:pt idx="21">
                  <c:v>5.109417778880268E-2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B7-9C4A-A7A1-FF01866F8769}"/>
            </c:ext>
          </c:extLst>
        </c:ser>
        <c:ser>
          <c:idx val="4"/>
          <c:order val="1"/>
          <c:tx>
            <c:strRef>
              <c:f>'TBAB-Cl-I'!$G$44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'TBAB-Cl-I'!$G$45:$G$66</c:f>
              <c:numCache>
                <c:formatCode>General</c:formatCode>
                <c:ptCount val="22"/>
                <c:pt idx="0">
                  <c:v>7.3679482464180546E-2</c:v>
                </c:pt>
                <c:pt idx="1">
                  <c:v>5.3510084843414241E-2</c:v>
                </c:pt>
                <c:pt idx="2">
                  <c:v>4.802952927513425E-2</c:v>
                </c:pt>
                <c:pt idx="3">
                  <c:v>4.6462778881102867E-2</c:v>
                </c:pt>
                <c:pt idx="4">
                  <c:v>4.5028097005347115E-2</c:v>
                </c:pt>
                <c:pt idx="5">
                  <c:v>4.4308380397784342E-2</c:v>
                </c:pt>
                <c:pt idx="6">
                  <c:v>4.3704688425376635E-2</c:v>
                </c:pt>
                <c:pt idx="7">
                  <c:v>4.3020410683275334E-2</c:v>
                </c:pt>
                <c:pt idx="8">
                  <c:v>4.2369607979746433E-2</c:v>
                </c:pt>
                <c:pt idx="9">
                  <c:v>4.196862712477626E-2</c:v>
                </c:pt>
                <c:pt idx="10">
                  <c:v>4.1405239217315419E-2</c:v>
                </c:pt>
                <c:pt idx="11">
                  <c:v>4.1282601050569925E-2</c:v>
                </c:pt>
                <c:pt idx="12">
                  <c:v>4.0128546738131765E-2</c:v>
                </c:pt>
                <c:pt idx="13">
                  <c:v>3.9813272357807343E-2</c:v>
                </c:pt>
                <c:pt idx="14">
                  <c:v>3.9427988056784345E-2</c:v>
                </c:pt>
                <c:pt idx="15">
                  <c:v>3.8551729376815724E-2</c:v>
                </c:pt>
                <c:pt idx="16">
                  <c:v>3.8523726387917033E-2</c:v>
                </c:pt>
                <c:pt idx="17">
                  <c:v>3.8074536726624933E-2</c:v>
                </c:pt>
                <c:pt idx="18">
                  <c:v>3.7635732085703547E-2</c:v>
                </c:pt>
                <c:pt idx="19">
                  <c:v>3.713108536325762E-2</c:v>
                </c:pt>
                <c:pt idx="20">
                  <c:v>3.6748918933543817E-2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DB7-9C4A-A7A1-FF01866F8769}"/>
            </c:ext>
          </c:extLst>
        </c:ser>
        <c:ser>
          <c:idx val="9"/>
          <c:order val="2"/>
          <c:tx>
            <c:strRef>
              <c:f>'TBAB-Cl-I'!$L$44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'TBAB-Cl-I'!$L$45:$L$66</c:f>
              <c:numCache>
                <c:formatCode>General</c:formatCode>
                <c:ptCount val="22"/>
                <c:pt idx="0">
                  <c:v>7.4054820060207902E-2</c:v>
                </c:pt>
                <c:pt idx="1">
                  <c:v>4.5180906642641398E-2</c:v>
                </c:pt>
                <c:pt idx="2">
                  <c:v>3.6362143930252021E-2</c:v>
                </c:pt>
                <c:pt idx="3">
                  <c:v>3.1883719787197638E-2</c:v>
                </c:pt>
                <c:pt idx="4">
                  <c:v>2.9352700371985924E-2</c:v>
                </c:pt>
                <c:pt idx="5">
                  <c:v>2.7114014599148601E-2</c:v>
                </c:pt>
                <c:pt idx="6">
                  <c:v>2.5433574185243786E-2</c:v>
                </c:pt>
                <c:pt idx="7">
                  <c:v>2.397284126052197E-2</c:v>
                </c:pt>
                <c:pt idx="8">
                  <c:v>2.2813893545130234E-2</c:v>
                </c:pt>
                <c:pt idx="9">
                  <c:v>2.1663275431910597E-2</c:v>
                </c:pt>
                <c:pt idx="10">
                  <c:v>2.0903528400246427E-2</c:v>
                </c:pt>
                <c:pt idx="11">
                  <c:v>1.9920452705350686E-2</c:v>
                </c:pt>
                <c:pt idx="12">
                  <c:v>1.9165017780914888E-2</c:v>
                </c:pt>
                <c:pt idx="13">
                  <c:v>1.838412090723095E-2</c:v>
                </c:pt>
                <c:pt idx="14">
                  <c:v>1.7726916798256557E-2</c:v>
                </c:pt>
                <c:pt idx="15">
                  <c:v>1.7595534306938877E-2</c:v>
                </c:pt>
                <c:pt idx="16">
                  <c:v>1.6520194251696953E-2</c:v>
                </c:pt>
                <c:pt idx="17">
                  <c:v>1.5653802284236077E-2</c:v>
                </c:pt>
                <c:pt idx="18">
                  <c:v>1.5244200203835987E-2</c:v>
                </c:pt>
                <c:pt idx="19">
                  <c:v>1.4407422000626011E-2</c:v>
                </c:pt>
                <c:pt idx="20">
                  <c:v>1.3252553873250032E-2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DB7-9C4A-A7A1-FF01866F8769}"/>
            </c:ext>
          </c:extLst>
        </c:ser>
        <c:ser>
          <c:idx val="13"/>
          <c:order val="3"/>
          <c:tx>
            <c:strRef>
              <c:f>'TBAB-Cl-I'!$P$44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'TBAB-Cl-I'!$P$45:$P$66</c:f>
              <c:numCache>
                <c:formatCode>General</c:formatCode>
                <c:ptCount val="22"/>
                <c:pt idx="0">
                  <c:v>7.0401826910183665E-2</c:v>
                </c:pt>
                <c:pt idx="1">
                  <c:v>4.0746947415832201E-2</c:v>
                </c:pt>
                <c:pt idx="2">
                  <c:v>3.1356709774239593E-2</c:v>
                </c:pt>
                <c:pt idx="3">
                  <c:v>2.5443926599925268E-2</c:v>
                </c:pt>
                <c:pt idx="4">
                  <c:v>2.0610475144135179E-2</c:v>
                </c:pt>
                <c:pt idx="5">
                  <c:v>1.7978476724528219E-2</c:v>
                </c:pt>
                <c:pt idx="6">
                  <c:v>1.5438282925995897E-2</c:v>
                </c:pt>
                <c:pt idx="7">
                  <c:v>1.4143027372374425E-2</c:v>
                </c:pt>
                <c:pt idx="8">
                  <c:v>1.266319708243493E-2</c:v>
                </c:pt>
                <c:pt idx="9">
                  <c:v>1.1341027851089466E-2</c:v>
                </c:pt>
                <c:pt idx="10">
                  <c:v>1.0671620547351183E-2</c:v>
                </c:pt>
                <c:pt idx="11">
                  <c:v>9.7825581830323499E-3</c:v>
                </c:pt>
                <c:pt idx="12">
                  <c:v>9.2253328697753292E-3</c:v>
                </c:pt>
                <c:pt idx="13">
                  <c:v>8.4614092145109381E-3</c:v>
                </c:pt>
                <c:pt idx="14">
                  <c:v>7.8733499468313876E-3</c:v>
                </c:pt>
                <c:pt idx="15">
                  <c:v>7.1815664076990988E-3</c:v>
                </c:pt>
                <c:pt idx="16">
                  <c:v>6.7542899044074267E-3</c:v>
                </c:pt>
                <c:pt idx="17">
                  <c:v>6.2505248108595092E-3</c:v>
                </c:pt>
                <c:pt idx="18">
                  <c:v>6.521251961068987E-3</c:v>
                </c:pt>
                <c:pt idx="19">
                  <c:v>5.5749811998274078E-3</c:v>
                </c:pt>
                <c:pt idx="20">
                  <c:v>4.7456124598370102E-3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DB7-9C4A-A7A1-FF01866F8769}"/>
            </c:ext>
          </c:extLst>
        </c:ser>
        <c:ser>
          <c:idx val="18"/>
          <c:order val="4"/>
          <c:tx>
            <c:strRef>
              <c:f>'TBAB-Cl-I'!$U$44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'TBAB-Cl-I'!$U$45:$U$66</c:f>
              <c:numCache>
                <c:formatCode>General</c:formatCode>
                <c:ptCount val="22"/>
                <c:pt idx="0">
                  <c:v>5.387012009356619E-2</c:v>
                </c:pt>
                <c:pt idx="1">
                  <c:v>3.3893480484892796E-2</c:v>
                </c:pt>
                <c:pt idx="2">
                  <c:v>2.5248594427100059E-2</c:v>
                </c:pt>
                <c:pt idx="3">
                  <c:v>2.0015085004205901E-2</c:v>
                </c:pt>
                <c:pt idx="4">
                  <c:v>1.7069013234296954E-2</c:v>
                </c:pt>
                <c:pt idx="5">
                  <c:v>1.4535477730735706E-2</c:v>
                </c:pt>
                <c:pt idx="6">
                  <c:v>1.2725794011984587E-2</c:v>
                </c:pt>
                <c:pt idx="7">
                  <c:v>1.1167716574164141E-2</c:v>
                </c:pt>
                <c:pt idx="8">
                  <c:v>9.9903618087865478E-3</c:v>
                </c:pt>
                <c:pt idx="9">
                  <c:v>9.0324809992048168E-3</c:v>
                </c:pt>
                <c:pt idx="10">
                  <c:v>8.1761593106792416E-3</c:v>
                </c:pt>
                <c:pt idx="11">
                  <c:v>7.5641071352107823E-3</c:v>
                </c:pt>
                <c:pt idx="12">
                  <c:v>6.8021698476171226E-3</c:v>
                </c:pt>
                <c:pt idx="13">
                  <c:v>6.2615189930399322E-3</c:v>
                </c:pt>
                <c:pt idx="14">
                  <c:v>5.7224486767135175E-3</c:v>
                </c:pt>
                <c:pt idx="15">
                  <c:v>5.6215367708699502E-3</c:v>
                </c:pt>
                <c:pt idx="16">
                  <c:v>5.2698187081130204E-3</c:v>
                </c:pt>
                <c:pt idx="17">
                  <c:v>4.7611370192780292E-3</c:v>
                </c:pt>
                <c:pt idx="18">
                  <c:v>4.6192809391164382E-3</c:v>
                </c:pt>
                <c:pt idx="19">
                  <c:v>4.4055912160334675E-3</c:v>
                </c:pt>
                <c:pt idx="20">
                  <c:v>4.2972592093664065E-3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8DB7-9C4A-A7A1-FF01866F8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0516336"/>
        <c:axId val="1707669568"/>
      </c:scatterChart>
      <c:valAx>
        <c:axId val="154051633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Time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(h)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669568"/>
        <c:crosses val="autoZero"/>
        <c:crossBetween val="midCat"/>
      </c:valAx>
      <c:valAx>
        <c:axId val="17076695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2000" b="1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0516336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Product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(3)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5784977612701833"/>
          <c:y val="0.100353243416827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strRef>
              <c:f>'TBAB-Cl-I'!$F$44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'TBAB-Cl-I'!$F$45:$F$66</c:f>
              <c:numCache>
                <c:formatCode>General</c:formatCode>
                <c:ptCount val="22"/>
                <c:pt idx="0">
                  <c:v>1.1851389850564959E-3</c:v>
                </c:pt>
                <c:pt idx="1">
                  <c:v>3.7616312620852494E-3</c:v>
                </c:pt>
                <c:pt idx="2">
                  <c:v>5.2923070720351812E-3</c:v>
                </c:pt>
                <c:pt idx="3">
                  <c:v>6.4878695026969677E-3</c:v>
                </c:pt>
                <c:pt idx="4">
                  <c:v>7.5775522074535175E-3</c:v>
                </c:pt>
                <c:pt idx="5">
                  <c:v>8.7969553141081635E-3</c:v>
                </c:pt>
                <c:pt idx="6">
                  <c:v>9.5680335278661988E-3</c:v>
                </c:pt>
                <c:pt idx="7">
                  <c:v>1.0166119653186298E-2</c:v>
                </c:pt>
                <c:pt idx="8">
                  <c:v>1.1171467909826607E-2</c:v>
                </c:pt>
                <c:pt idx="9">
                  <c:v>1.1948899854579765E-2</c:v>
                </c:pt>
                <c:pt idx="10">
                  <c:v>1.2252564257362118E-2</c:v>
                </c:pt>
                <c:pt idx="11">
                  <c:v>1.3547174329124842E-2</c:v>
                </c:pt>
                <c:pt idx="12">
                  <c:v>1.3101276805749601E-2</c:v>
                </c:pt>
                <c:pt idx="13">
                  <c:v>1.4092224688096695E-2</c:v>
                </c:pt>
                <c:pt idx="14">
                  <c:v>1.4245434461414587E-2</c:v>
                </c:pt>
                <c:pt idx="15">
                  <c:v>1.5226348525156658E-2</c:v>
                </c:pt>
                <c:pt idx="16">
                  <c:v>1.5152537201171466E-2</c:v>
                </c:pt>
                <c:pt idx="17">
                  <c:v>1.5748187560163801E-2</c:v>
                </c:pt>
                <c:pt idx="18">
                  <c:v>1.5704190151229695E-2</c:v>
                </c:pt>
                <c:pt idx="19">
                  <c:v>1.6596204308679596E-2</c:v>
                </c:pt>
                <c:pt idx="20">
                  <c:v>1.7255002940705682E-2</c:v>
                </c:pt>
                <c:pt idx="21">
                  <c:v>1.807021792852101E-2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205-BF41-BDCC-D7AADFC69860}"/>
            </c:ext>
          </c:extLst>
        </c:ser>
        <c:ser>
          <c:idx val="8"/>
          <c:order val="1"/>
          <c:tx>
            <c:strRef>
              <c:f>'TBAB-Cl-I'!$K$44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'TBAB-Cl-I'!$K$45:$K$66</c:f>
              <c:numCache>
                <c:formatCode>General</c:formatCode>
                <c:ptCount val="22"/>
                <c:pt idx="0">
                  <c:v>8.5468924803396614E-4</c:v>
                </c:pt>
                <c:pt idx="1">
                  <c:v>4.1942174612663091E-3</c:v>
                </c:pt>
                <c:pt idx="2">
                  <c:v>6.8536728995097053E-3</c:v>
                </c:pt>
                <c:pt idx="3">
                  <c:v>8.4580595533946517E-3</c:v>
                </c:pt>
                <c:pt idx="4">
                  <c:v>9.9371253220993123E-3</c:v>
                </c:pt>
                <c:pt idx="5">
                  <c:v>1.0767613058007858E-2</c:v>
                </c:pt>
                <c:pt idx="6">
                  <c:v>1.1711376863897852E-2</c:v>
                </c:pt>
                <c:pt idx="7">
                  <c:v>1.2485166079325257E-2</c:v>
                </c:pt>
                <c:pt idx="8">
                  <c:v>1.3171494933453463E-2</c:v>
                </c:pt>
                <c:pt idx="9">
                  <c:v>1.3947016541956439E-2</c:v>
                </c:pt>
                <c:pt idx="10">
                  <c:v>1.4583246166048112E-2</c:v>
                </c:pt>
                <c:pt idx="11">
                  <c:v>1.5122805513307115E-2</c:v>
                </c:pt>
                <c:pt idx="12">
                  <c:v>1.5639596698844998E-2</c:v>
                </c:pt>
                <c:pt idx="13">
                  <c:v>1.5973703677385556E-2</c:v>
                </c:pt>
                <c:pt idx="14">
                  <c:v>1.6637177942801461E-2</c:v>
                </c:pt>
                <c:pt idx="15">
                  <c:v>1.668803378643113E-2</c:v>
                </c:pt>
                <c:pt idx="16">
                  <c:v>1.735013643293529E-2</c:v>
                </c:pt>
                <c:pt idx="17">
                  <c:v>1.7618134916884891E-2</c:v>
                </c:pt>
                <c:pt idx="18">
                  <c:v>1.7872001415838491E-2</c:v>
                </c:pt>
                <c:pt idx="19">
                  <c:v>1.8241993710223493E-2</c:v>
                </c:pt>
                <c:pt idx="20">
                  <c:v>1.9068647160183708E-2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205-BF41-BDCC-D7AADFC69860}"/>
            </c:ext>
          </c:extLst>
        </c:ser>
        <c:ser>
          <c:idx val="12"/>
          <c:order val="2"/>
          <c:tx>
            <c:strRef>
              <c:f>'TBAB-Cl-I'!$O$44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'TBAB-Cl-I'!$O$45:$O$66</c:f>
              <c:numCache>
                <c:formatCode>General</c:formatCode>
                <c:ptCount val="22"/>
                <c:pt idx="0">
                  <c:v>1.6538907009393412E-3</c:v>
                </c:pt>
                <c:pt idx="1">
                  <c:v>1.7765550064576953E-2</c:v>
                </c:pt>
                <c:pt idx="2">
                  <c:v>2.678773798872432E-2</c:v>
                </c:pt>
                <c:pt idx="3">
                  <c:v>3.1856216363393718E-2</c:v>
                </c:pt>
                <c:pt idx="4">
                  <c:v>3.5358865492290878E-2</c:v>
                </c:pt>
                <c:pt idx="5">
                  <c:v>3.8363392248868769E-2</c:v>
                </c:pt>
                <c:pt idx="6">
                  <c:v>4.0415618410352912E-2</c:v>
                </c:pt>
                <c:pt idx="7">
                  <c:v>4.2266814049492701E-2</c:v>
                </c:pt>
                <c:pt idx="8">
                  <c:v>4.3814461785678799E-2</c:v>
                </c:pt>
                <c:pt idx="9">
                  <c:v>4.4566797959680736E-2</c:v>
                </c:pt>
                <c:pt idx="10">
                  <c:v>4.5905172791414678E-2</c:v>
                </c:pt>
                <c:pt idx="11">
                  <c:v>4.6690331753467332E-2</c:v>
                </c:pt>
                <c:pt idx="12">
                  <c:v>4.8097264973456032E-2</c:v>
                </c:pt>
                <c:pt idx="13">
                  <c:v>4.8682369946622561E-2</c:v>
                </c:pt>
                <c:pt idx="14">
                  <c:v>4.9719114075959747E-2</c:v>
                </c:pt>
                <c:pt idx="15">
                  <c:v>5.0456104301455196E-2</c:v>
                </c:pt>
                <c:pt idx="16">
                  <c:v>5.129909804958175E-2</c:v>
                </c:pt>
                <c:pt idx="17">
                  <c:v>5.1392675537955894E-2</c:v>
                </c:pt>
                <c:pt idx="18">
                  <c:v>5.1691327384694521E-2</c:v>
                </c:pt>
                <c:pt idx="19">
                  <c:v>5.2616328553586715E-2</c:v>
                </c:pt>
                <c:pt idx="20">
                  <c:v>5.3903361306459611E-2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205-BF41-BDCC-D7AADFC69860}"/>
            </c:ext>
          </c:extLst>
        </c:ser>
        <c:ser>
          <c:idx val="17"/>
          <c:order val="3"/>
          <c:tx>
            <c:strRef>
              <c:f>'TBAB-Cl-I'!$T$44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'TBAB-Cl-I'!$T$45:$T$66</c:f>
              <c:numCache>
                <c:formatCode>General</c:formatCode>
                <c:ptCount val="22"/>
                <c:pt idx="0">
                  <c:v>1.1994813758785005E-3</c:v>
                </c:pt>
                <c:pt idx="1">
                  <c:v>1.865390077989942E-2</c:v>
                </c:pt>
                <c:pt idx="2">
                  <c:v>3.3599546626508138E-2</c:v>
                </c:pt>
                <c:pt idx="3">
                  <c:v>4.3015383313087407E-2</c:v>
                </c:pt>
                <c:pt idx="4">
                  <c:v>4.811655841074608E-2</c:v>
                </c:pt>
                <c:pt idx="5">
                  <c:v>5.2436622332783567E-2</c:v>
                </c:pt>
                <c:pt idx="6">
                  <c:v>5.4124059155508414E-2</c:v>
                </c:pt>
                <c:pt idx="7">
                  <c:v>5.7040082331405853E-2</c:v>
                </c:pt>
                <c:pt idx="8">
                  <c:v>5.8214956302137577E-2</c:v>
                </c:pt>
                <c:pt idx="9">
                  <c:v>5.9094376295473129E-2</c:v>
                </c:pt>
                <c:pt idx="10">
                  <c:v>6.0506041151232703E-2</c:v>
                </c:pt>
                <c:pt idx="11">
                  <c:v>6.1075211052745805E-2</c:v>
                </c:pt>
                <c:pt idx="12">
                  <c:v>6.2187635980046611E-2</c:v>
                </c:pt>
                <c:pt idx="13">
                  <c:v>6.3073704189798463E-2</c:v>
                </c:pt>
                <c:pt idx="14">
                  <c:v>6.3695874812508962E-2</c:v>
                </c:pt>
                <c:pt idx="15">
                  <c:v>6.3511591554219746E-2</c:v>
                </c:pt>
                <c:pt idx="16">
                  <c:v>6.5069619975713811E-2</c:v>
                </c:pt>
                <c:pt idx="17">
                  <c:v>6.4547723629449702E-2</c:v>
                </c:pt>
                <c:pt idx="18">
                  <c:v>6.5609859062073894E-2</c:v>
                </c:pt>
                <c:pt idx="19">
                  <c:v>6.6678792641459345E-2</c:v>
                </c:pt>
                <c:pt idx="20">
                  <c:v>6.6617932242564945E-2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9205-BF41-BDCC-D7AADFC69860}"/>
            </c:ext>
          </c:extLst>
        </c:ser>
        <c:ser>
          <c:idx val="21"/>
          <c:order val="4"/>
          <c:tx>
            <c:strRef>
              <c:f>'TBAB-Cl-I'!$X$44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'TBAB-Cl-I'!$X$45:$X$66</c:f>
              <c:numCache>
                <c:formatCode>General</c:formatCode>
                <c:ptCount val="22"/>
                <c:pt idx="0">
                  <c:v>5.9973576457100332E-3</c:v>
                </c:pt>
                <c:pt idx="1">
                  <c:v>3.443514834689803E-2</c:v>
                </c:pt>
                <c:pt idx="2">
                  <c:v>4.912450297304416E-2</c:v>
                </c:pt>
                <c:pt idx="3">
                  <c:v>5.6173610779431046E-2</c:v>
                </c:pt>
                <c:pt idx="4">
                  <c:v>6.0693983008732827E-2</c:v>
                </c:pt>
                <c:pt idx="5">
                  <c:v>6.3151839866811221E-2</c:v>
                </c:pt>
                <c:pt idx="6">
                  <c:v>6.4912329123712642E-2</c:v>
                </c:pt>
                <c:pt idx="7">
                  <c:v>6.6954035299474038E-2</c:v>
                </c:pt>
                <c:pt idx="8">
                  <c:v>6.8127538684552638E-2</c:v>
                </c:pt>
                <c:pt idx="9">
                  <c:v>6.9232893832921402E-2</c:v>
                </c:pt>
                <c:pt idx="10">
                  <c:v>7.0230087436826669E-2</c:v>
                </c:pt>
                <c:pt idx="11">
                  <c:v>7.0755731077608339E-2</c:v>
                </c:pt>
                <c:pt idx="12">
                  <c:v>7.120480485547194E-2</c:v>
                </c:pt>
                <c:pt idx="13">
                  <c:v>7.2137657736854072E-2</c:v>
                </c:pt>
                <c:pt idx="14">
                  <c:v>7.3165496860166226E-2</c:v>
                </c:pt>
                <c:pt idx="15">
                  <c:v>7.3887214782510396E-2</c:v>
                </c:pt>
                <c:pt idx="16">
                  <c:v>7.3673446202894899E-2</c:v>
                </c:pt>
                <c:pt idx="17">
                  <c:v>7.5480759171828019E-2</c:v>
                </c:pt>
                <c:pt idx="18">
                  <c:v>7.4875359410161643E-2</c:v>
                </c:pt>
                <c:pt idx="19">
                  <c:v>7.6107436512005716E-2</c:v>
                </c:pt>
                <c:pt idx="20">
                  <c:v>7.7347399464092831E-2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9205-BF41-BDCC-D7AADFC69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0516336"/>
        <c:axId val="1707669568"/>
      </c:scatterChart>
      <c:valAx>
        <c:axId val="154051633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Time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(h)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669568"/>
        <c:crosses val="autoZero"/>
        <c:crossBetween val="midCat"/>
      </c:valAx>
      <c:valAx>
        <c:axId val="17076695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2000" b="1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0516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HK" sz="2200" b="1">
                <a:solidFill>
                  <a:schemeClr val="tx1"/>
                </a:solidFill>
              </a:rPr>
              <a:t>Boronic acid (6)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5632687146097028"/>
          <c:y val="0.10436737315350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'TBAB-Cl-I'!$D$44</c:f>
              <c:strCache>
                <c:ptCount val="1"/>
                <c:pt idx="0">
                  <c:v>Boronic acid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25400">
                <a:solidFill>
                  <a:schemeClr val="accent2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'TBAB-Cl-I'!$D$45:$D$66</c:f>
              <c:numCache>
                <c:formatCode>General</c:formatCode>
                <c:ptCount val="22"/>
                <c:pt idx="0">
                  <c:v>1.2047939658900012E-3</c:v>
                </c:pt>
                <c:pt idx="1">
                  <c:v>1.2324888820131902E-3</c:v>
                </c:pt>
                <c:pt idx="2">
                  <c:v>1.515832806201889E-3</c:v>
                </c:pt>
                <c:pt idx="3">
                  <c:v>1.195603576879839E-3</c:v>
                </c:pt>
                <c:pt idx="4">
                  <c:v>1.6490872613371624E-3</c:v>
                </c:pt>
                <c:pt idx="5">
                  <c:v>1.7424312112867199E-3</c:v>
                </c:pt>
                <c:pt idx="6">
                  <c:v>1.8496075239661782E-3</c:v>
                </c:pt>
                <c:pt idx="7">
                  <c:v>1.4917767351445088E-3</c:v>
                </c:pt>
                <c:pt idx="8">
                  <c:v>1.9478205971870327E-3</c:v>
                </c:pt>
                <c:pt idx="9">
                  <c:v>2.1122730350541918E-3</c:v>
                </c:pt>
                <c:pt idx="10">
                  <c:v>2.0975590825808763E-3</c:v>
                </c:pt>
                <c:pt idx="11">
                  <c:v>2.3202250168241332E-3</c:v>
                </c:pt>
                <c:pt idx="12">
                  <c:v>1.938749235941563E-3</c:v>
                </c:pt>
                <c:pt idx="13">
                  <c:v>1.6772480984541722E-3</c:v>
                </c:pt>
                <c:pt idx="14">
                  <c:v>1.8644672933781671E-3</c:v>
                </c:pt>
                <c:pt idx="15">
                  <c:v>2.6953456293785901E-3</c:v>
                </c:pt>
                <c:pt idx="16">
                  <c:v>2.0140888188646586E-3</c:v>
                </c:pt>
                <c:pt idx="17">
                  <c:v>2.6753779462504175E-3</c:v>
                </c:pt>
                <c:pt idx="18">
                  <c:v>2.1798785935078537E-3</c:v>
                </c:pt>
                <c:pt idx="19">
                  <c:v>2.4256980816818601E-3</c:v>
                </c:pt>
                <c:pt idx="20">
                  <c:v>2.424295131280535E-3</c:v>
                </c:pt>
                <c:pt idx="21">
                  <c:v>2.77830886259704E-3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E0-E74A-AA29-75375950C56E}"/>
            </c:ext>
          </c:extLst>
        </c:ser>
        <c:ser>
          <c:idx val="5"/>
          <c:order val="1"/>
          <c:tx>
            <c:strRef>
              <c:f>'TBAB-Cl-I'!$H$44</c:f>
              <c:strCache>
                <c:ptCount val="1"/>
                <c:pt idx="0">
                  <c:v>Boronic acid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2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'TBAB-Cl-I'!$H$45:$H$66</c:f>
              <c:numCache>
                <c:formatCode>General</c:formatCode>
                <c:ptCount val="22"/>
                <c:pt idx="0">
                  <c:v>1.7646092831493571E-3</c:v>
                </c:pt>
                <c:pt idx="1">
                  <c:v>1.989721327344816E-2</c:v>
                </c:pt>
                <c:pt idx="2">
                  <c:v>2.0867903346316403E-2</c:v>
                </c:pt>
                <c:pt idx="3">
                  <c:v>1.9459031412360828E-2</c:v>
                </c:pt>
                <c:pt idx="4">
                  <c:v>1.7617914670805659E-2</c:v>
                </c:pt>
                <c:pt idx="5">
                  <c:v>1.658673006507248E-2</c:v>
                </c:pt>
                <c:pt idx="6">
                  <c:v>1.562443671948165E-2</c:v>
                </c:pt>
                <c:pt idx="7">
                  <c:v>1.4919049746637847E-2</c:v>
                </c:pt>
                <c:pt idx="8">
                  <c:v>1.4292191874810848E-2</c:v>
                </c:pt>
                <c:pt idx="9">
                  <c:v>1.3602694055404239E-2</c:v>
                </c:pt>
                <c:pt idx="10">
                  <c:v>1.3060088660338415E-2</c:v>
                </c:pt>
                <c:pt idx="11">
                  <c:v>1.2928004017764758E-2</c:v>
                </c:pt>
                <c:pt idx="12">
                  <c:v>1.2199709563766139E-2</c:v>
                </c:pt>
                <c:pt idx="13">
                  <c:v>1.1885810437662681E-2</c:v>
                </c:pt>
                <c:pt idx="14">
                  <c:v>1.1656090118092266E-2</c:v>
                </c:pt>
                <c:pt idx="15">
                  <c:v>1.1281384491008822E-2</c:v>
                </c:pt>
                <c:pt idx="16">
                  <c:v>1.0999585442605824E-2</c:v>
                </c:pt>
                <c:pt idx="17">
                  <c:v>1.0919276220665191E-2</c:v>
                </c:pt>
                <c:pt idx="18">
                  <c:v>1.0467261810236567E-2</c:v>
                </c:pt>
                <c:pt idx="19">
                  <c:v>1.028833007177251E-2</c:v>
                </c:pt>
                <c:pt idx="20">
                  <c:v>9.6213855119963929E-3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9E0-E74A-AA29-75375950C56E}"/>
            </c:ext>
          </c:extLst>
        </c:ser>
        <c:ser>
          <c:idx val="10"/>
          <c:order val="2"/>
          <c:tx>
            <c:strRef>
              <c:f>'TBAB-Cl-I'!$M$44</c:f>
              <c:strCache>
                <c:ptCount val="1"/>
                <c:pt idx="0">
                  <c:v>Boronic acid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2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'TBAB-Cl-I'!$M$45:$M$66</c:f>
              <c:numCache>
                <c:formatCode>General</c:formatCode>
                <c:ptCount val="22"/>
                <c:pt idx="0">
                  <c:v>2.9558870541505043E-3</c:v>
                </c:pt>
                <c:pt idx="1">
                  <c:v>1.4782168720707901E-2</c:v>
                </c:pt>
                <c:pt idx="2">
                  <c:v>1.2531446133259853E-2</c:v>
                </c:pt>
                <c:pt idx="3">
                  <c:v>1.0636135130525623E-2</c:v>
                </c:pt>
                <c:pt idx="4">
                  <c:v>9.2602925502586943E-3</c:v>
                </c:pt>
                <c:pt idx="5">
                  <c:v>7.7773738588375434E-3</c:v>
                </c:pt>
                <c:pt idx="6">
                  <c:v>6.7003923117324509E-3</c:v>
                </c:pt>
                <c:pt idx="7">
                  <c:v>6.2634132241065846E-3</c:v>
                </c:pt>
                <c:pt idx="8">
                  <c:v>6.4301169619695262E-3</c:v>
                </c:pt>
                <c:pt idx="9">
                  <c:v>5.5063495003294244E-3</c:v>
                </c:pt>
                <c:pt idx="10">
                  <c:v>5.3172049688447309E-3</c:v>
                </c:pt>
                <c:pt idx="11">
                  <c:v>4.6770098412823201E-3</c:v>
                </c:pt>
                <c:pt idx="12">
                  <c:v>4.8115315838428707E-3</c:v>
                </c:pt>
                <c:pt idx="13">
                  <c:v>4.2653405604406612E-3</c:v>
                </c:pt>
                <c:pt idx="14">
                  <c:v>4.3583619821033143E-3</c:v>
                </c:pt>
                <c:pt idx="15">
                  <c:v>4.2796241530146306E-3</c:v>
                </c:pt>
                <c:pt idx="16">
                  <c:v>3.9266074010821722E-3</c:v>
                </c:pt>
                <c:pt idx="17">
                  <c:v>3.6034630394525279E-3</c:v>
                </c:pt>
                <c:pt idx="18">
                  <c:v>3.1378663672071098E-3</c:v>
                </c:pt>
                <c:pt idx="19">
                  <c:v>3.0400053546410892E-3</c:v>
                </c:pt>
                <c:pt idx="20">
                  <c:v>2.8050413261262136E-3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9E0-E74A-AA29-75375950C56E}"/>
            </c:ext>
          </c:extLst>
        </c:ser>
        <c:ser>
          <c:idx val="14"/>
          <c:order val="3"/>
          <c:tx>
            <c:strRef>
              <c:f>'TBAB-Cl-I'!$Q$44</c:f>
              <c:strCache>
                <c:ptCount val="1"/>
                <c:pt idx="0">
                  <c:v>Boronic acid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2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'TBAB-Cl-I'!$Q$45:$Q$66</c:f>
              <c:numCache>
                <c:formatCode>General</c:formatCode>
                <c:ptCount val="22"/>
                <c:pt idx="0">
                  <c:v>1.0565662543079073E-2</c:v>
                </c:pt>
                <c:pt idx="1">
                  <c:v>2.2892676769820888E-2</c:v>
                </c:pt>
                <c:pt idx="2">
                  <c:v>1.4053672467537548E-2</c:v>
                </c:pt>
                <c:pt idx="3">
                  <c:v>9.602049206575633E-3</c:v>
                </c:pt>
                <c:pt idx="4">
                  <c:v>6.7200084173757394E-3</c:v>
                </c:pt>
                <c:pt idx="5">
                  <c:v>5.2219719636954105E-3</c:v>
                </c:pt>
                <c:pt idx="6">
                  <c:v>4.3703997252545236E-3</c:v>
                </c:pt>
                <c:pt idx="7">
                  <c:v>3.8227247860037209E-3</c:v>
                </c:pt>
                <c:pt idx="8">
                  <c:v>3.4883751320310091E-3</c:v>
                </c:pt>
                <c:pt idx="9">
                  <c:v>2.9991763403936686E-3</c:v>
                </c:pt>
                <c:pt idx="10">
                  <c:v>2.6230226274837629E-3</c:v>
                </c:pt>
                <c:pt idx="11">
                  <c:v>2.3985300897408101E-3</c:v>
                </c:pt>
                <c:pt idx="12">
                  <c:v>2.4782803791142103E-3</c:v>
                </c:pt>
                <c:pt idx="13">
                  <c:v>2.0636486257675172E-3</c:v>
                </c:pt>
                <c:pt idx="14">
                  <c:v>2.1895183440684756E-3</c:v>
                </c:pt>
                <c:pt idx="15">
                  <c:v>1.780135550882982E-3</c:v>
                </c:pt>
                <c:pt idx="16">
                  <c:v>1.7949978344243252E-3</c:v>
                </c:pt>
                <c:pt idx="17">
                  <c:v>1.7759051418233781E-3</c:v>
                </c:pt>
                <c:pt idx="18">
                  <c:v>1.4793902388933447E-3</c:v>
                </c:pt>
                <c:pt idx="19">
                  <c:v>1.4132750558487766E-3</c:v>
                </c:pt>
                <c:pt idx="20">
                  <c:v>1.3404838281840844E-3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9E0-E74A-AA29-75375950C56E}"/>
            </c:ext>
          </c:extLst>
        </c:ser>
        <c:ser>
          <c:idx val="19"/>
          <c:order val="4"/>
          <c:tx>
            <c:strRef>
              <c:f>'TBAB-Cl-I'!$V$44</c:f>
              <c:strCache>
                <c:ptCount val="1"/>
                <c:pt idx="0">
                  <c:v>Boronic acid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noFill/>
              <a:ln w="25400">
                <a:solidFill>
                  <a:schemeClr val="accent2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'TBAB-Cl-I'!$V$45:$V$66</c:f>
              <c:numCache>
                <c:formatCode>General</c:formatCode>
                <c:ptCount val="22"/>
                <c:pt idx="0">
                  <c:v>1.8036594358701166E-2</c:v>
                </c:pt>
                <c:pt idx="1">
                  <c:v>1.2410145077430174E-2</c:v>
                </c:pt>
                <c:pt idx="2">
                  <c:v>6.688384628197948E-3</c:v>
                </c:pt>
                <c:pt idx="3">
                  <c:v>4.7623235380049329E-3</c:v>
                </c:pt>
                <c:pt idx="4">
                  <c:v>3.3330807040171115E-3</c:v>
                </c:pt>
                <c:pt idx="5">
                  <c:v>2.6287995565328439E-3</c:v>
                </c:pt>
                <c:pt idx="6">
                  <c:v>2.1243928696650085E-3</c:v>
                </c:pt>
                <c:pt idx="7">
                  <c:v>1.798098297034245E-3</c:v>
                </c:pt>
                <c:pt idx="8">
                  <c:v>1.5883082864101906E-3</c:v>
                </c:pt>
                <c:pt idx="9">
                  <c:v>1.4348229629870413E-3</c:v>
                </c:pt>
                <c:pt idx="10">
                  <c:v>1.2469407089509979E-3</c:v>
                </c:pt>
                <c:pt idx="11">
                  <c:v>1.1828095715641232E-3</c:v>
                </c:pt>
                <c:pt idx="12">
                  <c:v>1.2023776680086965E-3</c:v>
                </c:pt>
                <c:pt idx="13">
                  <c:v>1.2098226787648422E-3</c:v>
                </c:pt>
                <c:pt idx="14">
                  <c:v>1.1784327661544965E-3</c:v>
                </c:pt>
                <c:pt idx="15">
                  <c:v>1.1554607341974544E-3</c:v>
                </c:pt>
                <c:pt idx="16">
                  <c:v>1.1179901714891106E-3</c:v>
                </c:pt>
                <c:pt idx="17">
                  <c:v>1.0898102666488105E-3</c:v>
                </c:pt>
                <c:pt idx="18">
                  <c:v>1.0817793444547472E-3</c:v>
                </c:pt>
                <c:pt idx="19">
                  <c:v>1.0365779034118849E-3</c:v>
                </c:pt>
                <c:pt idx="20">
                  <c:v>1.0186847295654792E-3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A9E0-E74A-AA29-75375950C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0516336"/>
        <c:axId val="1707669568"/>
      </c:scatterChart>
      <c:valAx>
        <c:axId val="154051633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Time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(h)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669568"/>
        <c:crosses val="autoZero"/>
        <c:crossBetween val="midCat"/>
      </c:valAx>
      <c:valAx>
        <c:axId val="17076695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2000" b="1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0516336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Benzyl</a:t>
            </a:r>
            <a:r>
              <a:rPr lang="en-US" altLang="zh-CN" sz="2200" b="1" baseline="0">
                <a:solidFill>
                  <a:schemeClr val="tx1"/>
                </a:solidFill>
              </a:rPr>
              <a:t> Electrophile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1825425480977058"/>
          <c:y val="0.110388567758509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7"/>
          <c:order val="0"/>
          <c:tx>
            <c:strRef>
              <c:f>'TBAB-Cl-I'!$J$44</c:f>
              <c:strCache>
                <c:ptCount val="1"/>
                <c:pt idx="0">
                  <c:v>benzyl iodide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7030A0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'TBAB-Cl-I'!$J$45:$J$66</c:f>
              <c:numCache>
                <c:formatCode>General</c:formatCode>
                <c:ptCount val="22"/>
                <c:pt idx="0">
                  <c:v>3.8727667977834862E-2</c:v>
                </c:pt>
                <c:pt idx="1">
                  <c:v>5.2189222553956506E-2</c:v>
                </c:pt>
                <c:pt idx="2">
                  <c:v>5.1833232253226759E-2</c:v>
                </c:pt>
                <c:pt idx="3">
                  <c:v>5.1478154674648197E-2</c:v>
                </c:pt>
                <c:pt idx="4">
                  <c:v>5.0905040751203993E-2</c:v>
                </c:pt>
                <c:pt idx="5">
                  <c:v>5.0587174721902085E-2</c:v>
                </c:pt>
                <c:pt idx="6">
                  <c:v>5.0205606596985503E-2</c:v>
                </c:pt>
                <c:pt idx="7">
                  <c:v>5.0340446088495597E-2</c:v>
                </c:pt>
                <c:pt idx="8">
                  <c:v>4.9975709449762443E-2</c:v>
                </c:pt>
                <c:pt idx="9">
                  <c:v>4.9933808659738309E-2</c:v>
                </c:pt>
                <c:pt idx="10">
                  <c:v>4.9636141668850275E-2</c:v>
                </c:pt>
                <c:pt idx="11">
                  <c:v>4.9475644424431746E-2</c:v>
                </c:pt>
                <c:pt idx="12">
                  <c:v>4.8975754318915252E-2</c:v>
                </c:pt>
                <c:pt idx="13">
                  <c:v>4.8853039979555465E-2</c:v>
                </c:pt>
                <c:pt idx="14">
                  <c:v>4.864837703572189E-2</c:v>
                </c:pt>
                <c:pt idx="15">
                  <c:v>4.8216702114677434E-2</c:v>
                </c:pt>
                <c:pt idx="16">
                  <c:v>4.82009720863101E-2</c:v>
                </c:pt>
                <c:pt idx="17">
                  <c:v>4.7843298757456881E-2</c:v>
                </c:pt>
                <c:pt idx="18">
                  <c:v>4.795854995577753E-2</c:v>
                </c:pt>
                <c:pt idx="19">
                  <c:v>4.7581442663566183E-2</c:v>
                </c:pt>
                <c:pt idx="20">
                  <c:v>4.7124348594691397E-2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95B-784C-A494-BE99A3F5AD05}"/>
            </c:ext>
          </c:extLst>
        </c:ser>
        <c:ser>
          <c:idx val="15"/>
          <c:order val="1"/>
          <c:tx>
            <c:strRef>
              <c:f>'TBAB-Cl-I'!$R$44</c:f>
              <c:strCache>
                <c:ptCount val="1"/>
                <c:pt idx="0">
                  <c:v>Benzyl chloride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4"/>
                </a:solidFill>
              </a:ln>
              <a:effectLst/>
            </c:spPr>
          </c:marker>
          <c:xVal>
            <c:numRef>
              <c:f>'TBAB-Cl-I'!$B$45:$B$66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'TBAB-Cl-I'!$R$45:$R$66</c:f>
              <c:numCache>
                <c:formatCode>General</c:formatCode>
                <c:ptCount val="22"/>
                <c:pt idx="0">
                  <c:v>1.1323218365392549E-2</c:v>
                </c:pt>
                <c:pt idx="1">
                  <c:v>2.1714785482731314E-2</c:v>
                </c:pt>
                <c:pt idx="2">
                  <c:v>2.6565166823566685E-2</c:v>
                </c:pt>
                <c:pt idx="3">
                  <c:v>2.9090385139119958E-2</c:v>
                </c:pt>
                <c:pt idx="4">
                  <c:v>2.8429135727365204E-2</c:v>
                </c:pt>
                <c:pt idx="5">
                  <c:v>2.9785176138392423E-2</c:v>
                </c:pt>
                <c:pt idx="6">
                  <c:v>2.8350008001039203E-2</c:v>
                </c:pt>
                <c:pt idx="7">
                  <c:v>2.9243681924593645E-2</c:v>
                </c:pt>
                <c:pt idx="8">
                  <c:v>2.900655012733095E-2</c:v>
                </c:pt>
                <c:pt idx="9">
                  <c:v>2.9148642797133629E-2</c:v>
                </c:pt>
                <c:pt idx="10">
                  <c:v>2.9282296076819092E-2</c:v>
                </c:pt>
                <c:pt idx="11">
                  <c:v>2.8212442887189507E-2</c:v>
                </c:pt>
                <c:pt idx="12">
                  <c:v>2.7755398434495572E-2</c:v>
                </c:pt>
                <c:pt idx="13">
                  <c:v>2.9390233758246027E-2</c:v>
                </c:pt>
                <c:pt idx="14">
                  <c:v>2.8693131748206171E-2</c:v>
                </c:pt>
                <c:pt idx="15">
                  <c:v>2.8226521783546107E-2</c:v>
                </c:pt>
                <c:pt idx="16">
                  <c:v>2.8392410426776378E-2</c:v>
                </c:pt>
                <c:pt idx="17">
                  <c:v>2.7716052969558088E-2</c:v>
                </c:pt>
                <c:pt idx="18">
                  <c:v>2.70845564915069E-2</c:v>
                </c:pt>
                <c:pt idx="19">
                  <c:v>2.7881479547764394E-2</c:v>
                </c:pt>
                <c:pt idx="20">
                  <c:v>2.7473242905925371E-2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95B-784C-A494-BE99A3F5A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0516336"/>
        <c:axId val="1707669568"/>
      </c:scatterChart>
      <c:valAx>
        <c:axId val="154051633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Time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(h)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669568"/>
        <c:crosses val="autoZero"/>
        <c:crossBetween val="midCat"/>
      </c:valAx>
      <c:valAx>
        <c:axId val="17076695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2000" b="1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0516336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Boronic acid</a:t>
            </a:r>
            <a:r>
              <a:rPr lang="zh-CN" altLang="en-US" b="1">
                <a:solidFill>
                  <a:schemeClr val="tx1"/>
                </a:solidFill>
              </a:rPr>
              <a:t> </a:t>
            </a:r>
            <a:r>
              <a:rPr lang="en-US" altLang="zh-CN" b="1">
                <a:solidFill>
                  <a:schemeClr val="tx1"/>
                </a:solidFill>
              </a:rPr>
              <a:t>(6)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curve'!$T$40</c:f>
              <c:strCache>
                <c:ptCount val="1"/>
                <c:pt idx="0">
                  <c:v>Y A(Boronic acid)/A(TMB)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754271653543307"/>
                  <c:y val="0.1138538932633420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'calibration curve'!$S$41:$S$49</c:f>
              <c:numCache>
                <c:formatCode>General</c:formatCode>
                <c:ptCount val="9"/>
                <c:pt idx="1">
                  <c:v>0.50056563917226471</c:v>
                </c:pt>
                <c:pt idx="5">
                  <c:v>1.0011312783445294</c:v>
                </c:pt>
                <c:pt idx="8">
                  <c:v>0</c:v>
                </c:pt>
              </c:numCache>
            </c:numRef>
          </c:xVal>
          <c:yVal>
            <c:numRef>
              <c:f>'calibration curve'!$T$41:$T$49</c:f>
              <c:numCache>
                <c:formatCode>General</c:formatCode>
                <c:ptCount val="9"/>
                <c:pt idx="1">
                  <c:v>0.88903048899350445</c:v>
                </c:pt>
                <c:pt idx="5">
                  <c:v>1.7757015977607766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6D-6E49-BFAD-0AE990DCF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3278192"/>
        <c:axId val="2027317296"/>
      </c:scatterChart>
      <c:valAx>
        <c:axId val="202327819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7317296"/>
        <c:crosses val="autoZero"/>
        <c:crossBetween val="midCat"/>
      </c:valAx>
      <c:valAx>
        <c:axId val="20273172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effectLst/>
                  </a:rPr>
                  <a:t>Normalized</a:t>
                </a:r>
                <a:r>
                  <a:rPr lang="zh-CN" sz="1200" b="0" i="0" baseline="0">
                    <a:effectLst/>
                  </a:rPr>
                  <a:t> </a:t>
                </a:r>
                <a:r>
                  <a:rPr lang="en-GB" sz="1200" b="0" i="0" baseline="0">
                    <a:effectLst/>
                  </a:rPr>
                  <a:t>Peak</a:t>
                </a:r>
                <a:r>
                  <a:rPr lang="zh-CN" sz="1200" b="0" i="0" baseline="0">
                    <a:effectLst/>
                  </a:rPr>
                  <a:t> </a:t>
                </a:r>
                <a:r>
                  <a:rPr lang="en-US" sz="1200" b="0" i="0" baseline="0">
                    <a:effectLst/>
                  </a:rPr>
                  <a:t>Area</a:t>
                </a:r>
                <a:r>
                  <a:rPr lang="en-GB" sz="1200" b="0" i="0" baseline="0">
                    <a:effectLst/>
                  </a:rPr>
                  <a:t> </a:t>
                </a:r>
                <a:endParaRPr lang="en-HK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3278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200" b="1">
                <a:solidFill>
                  <a:schemeClr val="tx1"/>
                </a:solidFill>
              </a:rPr>
              <a:t>Hydrolysis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rates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of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organoborons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8352287900450479"/>
          <c:y val="0.106374438021836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boronic esterss'!$Q$6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boronic esterss'!$B$7:$B$32</c:f>
              <c:numCache>
                <c:formatCode>General</c:formatCode>
                <c:ptCount val="2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</c:numCache>
            </c:numRef>
          </c:xVal>
          <c:yVal>
            <c:numRef>
              <c:f>'different boronic esterss'!$Q$7:$Q$32</c:f>
              <c:numCache>
                <c:formatCode>General</c:formatCode>
                <c:ptCount val="26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4B-0840-8C97-47390D503B0C}"/>
            </c:ext>
          </c:extLst>
        </c:ser>
        <c:ser>
          <c:idx val="1"/>
          <c:order val="1"/>
          <c:tx>
            <c:strRef>
              <c:f>'different boronic esterss'!$R$6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boronic esterss'!$B$7:$B$32</c:f>
              <c:numCache>
                <c:formatCode>General</c:formatCode>
                <c:ptCount val="2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</c:numCache>
            </c:numRef>
          </c:xVal>
          <c:yVal>
            <c:numRef>
              <c:f>'different boronic esterss'!$R$7:$R$32</c:f>
              <c:numCache>
                <c:formatCode>General</c:formatCode>
                <c:ptCount val="26"/>
                <c:pt idx="0">
                  <c:v>0.10825107601344869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  <c:pt idx="24">
                  <c:v>2.8633154286570733E-2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4B-0840-8C97-47390D503B0C}"/>
            </c:ext>
          </c:extLst>
        </c:ser>
        <c:ser>
          <c:idx val="2"/>
          <c:order val="2"/>
          <c:tx>
            <c:strRef>
              <c:f>'different boronic esterss'!$S$6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boronic esterss'!$B$7:$B$32</c:f>
              <c:numCache>
                <c:formatCode>General</c:formatCode>
                <c:ptCount val="2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</c:numCache>
            </c:numRef>
          </c:xVal>
          <c:yVal>
            <c:numRef>
              <c:f>'different boronic esterss'!$S$7:$S$32</c:f>
              <c:numCache>
                <c:formatCode>General</c:formatCode>
                <c:ptCount val="26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4B-0840-8C97-47390D503B0C}"/>
            </c:ext>
          </c:extLst>
        </c:ser>
        <c:ser>
          <c:idx val="3"/>
          <c:order val="3"/>
          <c:tx>
            <c:strRef>
              <c:f>'different boronic esterss'!$T$6</c:f>
              <c:strCache>
                <c:ptCount val="1"/>
                <c:pt idx="0">
                  <c:v>SM-B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boronic esterss'!$B$7:$B$32</c:f>
              <c:numCache>
                <c:formatCode>General</c:formatCode>
                <c:ptCount val="2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</c:numCache>
            </c:numRef>
          </c:xVal>
          <c:yVal>
            <c:numRef>
              <c:f>'different boronic esterss'!$T$7:$T$32</c:f>
              <c:numCache>
                <c:formatCode>General</c:formatCode>
                <c:ptCount val="26"/>
                <c:pt idx="0">
                  <c:v>6.794827767957716E-2</c:v>
                </c:pt>
                <c:pt idx="1">
                  <c:v>4.0019698263635911E-2</c:v>
                </c:pt>
                <c:pt idx="2">
                  <c:v>2.0879790141913938E-2</c:v>
                </c:pt>
                <c:pt idx="3">
                  <c:v>8.9331268212891977E-3</c:v>
                </c:pt>
                <c:pt idx="4">
                  <c:v>1.7793707292101655E-3</c:v>
                </c:pt>
                <c:pt idx="5">
                  <c:v>1.9178526843004174E-4</c:v>
                </c:pt>
                <c:pt idx="6">
                  <c:v>7.0279726671757905E-5</c:v>
                </c:pt>
                <c:pt idx="7">
                  <c:v>9.508098447748661E-5</c:v>
                </c:pt>
                <c:pt idx="8">
                  <c:v>6.928725856678581E-5</c:v>
                </c:pt>
                <c:pt idx="9">
                  <c:v>6.2649835813304963E-5</c:v>
                </c:pt>
                <c:pt idx="10">
                  <c:v>6.9144434666231313E-5</c:v>
                </c:pt>
                <c:pt idx="11">
                  <c:v>4.3603416446811195E-5</c:v>
                </c:pt>
                <c:pt idx="12">
                  <c:v>1.1688432055280149E-4</c:v>
                </c:pt>
                <c:pt idx="13">
                  <c:v>5.8240087187565259E-6</c:v>
                </c:pt>
                <c:pt idx="14">
                  <c:v>8.459787781900942E-5</c:v>
                </c:pt>
                <c:pt idx="15">
                  <c:v>7.6323203254927843E-5</c:v>
                </c:pt>
                <c:pt idx="16">
                  <c:v>3.839019357929216E-5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84B-0840-8C97-47390D503B0C}"/>
            </c:ext>
          </c:extLst>
        </c:ser>
        <c:ser>
          <c:idx val="4"/>
          <c:order val="4"/>
          <c:tx>
            <c:strRef>
              <c:f>'different boronic esterss'!$U$6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boronic esterss'!$B$7:$B$32</c:f>
              <c:numCache>
                <c:formatCode>General</c:formatCode>
                <c:ptCount val="2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</c:numCache>
            </c:numRef>
          </c:xVal>
          <c:yVal>
            <c:numRef>
              <c:f>'different boronic esterss'!$U$7:$U$32</c:f>
              <c:numCache>
                <c:formatCode>General</c:formatCode>
                <c:ptCount val="26"/>
                <c:pt idx="0">
                  <c:v>0.11244905365374619</c:v>
                </c:pt>
                <c:pt idx="1">
                  <c:v>7.8555673758007913E-2</c:v>
                </c:pt>
                <c:pt idx="2">
                  <c:v>5.7947715346500867E-2</c:v>
                </c:pt>
                <c:pt idx="3">
                  <c:v>4.5090399757711494E-2</c:v>
                </c:pt>
                <c:pt idx="4">
                  <c:v>3.7130988579974815E-2</c:v>
                </c:pt>
                <c:pt idx="5">
                  <c:v>3.5119321334559882E-2</c:v>
                </c:pt>
                <c:pt idx="6">
                  <c:v>3.4739605946193595E-2</c:v>
                </c:pt>
                <c:pt idx="7">
                  <c:v>3.4291078401909987E-2</c:v>
                </c:pt>
                <c:pt idx="8">
                  <c:v>3.4173358034041604E-2</c:v>
                </c:pt>
                <c:pt idx="9">
                  <c:v>3.3796154846597919E-2</c:v>
                </c:pt>
                <c:pt idx="10">
                  <c:v>3.3493497554185833E-2</c:v>
                </c:pt>
                <c:pt idx="11">
                  <c:v>3.3272750750061829E-2</c:v>
                </c:pt>
                <c:pt idx="12">
                  <c:v>3.2615693632620284E-2</c:v>
                </c:pt>
                <c:pt idx="13">
                  <c:v>3.2293149691603011E-2</c:v>
                </c:pt>
                <c:pt idx="14">
                  <c:v>3.1980763139271139E-2</c:v>
                </c:pt>
                <c:pt idx="15">
                  <c:v>3.1419085330819781E-2</c:v>
                </c:pt>
                <c:pt idx="16">
                  <c:v>3.1326126776477531E-2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84B-0840-8C97-47390D503B0C}"/>
            </c:ext>
          </c:extLst>
        </c:ser>
        <c:ser>
          <c:idx val="5"/>
          <c:order val="5"/>
          <c:tx>
            <c:strRef>
              <c:f>'different boronic esterss'!$V$6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boronic esterss'!$B$7:$B$32</c:f>
              <c:numCache>
                <c:formatCode>General</c:formatCode>
                <c:ptCount val="2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</c:numCache>
            </c:numRef>
          </c:xVal>
          <c:yVal>
            <c:numRef>
              <c:f>'different boronic esterss'!$V$7:$V$32</c:f>
              <c:numCache>
                <c:formatCode>General</c:formatCode>
                <c:ptCount val="26"/>
                <c:pt idx="0">
                  <c:v>1.84600803605099E-3</c:v>
                </c:pt>
                <c:pt idx="1">
                  <c:v>2.6807547380802928E-2</c:v>
                </c:pt>
                <c:pt idx="2">
                  <c:v>4.3566015668567964E-2</c:v>
                </c:pt>
                <c:pt idx="3">
                  <c:v>5.4547301801157438E-2</c:v>
                </c:pt>
                <c:pt idx="4">
                  <c:v>6.1119250971511996E-2</c:v>
                </c:pt>
                <c:pt idx="5">
                  <c:v>6.2455880414315428E-2</c:v>
                </c:pt>
                <c:pt idx="6">
                  <c:v>6.2510188763293353E-2</c:v>
                </c:pt>
                <c:pt idx="7">
                  <c:v>6.2619907844486358E-2</c:v>
                </c:pt>
                <c:pt idx="8">
                  <c:v>6.2584112648983461E-2</c:v>
                </c:pt>
                <c:pt idx="9">
                  <c:v>6.2479784919727055E-2</c:v>
                </c:pt>
                <c:pt idx="10">
                  <c:v>6.2470039728050188E-2</c:v>
                </c:pt>
                <c:pt idx="11">
                  <c:v>6.2488188549359815E-2</c:v>
                </c:pt>
                <c:pt idx="12">
                  <c:v>6.2273229509098429E-2</c:v>
                </c:pt>
                <c:pt idx="13">
                  <c:v>6.2470324279883929E-2</c:v>
                </c:pt>
                <c:pt idx="14">
                  <c:v>6.2526215503167379E-2</c:v>
                </c:pt>
                <c:pt idx="15">
                  <c:v>6.2265827793422393E-2</c:v>
                </c:pt>
                <c:pt idx="16">
                  <c:v>6.2775986367577627E-2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84B-0840-8C97-47390D503B0C}"/>
            </c:ext>
          </c:extLst>
        </c:ser>
        <c:ser>
          <c:idx val="9"/>
          <c:order val="6"/>
          <c:tx>
            <c:strRef>
              <c:f>'different boronic esterss'!$W$6</c:f>
              <c:strCache>
                <c:ptCount val="1"/>
                <c:pt idx="0">
                  <c:v>Boronic acid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boronic esterss'!$B$7:$B$32</c:f>
              <c:numCache>
                <c:formatCode>General</c:formatCode>
                <c:ptCount val="2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</c:numCache>
            </c:numRef>
          </c:xVal>
          <c:yVal>
            <c:numRef>
              <c:f>'different boronic esterss'!$W$7:$W$32</c:f>
              <c:numCache>
                <c:formatCode>General</c:formatCode>
                <c:ptCount val="26"/>
                <c:pt idx="0">
                  <c:v>7.5460513022302542E-2</c:v>
                </c:pt>
                <c:pt idx="1">
                  <c:v>4.0857078524196878E-2</c:v>
                </c:pt>
                <c:pt idx="2">
                  <c:v>2.7231323054249818E-2</c:v>
                </c:pt>
                <c:pt idx="3">
                  <c:v>1.7315044056932093E-2</c:v>
                </c:pt>
                <c:pt idx="4">
                  <c:v>1.1523205485428935E-2</c:v>
                </c:pt>
                <c:pt idx="5">
                  <c:v>7.2181233410118402E-3</c:v>
                </c:pt>
                <c:pt idx="6">
                  <c:v>4.5506910597922137E-3</c:v>
                </c:pt>
                <c:pt idx="7">
                  <c:v>2.8535995082795852E-3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84B-0840-8C97-47390D503B0C}"/>
            </c:ext>
          </c:extLst>
        </c:ser>
        <c:ser>
          <c:idx val="10"/>
          <c:order val="7"/>
          <c:tx>
            <c:strRef>
              <c:f>'different boronic esterss'!$X$6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boronic esterss'!$B$7:$B$32</c:f>
              <c:numCache>
                <c:formatCode>General</c:formatCode>
                <c:ptCount val="2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</c:numCache>
            </c:numRef>
          </c:xVal>
          <c:yVal>
            <c:numRef>
              <c:f>'different boronic esterss'!$X$7:$X$32</c:f>
              <c:numCache>
                <c:formatCode>General</c:formatCode>
                <c:ptCount val="26"/>
                <c:pt idx="0">
                  <c:v>0.10337122959999955</c:v>
                </c:pt>
                <c:pt idx="1">
                  <c:v>7.3951928048393956E-2</c:v>
                </c:pt>
                <c:pt idx="2">
                  <c:v>6.0094612931172409E-2</c:v>
                </c:pt>
                <c:pt idx="3">
                  <c:v>5.1818803836094357E-2</c:v>
                </c:pt>
                <c:pt idx="4">
                  <c:v>4.5867482345987531E-2</c:v>
                </c:pt>
                <c:pt idx="5">
                  <c:v>4.1601435748250717E-2</c:v>
                </c:pt>
                <c:pt idx="6">
                  <c:v>3.9127151100734246E-2</c:v>
                </c:pt>
                <c:pt idx="7">
                  <c:v>3.7230449832859669E-2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84B-0840-8C97-47390D503B0C}"/>
            </c:ext>
          </c:extLst>
        </c:ser>
        <c:ser>
          <c:idx val="11"/>
          <c:order val="8"/>
          <c:tx>
            <c:strRef>
              <c:f>'different boronic esterss'!$Y$6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boronic esterss'!$B$7:$B$32</c:f>
              <c:numCache>
                <c:formatCode>General</c:formatCode>
                <c:ptCount val="2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</c:numCache>
            </c:numRef>
          </c:xVal>
          <c:yVal>
            <c:numRef>
              <c:f>'different boronic esterss'!$Y$7:$Y$32</c:f>
              <c:numCache>
                <c:formatCode>General</c:formatCode>
                <c:ptCount val="26"/>
                <c:pt idx="0">
                  <c:v>3.6313983466159912E-3</c:v>
                </c:pt>
                <c:pt idx="1">
                  <c:v>2.7915081826286766E-2</c:v>
                </c:pt>
                <c:pt idx="2">
                  <c:v>4.0436067934777782E-2</c:v>
                </c:pt>
                <c:pt idx="3">
                  <c:v>4.7404315781242351E-2</c:v>
                </c:pt>
                <c:pt idx="4">
                  <c:v>5.236015645123987E-2</c:v>
                </c:pt>
                <c:pt idx="5">
                  <c:v>5.5421439061039149E-2</c:v>
                </c:pt>
                <c:pt idx="6">
                  <c:v>5.8097871843090725E-2</c:v>
                </c:pt>
                <c:pt idx="7">
                  <c:v>5.9723728417728154E-2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84B-0840-8C97-47390D503B0C}"/>
            </c:ext>
          </c:extLst>
        </c:ser>
        <c:ser>
          <c:idx val="15"/>
          <c:order val="9"/>
          <c:tx>
            <c:strRef>
              <c:f>'different boronic esterss'!$L$6</c:f>
              <c:strCache>
                <c:ptCount val="1"/>
                <c:pt idx="0">
                  <c:v>SM-B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boronic esterss'!$B$7:$B$32</c:f>
              <c:numCache>
                <c:formatCode>General</c:formatCode>
                <c:ptCount val="2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</c:numCache>
            </c:numRef>
          </c:xVal>
          <c:yVal>
            <c:numRef>
              <c:f>'different boronic esterss'!$O$24:$O$32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84B-0840-8C97-47390D503B0C}"/>
            </c:ext>
          </c:extLst>
        </c:ser>
        <c:ser>
          <c:idx val="16"/>
          <c:order val="10"/>
          <c:tx>
            <c:strRef>
              <c:f>'different boronic esterss'!$AA$6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boronic esterss'!$B$7:$B$32</c:f>
              <c:numCache>
                <c:formatCode>General</c:formatCode>
                <c:ptCount val="2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</c:numCache>
            </c:numRef>
          </c:xVal>
          <c:yVal>
            <c:numRef>
              <c:f>'different boronic esterss'!$AA$7:$AA$32</c:f>
              <c:numCache>
                <c:formatCode>General</c:formatCode>
                <c:ptCount val="26"/>
                <c:pt idx="0">
                  <c:v>0.10045943561600011</c:v>
                </c:pt>
                <c:pt idx="1">
                  <c:v>7.7802122324267919E-2</c:v>
                </c:pt>
                <c:pt idx="2">
                  <c:v>6.5748193966067223E-2</c:v>
                </c:pt>
                <c:pt idx="3">
                  <c:v>5.5176321519726769E-2</c:v>
                </c:pt>
                <c:pt idx="4">
                  <c:v>4.5588327992014517E-2</c:v>
                </c:pt>
                <c:pt idx="5">
                  <c:v>4.1379547072314782E-2</c:v>
                </c:pt>
                <c:pt idx="6">
                  <c:v>3.7423451548171838E-2</c:v>
                </c:pt>
                <c:pt idx="7">
                  <c:v>3.5596524313274661E-2</c:v>
                </c:pt>
                <c:pt idx="8">
                  <c:v>3.4441153820294508E-2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84B-0840-8C97-47390D503B0C}"/>
            </c:ext>
          </c:extLst>
        </c:ser>
        <c:ser>
          <c:idx val="17"/>
          <c:order val="11"/>
          <c:tx>
            <c:strRef>
              <c:f>'different boronic esterss'!$AB$6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boronic esterss'!$B$7:$B$32</c:f>
              <c:numCache>
                <c:formatCode>General</c:formatCode>
                <c:ptCount val="2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</c:numCache>
            </c:numRef>
          </c:xVal>
          <c:yVal>
            <c:numRef>
              <c:f>'different boronic esterss'!$AB$7:$AB$32</c:f>
              <c:numCache>
                <c:formatCode>General</c:formatCode>
                <c:ptCount val="26"/>
                <c:pt idx="0">
                  <c:v>6.7927963203185567E-3</c:v>
                </c:pt>
                <c:pt idx="1">
                  <c:v>2.4409519830864632E-2</c:v>
                </c:pt>
                <c:pt idx="2">
                  <c:v>3.4854148401372208E-2</c:v>
                </c:pt>
                <c:pt idx="3">
                  <c:v>4.410103102964489E-2</c:v>
                </c:pt>
                <c:pt idx="4">
                  <c:v>5.2380209556417423E-2</c:v>
                </c:pt>
                <c:pt idx="5">
                  <c:v>5.5886075510959476E-2</c:v>
                </c:pt>
                <c:pt idx="6">
                  <c:v>5.8715443126533776E-2</c:v>
                </c:pt>
                <c:pt idx="7">
                  <c:v>6.0822055507460719E-2</c:v>
                </c:pt>
                <c:pt idx="8">
                  <c:v>6.1303611845601881E-2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84B-0840-8C97-47390D503B0C}"/>
            </c:ext>
          </c:extLst>
        </c:ser>
        <c:ser>
          <c:idx val="6"/>
          <c:order val="12"/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boronic esterss'!$B$7:$B$29</c:f>
              <c:numCache>
                <c:formatCode>General</c:formatCode>
                <c:ptCount val="23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</c:numCache>
            </c:numRef>
          </c:xVal>
          <c:yVal>
            <c:numRef>
              <c:f>'different boronic esterss'!$Z$7:$Z$28</c:f>
              <c:numCache>
                <c:formatCode>General</c:formatCode>
                <c:ptCount val="22"/>
                <c:pt idx="0">
                  <c:v>6.516661234378926E-2</c:v>
                </c:pt>
                <c:pt idx="1">
                  <c:v>4.4036452576545641E-2</c:v>
                </c:pt>
                <c:pt idx="2">
                  <c:v>3.1693081379899644E-2</c:v>
                </c:pt>
                <c:pt idx="3">
                  <c:v>2.094006083109317E-2</c:v>
                </c:pt>
                <c:pt idx="4">
                  <c:v>1.1123373166313131E-2</c:v>
                </c:pt>
                <c:pt idx="5">
                  <c:v>6.867296990716862E-3</c:v>
                </c:pt>
                <c:pt idx="6">
                  <c:v>3.1155667899858204E-3</c:v>
                </c:pt>
                <c:pt idx="7">
                  <c:v>7.9711841754616624E-4</c:v>
                </c:pt>
                <c:pt idx="8">
                  <c:v>1.2375483078190758E-4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84B-0840-8C97-47390D503B0C}"/>
            </c:ext>
          </c:extLst>
        </c:ser>
        <c:ser>
          <c:idx val="7"/>
          <c:order val="13"/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boronic esterss'!$B$7:$B$31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boronic esterss'!$AA$7:$AA$26</c:f>
              <c:numCache>
                <c:formatCode>General</c:formatCode>
                <c:ptCount val="20"/>
                <c:pt idx="0">
                  <c:v>0.10045943561600011</c:v>
                </c:pt>
                <c:pt idx="1">
                  <c:v>7.7802122324267919E-2</c:v>
                </c:pt>
                <c:pt idx="2">
                  <c:v>6.5748193966067223E-2</c:v>
                </c:pt>
                <c:pt idx="3">
                  <c:v>5.5176321519726769E-2</c:v>
                </c:pt>
                <c:pt idx="4">
                  <c:v>4.5588327992014517E-2</c:v>
                </c:pt>
                <c:pt idx="5">
                  <c:v>4.1379547072314782E-2</c:v>
                </c:pt>
                <c:pt idx="6">
                  <c:v>3.7423451548171838E-2</c:v>
                </c:pt>
                <c:pt idx="7">
                  <c:v>3.5596524313274661E-2</c:v>
                </c:pt>
                <c:pt idx="8">
                  <c:v>3.4441153820294508E-2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84B-0840-8C97-47390D503B0C}"/>
            </c:ext>
          </c:extLst>
        </c:ser>
        <c:ser>
          <c:idx val="8"/>
          <c:order val="14"/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boronic esterss'!$B$7:$B$28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'different boronic esterss'!$AB$7:$AB$21</c:f>
              <c:numCache>
                <c:formatCode>General</c:formatCode>
                <c:ptCount val="15"/>
                <c:pt idx="0">
                  <c:v>6.7927963203185567E-3</c:v>
                </c:pt>
                <c:pt idx="1">
                  <c:v>2.4409519830864632E-2</c:v>
                </c:pt>
                <c:pt idx="2">
                  <c:v>3.4854148401372208E-2</c:v>
                </c:pt>
                <c:pt idx="3">
                  <c:v>4.410103102964489E-2</c:v>
                </c:pt>
                <c:pt idx="4">
                  <c:v>5.2380209556417423E-2</c:v>
                </c:pt>
                <c:pt idx="5">
                  <c:v>5.5886075510959476E-2</c:v>
                </c:pt>
                <c:pt idx="6">
                  <c:v>5.8715443126533776E-2</c:v>
                </c:pt>
                <c:pt idx="7">
                  <c:v>6.0822055507460719E-2</c:v>
                </c:pt>
                <c:pt idx="8">
                  <c:v>6.1303611845601881E-2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084B-0840-8C97-47390D503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3558768"/>
        <c:axId val="2048885904"/>
      </c:scatterChart>
      <c:valAx>
        <c:axId val="2043558768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Time</a:t>
                </a:r>
                <a:r>
                  <a:rPr lang="zh-CN" altLang="en-US" sz="2000" b="1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(h</a:t>
                </a:r>
                <a:r>
                  <a:rPr lang="zh-CN" altLang="en-US" sz="2000" b="1">
                    <a:solidFill>
                      <a:schemeClr val="tx1"/>
                    </a:solidFill>
                  </a:rPr>
                  <a:t>）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885904"/>
        <c:crosses val="autoZero"/>
        <c:crossBetween val="midCat"/>
      </c:valAx>
      <c:valAx>
        <c:axId val="20488859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(M)</a:t>
                </a:r>
                <a:endParaRPr lang="en-US" altLang="zh-CN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3558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BnBr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(1)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6260583679316103"/>
          <c:y val="0.100387070576146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'different boronic esterss'!$R$6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boronic esterss'!$B$7:$B$32</c:f>
              <c:numCache>
                <c:formatCode>General</c:formatCode>
                <c:ptCount val="2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</c:numCache>
            </c:numRef>
          </c:xVal>
          <c:yVal>
            <c:numRef>
              <c:f>'different boronic esterss'!$R$7:$R$32</c:f>
              <c:numCache>
                <c:formatCode>General</c:formatCode>
                <c:ptCount val="26"/>
                <c:pt idx="0">
                  <c:v>0.10825107601344869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  <c:pt idx="24">
                  <c:v>2.8633154286570733E-2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6C-B04B-9354-4CA4009BEB89}"/>
            </c:ext>
          </c:extLst>
        </c:ser>
        <c:ser>
          <c:idx val="4"/>
          <c:order val="1"/>
          <c:tx>
            <c:strRef>
              <c:f>'different boronic esterss'!$U$6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boronic esterss'!$B$7:$B$32</c:f>
              <c:numCache>
                <c:formatCode>General</c:formatCode>
                <c:ptCount val="2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</c:numCache>
            </c:numRef>
          </c:xVal>
          <c:yVal>
            <c:numRef>
              <c:f>'different boronic esterss'!$U$7:$U$32</c:f>
              <c:numCache>
                <c:formatCode>General</c:formatCode>
                <c:ptCount val="26"/>
                <c:pt idx="0">
                  <c:v>0.11244905365374619</c:v>
                </c:pt>
                <c:pt idx="1">
                  <c:v>7.8555673758007913E-2</c:v>
                </c:pt>
                <c:pt idx="2">
                  <c:v>5.7947715346500867E-2</c:v>
                </c:pt>
                <c:pt idx="3">
                  <c:v>4.5090399757711494E-2</c:v>
                </c:pt>
                <c:pt idx="4">
                  <c:v>3.7130988579974815E-2</c:v>
                </c:pt>
                <c:pt idx="5">
                  <c:v>3.5119321334559882E-2</c:v>
                </c:pt>
                <c:pt idx="6">
                  <c:v>3.4739605946193595E-2</c:v>
                </c:pt>
                <c:pt idx="7">
                  <c:v>3.4291078401909987E-2</c:v>
                </c:pt>
                <c:pt idx="8">
                  <c:v>3.4173358034041604E-2</c:v>
                </c:pt>
                <c:pt idx="9">
                  <c:v>3.3796154846597919E-2</c:v>
                </c:pt>
                <c:pt idx="10">
                  <c:v>3.3493497554185833E-2</c:v>
                </c:pt>
                <c:pt idx="11">
                  <c:v>3.3272750750061829E-2</c:v>
                </c:pt>
                <c:pt idx="12">
                  <c:v>3.2615693632620284E-2</c:v>
                </c:pt>
                <c:pt idx="13">
                  <c:v>3.2293149691603011E-2</c:v>
                </c:pt>
                <c:pt idx="14">
                  <c:v>3.1980763139271139E-2</c:v>
                </c:pt>
                <c:pt idx="15">
                  <c:v>3.1419085330819781E-2</c:v>
                </c:pt>
                <c:pt idx="16">
                  <c:v>3.1326126776477531E-2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E6C-B04B-9354-4CA4009BEB89}"/>
            </c:ext>
          </c:extLst>
        </c:ser>
        <c:ser>
          <c:idx val="10"/>
          <c:order val="2"/>
          <c:tx>
            <c:strRef>
              <c:f>'different boronic esterss'!$X$6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boronic esterss'!$B$7:$B$32</c:f>
              <c:numCache>
                <c:formatCode>General</c:formatCode>
                <c:ptCount val="2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</c:numCache>
            </c:numRef>
          </c:xVal>
          <c:yVal>
            <c:numRef>
              <c:f>'different boronic esterss'!$X$7:$X$32</c:f>
              <c:numCache>
                <c:formatCode>General</c:formatCode>
                <c:ptCount val="26"/>
                <c:pt idx="0">
                  <c:v>0.10337122959999955</c:v>
                </c:pt>
                <c:pt idx="1">
                  <c:v>7.3951928048393956E-2</c:v>
                </c:pt>
                <c:pt idx="2">
                  <c:v>6.0094612931172409E-2</c:v>
                </c:pt>
                <c:pt idx="3">
                  <c:v>5.1818803836094357E-2</c:v>
                </c:pt>
                <c:pt idx="4">
                  <c:v>4.5867482345987531E-2</c:v>
                </c:pt>
                <c:pt idx="5">
                  <c:v>4.1601435748250717E-2</c:v>
                </c:pt>
                <c:pt idx="6">
                  <c:v>3.9127151100734246E-2</c:v>
                </c:pt>
                <c:pt idx="7">
                  <c:v>3.7230449832859669E-2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E6C-B04B-9354-4CA4009BEB89}"/>
            </c:ext>
          </c:extLst>
        </c:ser>
        <c:ser>
          <c:idx val="15"/>
          <c:order val="3"/>
          <c:tx>
            <c:strRef>
              <c:f>'different boronic esterss'!$L$6</c:f>
              <c:strCache>
                <c:ptCount val="1"/>
                <c:pt idx="0">
                  <c:v>SM-B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boronic esterss'!$B$7:$B$32</c:f>
              <c:numCache>
                <c:formatCode>General</c:formatCode>
                <c:ptCount val="2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</c:numCache>
            </c:numRef>
          </c:xVal>
          <c:yVal>
            <c:numRef>
              <c:f>'different boronic esterss'!$O$24:$O$32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E6C-B04B-9354-4CA4009BEB89}"/>
            </c:ext>
          </c:extLst>
        </c:ser>
        <c:ser>
          <c:idx val="16"/>
          <c:order val="4"/>
          <c:tx>
            <c:strRef>
              <c:f>'different boronic esterss'!$AA$6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boronic esterss'!$B$7:$B$32</c:f>
              <c:numCache>
                <c:formatCode>General</c:formatCode>
                <c:ptCount val="2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</c:numCache>
            </c:numRef>
          </c:xVal>
          <c:yVal>
            <c:numRef>
              <c:f>'different boronic esterss'!$AA$7:$AA$32</c:f>
              <c:numCache>
                <c:formatCode>General</c:formatCode>
                <c:ptCount val="26"/>
                <c:pt idx="0">
                  <c:v>0.10045943561600011</c:v>
                </c:pt>
                <c:pt idx="1">
                  <c:v>7.7802122324267919E-2</c:v>
                </c:pt>
                <c:pt idx="2">
                  <c:v>6.5748193966067223E-2</c:v>
                </c:pt>
                <c:pt idx="3">
                  <c:v>5.5176321519726769E-2</c:v>
                </c:pt>
                <c:pt idx="4">
                  <c:v>4.5588327992014517E-2</c:v>
                </c:pt>
                <c:pt idx="5">
                  <c:v>4.1379547072314782E-2</c:v>
                </c:pt>
                <c:pt idx="6">
                  <c:v>3.7423451548171838E-2</c:v>
                </c:pt>
                <c:pt idx="7">
                  <c:v>3.5596524313274661E-2</c:v>
                </c:pt>
                <c:pt idx="8">
                  <c:v>3.4441153820294508E-2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E6C-B04B-9354-4CA4009BEB89}"/>
            </c:ext>
          </c:extLst>
        </c:ser>
        <c:ser>
          <c:idx val="7"/>
          <c:order val="5"/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'different boronic esterss'!$B$7:$B$31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boronic esterss'!$AA$7:$AA$26</c:f>
              <c:numCache>
                <c:formatCode>General</c:formatCode>
                <c:ptCount val="20"/>
                <c:pt idx="0">
                  <c:v>0.10045943561600011</c:v>
                </c:pt>
                <c:pt idx="1">
                  <c:v>7.7802122324267919E-2</c:v>
                </c:pt>
                <c:pt idx="2">
                  <c:v>6.5748193966067223E-2</c:v>
                </c:pt>
                <c:pt idx="3">
                  <c:v>5.5176321519726769E-2</c:v>
                </c:pt>
                <c:pt idx="4">
                  <c:v>4.5588327992014517E-2</c:v>
                </c:pt>
                <c:pt idx="5">
                  <c:v>4.1379547072314782E-2</c:v>
                </c:pt>
                <c:pt idx="6">
                  <c:v>3.7423451548171838E-2</c:v>
                </c:pt>
                <c:pt idx="7">
                  <c:v>3.5596524313274661E-2</c:v>
                </c:pt>
                <c:pt idx="8">
                  <c:v>3.4441153820294508E-2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E6C-B04B-9354-4CA4009BE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3558768"/>
        <c:axId val="2048885904"/>
      </c:scatterChart>
      <c:valAx>
        <c:axId val="2043558768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Time</a:t>
                </a:r>
                <a:r>
                  <a:rPr lang="zh-CN" altLang="en-US" sz="2000" b="1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(h</a:t>
                </a:r>
                <a:r>
                  <a:rPr lang="zh-CN" altLang="en-US" sz="2000" b="1">
                    <a:solidFill>
                      <a:schemeClr val="tx1"/>
                    </a:solidFill>
                  </a:rPr>
                  <a:t>）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885904"/>
        <c:crosses val="autoZero"/>
        <c:crossBetween val="midCat"/>
      </c:valAx>
      <c:valAx>
        <c:axId val="20488859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(M)</a:t>
                </a:r>
                <a:endParaRPr lang="en-US" altLang="zh-CN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3558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Organoboron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Nucleophile 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5333490834518477"/>
          <c:y val="0.102382846759433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boronic esterss'!$Q$6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boronic esterss'!$B$7:$B$32</c:f>
              <c:numCache>
                <c:formatCode>General</c:formatCode>
                <c:ptCount val="2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</c:numCache>
            </c:numRef>
          </c:xVal>
          <c:yVal>
            <c:numRef>
              <c:f>'different boronic esterss'!$Q$7:$Q$32</c:f>
              <c:numCache>
                <c:formatCode>General</c:formatCode>
                <c:ptCount val="26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BB-344A-8E77-BB19EAEA7EC5}"/>
            </c:ext>
          </c:extLst>
        </c:ser>
        <c:ser>
          <c:idx val="3"/>
          <c:order val="1"/>
          <c:tx>
            <c:strRef>
              <c:f>'different boronic esterss'!$T$6</c:f>
              <c:strCache>
                <c:ptCount val="1"/>
                <c:pt idx="0">
                  <c:v>SM-B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boronic esterss'!$B$7:$B$32</c:f>
              <c:numCache>
                <c:formatCode>General</c:formatCode>
                <c:ptCount val="2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</c:numCache>
            </c:numRef>
          </c:xVal>
          <c:yVal>
            <c:numRef>
              <c:f>'different boronic esterss'!$T$7:$T$32</c:f>
              <c:numCache>
                <c:formatCode>General</c:formatCode>
                <c:ptCount val="26"/>
                <c:pt idx="0">
                  <c:v>6.794827767957716E-2</c:v>
                </c:pt>
                <c:pt idx="1">
                  <c:v>4.0019698263635911E-2</c:v>
                </c:pt>
                <c:pt idx="2">
                  <c:v>2.0879790141913938E-2</c:v>
                </c:pt>
                <c:pt idx="3">
                  <c:v>8.9331268212891977E-3</c:v>
                </c:pt>
                <c:pt idx="4">
                  <c:v>1.7793707292101655E-3</c:v>
                </c:pt>
                <c:pt idx="5">
                  <c:v>1.9178526843004174E-4</c:v>
                </c:pt>
                <c:pt idx="6">
                  <c:v>7.0279726671757905E-5</c:v>
                </c:pt>
                <c:pt idx="7">
                  <c:v>9.508098447748661E-5</c:v>
                </c:pt>
                <c:pt idx="8">
                  <c:v>6.928725856678581E-5</c:v>
                </c:pt>
                <c:pt idx="9">
                  <c:v>6.2649835813304963E-5</c:v>
                </c:pt>
                <c:pt idx="10">
                  <c:v>6.9144434666231313E-5</c:v>
                </c:pt>
                <c:pt idx="11">
                  <c:v>4.3603416446811195E-5</c:v>
                </c:pt>
                <c:pt idx="12">
                  <c:v>1.1688432055280149E-4</c:v>
                </c:pt>
                <c:pt idx="13">
                  <c:v>5.8240087187565259E-6</c:v>
                </c:pt>
                <c:pt idx="14">
                  <c:v>8.459787781900942E-5</c:v>
                </c:pt>
                <c:pt idx="15">
                  <c:v>7.6323203254927843E-5</c:v>
                </c:pt>
                <c:pt idx="16">
                  <c:v>3.839019357929216E-5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CBB-344A-8E77-BB19EAEA7EC5}"/>
            </c:ext>
          </c:extLst>
        </c:ser>
        <c:ser>
          <c:idx val="9"/>
          <c:order val="2"/>
          <c:tx>
            <c:strRef>
              <c:f>'different boronic esterss'!$W$6</c:f>
              <c:strCache>
                <c:ptCount val="1"/>
                <c:pt idx="0">
                  <c:v>Boronic acid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boronic esterss'!$B$7:$B$32</c:f>
              <c:numCache>
                <c:formatCode>General</c:formatCode>
                <c:ptCount val="2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</c:numCache>
            </c:numRef>
          </c:xVal>
          <c:yVal>
            <c:numRef>
              <c:f>'different boronic esterss'!$W$7:$W$32</c:f>
              <c:numCache>
                <c:formatCode>General</c:formatCode>
                <c:ptCount val="26"/>
                <c:pt idx="0">
                  <c:v>7.5460513022302542E-2</c:v>
                </c:pt>
                <c:pt idx="1">
                  <c:v>4.0857078524196878E-2</c:v>
                </c:pt>
                <c:pt idx="2">
                  <c:v>2.7231323054249818E-2</c:v>
                </c:pt>
                <c:pt idx="3">
                  <c:v>1.7315044056932093E-2</c:v>
                </c:pt>
                <c:pt idx="4">
                  <c:v>1.1523205485428935E-2</c:v>
                </c:pt>
                <c:pt idx="5">
                  <c:v>7.2181233410118402E-3</c:v>
                </c:pt>
                <c:pt idx="6">
                  <c:v>4.5506910597922137E-3</c:v>
                </c:pt>
                <c:pt idx="7">
                  <c:v>2.8535995082795852E-3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CBB-344A-8E77-BB19EAEA7EC5}"/>
            </c:ext>
          </c:extLst>
        </c:ser>
        <c:ser>
          <c:idx val="15"/>
          <c:order val="3"/>
          <c:tx>
            <c:strRef>
              <c:f>'different boronic esterss'!$L$6</c:f>
              <c:strCache>
                <c:ptCount val="1"/>
                <c:pt idx="0">
                  <c:v>SM-B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boronic esterss'!$B$7:$B$32</c:f>
              <c:numCache>
                <c:formatCode>General</c:formatCode>
                <c:ptCount val="2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</c:numCache>
            </c:numRef>
          </c:xVal>
          <c:yVal>
            <c:numRef>
              <c:f>'different boronic esterss'!$O$24:$O$32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CBB-344A-8E77-BB19EAEA7EC5}"/>
            </c:ext>
          </c:extLst>
        </c:ser>
        <c:ser>
          <c:idx val="6"/>
          <c:order val="4"/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boronic esterss'!$B$7:$B$29</c:f>
              <c:numCache>
                <c:formatCode>General</c:formatCode>
                <c:ptCount val="23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</c:numCache>
            </c:numRef>
          </c:xVal>
          <c:yVal>
            <c:numRef>
              <c:f>'different boronic esterss'!$Z$7:$Z$28</c:f>
              <c:numCache>
                <c:formatCode>General</c:formatCode>
                <c:ptCount val="22"/>
                <c:pt idx="0">
                  <c:v>6.516661234378926E-2</c:v>
                </c:pt>
                <c:pt idx="1">
                  <c:v>4.4036452576545641E-2</c:v>
                </c:pt>
                <c:pt idx="2">
                  <c:v>3.1693081379899644E-2</c:v>
                </c:pt>
                <c:pt idx="3">
                  <c:v>2.094006083109317E-2</c:v>
                </c:pt>
                <c:pt idx="4">
                  <c:v>1.1123373166313131E-2</c:v>
                </c:pt>
                <c:pt idx="5">
                  <c:v>6.867296990716862E-3</c:v>
                </c:pt>
                <c:pt idx="6">
                  <c:v>3.1155667899858204E-3</c:v>
                </c:pt>
                <c:pt idx="7">
                  <c:v>7.9711841754616624E-4</c:v>
                </c:pt>
                <c:pt idx="8">
                  <c:v>1.2375483078190758E-4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8CBB-344A-8E77-BB19EAEA7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3558768"/>
        <c:axId val="2048885904"/>
      </c:scatterChart>
      <c:valAx>
        <c:axId val="2043558768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Time</a:t>
                </a:r>
                <a:r>
                  <a:rPr lang="zh-CN" altLang="en-US" sz="2000" b="1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(h</a:t>
                </a:r>
                <a:r>
                  <a:rPr lang="zh-CN" altLang="en-US" sz="2000" b="1">
                    <a:solidFill>
                      <a:schemeClr val="tx1"/>
                    </a:solidFill>
                  </a:rPr>
                  <a:t>）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885904"/>
        <c:crosses val="autoZero"/>
        <c:crossBetween val="midCat"/>
      </c:valAx>
      <c:valAx>
        <c:axId val="20488859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(M)</a:t>
                </a:r>
                <a:endParaRPr lang="en-US" altLang="zh-CN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3558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Product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(3)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8992356890515515"/>
          <c:y val="9.83912943928589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'different boronic esterss'!$S$6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boronic esterss'!$B$7:$B$32</c:f>
              <c:numCache>
                <c:formatCode>General</c:formatCode>
                <c:ptCount val="2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</c:numCache>
            </c:numRef>
          </c:xVal>
          <c:yVal>
            <c:numRef>
              <c:f>'different boronic esterss'!$S$7:$S$32</c:f>
              <c:numCache>
                <c:formatCode>General</c:formatCode>
                <c:ptCount val="26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B8A-6747-850D-A4EF52EF05A2}"/>
            </c:ext>
          </c:extLst>
        </c:ser>
        <c:ser>
          <c:idx val="5"/>
          <c:order val="1"/>
          <c:tx>
            <c:strRef>
              <c:f>'different boronic esterss'!$V$6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boronic esterss'!$B$7:$B$32</c:f>
              <c:numCache>
                <c:formatCode>General</c:formatCode>
                <c:ptCount val="2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</c:numCache>
            </c:numRef>
          </c:xVal>
          <c:yVal>
            <c:numRef>
              <c:f>'different boronic esterss'!$V$7:$V$32</c:f>
              <c:numCache>
                <c:formatCode>General</c:formatCode>
                <c:ptCount val="26"/>
                <c:pt idx="0">
                  <c:v>1.84600803605099E-3</c:v>
                </c:pt>
                <c:pt idx="1">
                  <c:v>2.6807547380802928E-2</c:v>
                </c:pt>
                <c:pt idx="2">
                  <c:v>4.3566015668567964E-2</c:v>
                </c:pt>
                <c:pt idx="3">
                  <c:v>5.4547301801157438E-2</c:v>
                </c:pt>
                <c:pt idx="4">
                  <c:v>6.1119250971511996E-2</c:v>
                </c:pt>
                <c:pt idx="5">
                  <c:v>6.2455880414315428E-2</c:v>
                </c:pt>
                <c:pt idx="6">
                  <c:v>6.2510188763293353E-2</c:v>
                </c:pt>
                <c:pt idx="7">
                  <c:v>6.2619907844486358E-2</c:v>
                </c:pt>
                <c:pt idx="8">
                  <c:v>6.2584112648983461E-2</c:v>
                </c:pt>
                <c:pt idx="9">
                  <c:v>6.2479784919727055E-2</c:v>
                </c:pt>
                <c:pt idx="10">
                  <c:v>6.2470039728050188E-2</c:v>
                </c:pt>
                <c:pt idx="11">
                  <c:v>6.2488188549359815E-2</c:v>
                </c:pt>
                <c:pt idx="12">
                  <c:v>6.2273229509098429E-2</c:v>
                </c:pt>
                <c:pt idx="13">
                  <c:v>6.2470324279883929E-2</c:v>
                </c:pt>
                <c:pt idx="14">
                  <c:v>6.2526215503167379E-2</c:v>
                </c:pt>
                <c:pt idx="15">
                  <c:v>6.2265827793422393E-2</c:v>
                </c:pt>
                <c:pt idx="16">
                  <c:v>6.2775986367577627E-2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B8A-6747-850D-A4EF52EF05A2}"/>
            </c:ext>
          </c:extLst>
        </c:ser>
        <c:ser>
          <c:idx val="11"/>
          <c:order val="2"/>
          <c:tx>
            <c:strRef>
              <c:f>'different boronic esterss'!$Y$6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boronic esterss'!$B$7:$B$32</c:f>
              <c:numCache>
                <c:formatCode>General</c:formatCode>
                <c:ptCount val="2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</c:numCache>
            </c:numRef>
          </c:xVal>
          <c:yVal>
            <c:numRef>
              <c:f>'different boronic esterss'!$Y$7:$Y$32</c:f>
              <c:numCache>
                <c:formatCode>General</c:formatCode>
                <c:ptCount val="26"/>
                <c:pt idx="0">
                  <c:v>3.6313983466159912E-3</c:v>
                </c:pt>
                <c:pt idx="1">
                  <c:v>2.7915081826286766E-2</c:v>
                </c:pt>
                <c:pt idx="2">
                  <c:v>4.0436067934777782E-2</c:v>
                </c:pt>
                <c:pt idx="3">
                  <c:v>4.7404315781242351E-2</c:v>
                </c:pt>
                <c:pt idx="4">
                  <c:v>5.236015645123987E-2</c:v>
                </c:pt>
                <c:pt idx="5">
                  <c:v>5.5421439061039149E-2</c:v>
                </c:pt>
                <c:pt idx="6">
                  <c:v>5.8097871843090725E-2</c:v>
                </c:pt>
                <c:pt idx="7">
                  <c:v>5.9723728417728154E-2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B8A-6747-850D-A4EF52EF05A2}"/>
            </c:ext>
          </c:extLst>
        </c:ser>
        <c:ser>
          <c:idx val="15"/>
          <c:order val="3"/>
          <c:tx>
            <c:strRef>
              <c:f>'different boronic esterss'!$L$6</c:f>
              <c:strCache>
                <c:ptCount val="1"/>
                <c:pt idx="0">
                  <c:v>SM-B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boronic esterss'!$B$7:$B$32</c:f>
              <c:numCache>
                <c:formatCode>General</c:formatCode>
                <c:ptCount val="2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</c:numCache>
            </c:numRef>
          </c:xVal>
          <c:yVal>
            <c:numRef>
              <c:f>'different boronic esterss'!$O$24:$O$32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B8A-6747-850D-A4EF52EF05A2}"/>
            </c:ext>
          </c:extLst>
        </c:ser>
        <c:ser>
          <c:idx val="17"/>
          <c:order val="4"/>
          <c:tx>
            <c:strRef>
              <c:f>'different boronic esterss'!$AB$6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boronic esterss'!$B$7:$B$32</c:f>
              <c:numCache>
                <c:formatCode>General</c:formatCode>
                <c:ptCount val="2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</c:numCache>
            </c:numRef>
          </c:xVal>
          <c:yVal>
            <c:numRef>
              <c:f>'different boronic esterss'!$AB$7:$AB$32</c:f>
              <c:numCache>
                <c:formatCode>General</c:formatCode>
                <c:ptCount val="26"/>
                <c:pt idx="0">
                  <c:v>6.7927963203185567E-3</c:v>
                </c:pt>
                <c:pt idx="1">
                  <c:v>2.4409519830864632E-2</c:v>
                </c:pt>
                <c:pt idx="2">
                  <c:v>3.4854148401372208E-2</c:v>
                </c:pt>
                <c:pt idx="3">
                  <c:v>4.410103102964489E-2</c:v>
                </c:pt>
                <c:pt idx="4">
                  <c:v>5.2380209556417423E-2</c:v>
                </c:pt>
                <c:pt idx="5">
                  <c:v>5.5886075510959476E-2</c:v>
                </c:pt>
                <c:pt idx="6">
                  <c:v>5.8715443126533776E-2</c:v>
                </c:pt>
                <c:pt idx="7">
                  <c:v>6.0822055507460719E-2</c:v>
                </c:pt>
                <c:pt idx="8">
                  <c:v>6.1303611845601881E-2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B8A-6747-850D-A4EF52EF05A2}"/>
            </c:ext>
          </c:extLst>
        </c:ser>
        <c:ser>
          <c:idx val="8"/>
          <c:order val="5"/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boronic esterss'!$B$7:$B$28</c:f>
              <c:numCache>
                <c:formatCode>General</c:formatCode>
                <c:ptCount val="22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</c:numCache>
            </c:numRef>
          </c:xVal>
          <c:yVal>
            <c:numRef>
              <c:f>'different boronic esterss'!$AB$7:$AB$21</c:f>
              <c:numCache>
                <c:formatCode>General</c:formatCode>
                <c:ptCount val="15"/>
                <c:pt idx="0">
                  <c:v>6.7927963203185567E-3</c:v>
                </c:pt>
                <c:pt idx="1">
                  <c:v>2.4409519830864632E-2</c:v>
                </c:pt>
                <c:pt idx="2">
                  <c:v>3.4854148401372208E-2</c:v>
                </c:pt>
                <c:pt idx="3">
                  <c:v>4.410103102964489E-2</c:v>
                </c:pt>
                <c:pt idx="4">
                  <c:v>5.2380209556417423E-2</c:v>
                </c:pt>
                <c:pt idx="5">
                  <c:v>5.5886075510959476E-2</c:v>
                </c:pt>
                <c:pt idx="6">
                  <c:v>5.8715443126533776E-2</c:v>
                </c:pt>
                <c:pt idx="7">
                  <c:v>6.0822055507460719E-2</c:v>
                </c:pt>
                <c:pt idx="8">
                  <c:v>6.1303611845601881E-2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B8A-6747-850D-A4EF52EF0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3558768"/>
        <c:axId val="2048885904"/>
      </c:scatterChart>
      <c:valAx>
        <c:axId val="2043558768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Time</a:t>
                </a:r>
                <a:r>
                  <a:rPr lang="zh-CN" altLang="en-US" sz="2000" b="1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(h</a:t>
                </a:r>
                <a:r>
                  <a:rPr lang="zh-CN" altLang="en-US" sz="2000" b="1">
                    <a:solidFill>
                      <a:schemeClr val="tx1"/>
                    </a:solidFill>
                  </a:rPr>
                  <a:t>）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885904"/>
        <c:crosses val="autoZero"/>
        <c:crossBetween val="midCat"/>
      </c:valAx>
      <c:valAx>
        <c:axId val="20488859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(M)</a:t>
                </a:r>
                <a:endParaRPr lang="en-US" altLang="zh-CN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3558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200" b="1">
                <a:solidFill>
                  <a:schemeClr val="tx1"/>
                </a:solidFill>
              </a:rPr>
              <a:t>Different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excess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of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water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3803902880891945"/>
          <c:y val="0.102360308285163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 excess-Water (total  10ml)'!$Q$5</c:f>
              <c:strCache>
                <c:ptCount val="1"/>
                <c:pt idx="0">
                  <c:v>Phenyl 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 excess-Water (total  10ml)'!$P$6:$P$41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excess-Water (total  10ml)'!$Q$6:$Q$41</c:f>
              <c:numCache>
                <c:formatCode>General</c:formatCode>
                <c:ptCount val="36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0F-7C47-94AB-133164CA723D}"/>
            </c:ext>
          </c:extLst>
        </c:ser>
        <c:ser>
          <c:idx val="1"/>
          <c:order val="1"/>
          <c:tx>
            <c:strRef>
              <c:f>'Dif excess-Water (total  10ml)'!$R$5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 excess-Water (total  10ml)'!$P$6:$P$41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excess-Water (total  10ml)'!$R$6:$R$41</c:f>
              <c:numCache>
                <c:formatCode>General</c:formatCode>
                <c:ptCount val="36"/>
                <c:pt idx="0">
                  <c:v>0.10825107601344869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  <c:pt idx="24">
                  <c:v>2.8633154286570733E-2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0F-7C47-94AB-133164CA723D}"/>
            </c:ext>
          </c:extLst>
        </c:ser>
        <c:ser>
          <c:idx val="2"/>
          <c:order val="2"/>
          <c:tx>
            <c:strRef>
              <c:f>'Dif excess-Water (total  10ml)'!$S$5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 excess-Water (total  10ml)'!$P$6:$P$41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excess-Water (total  10ml)'!$S$6:$S$41</c:f>
              <c:numCache>
                <c:formatCode>General</c:formatCode>
                <c:ptCount val="36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F0F-7C47-94AB-133164CA723D}"/>
            </c:ext>
          </c:extLst>
        </c:ser>
        <c:ser>
          <c:idx val="3"/>
          <c:order val="3"/>
          <c:tx>
            <c:strRef>
              <c:f>'Dif excess-Water (total  10ml)'!$T$5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'Dif excess-Water (total  10ml)'!$P$6:$P$41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excess-Water (total  10ml)'!$T$6:$T$41</c:f>
              <c:numCache>
                <c:formatCode>General</c:formatCode>
                <c:ptCount val="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F0F-7C47-94AB-133164CA723D}"/>
            </c:ext>
          </c:extLst>
        </c:ser>
        <c:ser>
          <c:idx val="4"/>
          <c:order val="4"/>
          <c:tx>
            <c:strRef>
              <c:f>'Dif excess-Water (total  10ml)'!$U$5</c:f>
              <c:strCache>
                <c:ptCount val="1"/>
                <c:pt idx="0">
                  <c:v>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 excess-Water (total  10ml)'!$P$6:$P$41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excess-Water (total  10ml)'!$U$6:$U$41</c:f>
              <c:numCache>
                <c:formatCode>General</c:formatCode>
                <c:ptCount val="36"/>
                <c:pt idx="0">
                  <c:v>8.0213039154754515E-2</c:v>
                </c:pt>
                <c:pt idx="1">
                  <c:v>7.763159002486017E-2</c:v>
                </c:pt>
                <c:pt idx="2">
                  <c:v>6.9713048104412687E-2</c:v>
                </c:pt>
                <c:pt idx="3">
                  <c:v>6.5366894033561218E-2</c:v>
                </c:pt>
                <c:pt idx="4">
                  <c:v>6.1773431385954015E-2</c:v>
                </c:pt>
                <c:pt idx="5">
                  <c:v>5.9311995898073344E-2</c:v>
                </c:pt>
                <c:pt idx="6">
                  <c:v>5.6966996830329401E-2</c:v>
                </c:pt>
                <c:pt idx="7">
                  <c:v>5.3766165724052212E-2</c:v>
                </c:pt>
                <c:pt idx="8">
                  <c:v>5.2340821037911746E-2</c:v>
                </c:pt>
                <c:pt idx="9">
                  <c:v>4.9848844157862032E-2</c:v>
                </c:pt>
                <c:pt idx="10">
                  <c:v>4.8459977625854578E-2</c:v>
                </c:pt>
                <c:pt idx="11">
                  <c:v>4.7131448166563089E-2</c:v>
                </c:pt>
                <c:pt idx="12">
                  <c:v>4.5769978340584216E-2</c:v>
                </c:pt>
                <c:pt idx="13">
                  <c:v>4.4298468458669991E-2</c:v>
                </c:pt>
                <c:pt idx="14">
                  <c:v>4.3071877812305787E-2</c:v>
                </c:pt>
                <c:pt idx="15">
                  <c:v>4.135334701678061E-2</c:v>
                </c:pt>
                <c:pt idx="16">
                  <c:v>3.992057865133624E-2</c:v>
                </c:pt>
                <c:pt idx="17">
                  <c:v>3.9609255935363588E-2</c:v>
                </c:pt>
                <c:pt idx="18">
                  <c:v>3.742371075201989E-2</c:v>
                </c:pt>
                <c:pt idx="19">
                  <c:v>3.6041510814170293E-2</c:v>
                </c:pt>
                <c:pt idx="20">
                  <c:v>3.4314524860161587E-2</c:v>
                </c:pt>
                <c:pt idx="21">
                  <c:v>3.1586056339341216E-2</c:v>
                </c:pt>
                <c:pt idx="22">
                  <c:v>2.9137477933499068E-2</c:v>
                </c:pt>
                <c:pt idx="23">
                  <c:v>2.6495184801118711E-2</c:v>
                </c:pt>
                <c:pt idx="24">
                  <c:v>2.4237206239900558E-2</c:v>
                </c:pt>
                <c:pt idx="25">
                  <c:v>2.2102214406463642E-2</c:v>
                </c:pt>
                <c:pt idx="26">
                  <c:v>1.9882834443753883E-2</c:v>
                </c:pt>
                <c:pt idx="27">
                  <c:v>1.7567570696084524E-2</c:v>
                </c:pt>
                <c:pt idx="28">
                  <c:v>1.5326553433809821E-2</c:v>
                </c:pt>
                <c:pt idx="29">
                  <c:v>1.3280025512740835E-2</c:v>
                </c:pt>
                <c:pt idx="30">
                  <c:v>1.1090461339341207E-2</c:v>
                </c:pt>
                <c:pt idx="31">
                  <c:v>9.2678884027346184E-3</c:v>
                </c:pt>
                <c:pt idx="32">
                  <c:v>7.6825387290242395E-3</c:v>
                </c:pt>
                <c:pt idx="33">
                  <c:v>6.227684387818521E-3</c:v>
                </c:pt>
                <c:pt idx="34">
                  <c:v>4.9683335052827845E-3</c:v>
                </c:pt>
                <c:pt idx="35">
                  <c:v>4.156339049098819E-3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F0F-7C47-94AB-133164CA723D}"/>
            </c:ext>
          </c:extLst>
        </c:ser>
        <c:ser>
          <c:idx val="5"/>
          <c:order val="5"/>
          <c:tx>
            <c:strRef>
              <c:f>'Dif excess-Water (total  10ml)'!$V$5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 excess-Water (total  10ml)'!$P$6:$P$41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excess-Water (total  10ml)'!$V$6:$V$41</c:f>
              <c:numCache>
                <c:formatCode>General</c:formatCode>
                <c:ptCount val="36"/>
                <c:pt idx="0">
                  <c:v>0.10213517279131759</c:v>
                </c:pt>
                <c:pt idx="1">
                  <c:v>9.0418909367859873E-2</c:v>
                </c:pt>
                <c:pt idx="2">
                  <c:v>8.705365227532369E-2</c:v>
                </c:pt>
                <c:pt idx="3">
                  <c:v>8.3554824067022096E-2</c:v>
                </c:pt>
                <c:pt idx="4">
                  <c:v>8.0036180121858341E-2</c:v>
                </c:pt>
                <c:pt idx="5">
                  <c:v>7.8598860862528569E-2</c:v>
                </c:pt>
                <c:pt idx="6">
                  <c:v>7.5357030464584931E-2</c:v>
                </c:pt>
                <c:pt idx="7">
                  <c:v>7.408629526846916E-2</c:v>
                </c:pt>
                <c:pt idx="8">
                  <c:v>7.2702669935262754E-2</c:v>
                </c:pt>
                <c:pt idx="9">
                  <c:v>7.0843979103198784E-2</c:v>
                </c:pt>
                <c:pt idx="10">
                  <c:v>6.9116673505331308E-2</c:v>
                </c:pt>
                <c:pt idx="11">
                  <c:v>6.7942785081873583E-2</c:v>
                </c:pt>
                <c:pt idx="12">
                  <c:v>6.6689199209824843E-2</c:v>
                </c:pt>
                <c:pt idx="13">
                  <c:v>6.4720950399847682E-2</c:v>
                </c:pt>
                <c:pt idx="14">
                  <c:v>6.4394453589108919E-2</c:v>
                </c:pt>
                <c:pt idx="15">
                  <c:v>6.3522330778750954E-2</c:v>
                </c:pt>
                <c:pt idx="16">
                  <c:v>6.2162795554074647E-2</c:v>
                </c:pt>
                <c:pt idx="17">
                  <c:v>5.9883179550647384E-2</c:v>
                </c:pt>
                <c:pt idx="18">
                  <c:v>5.961722686595583E-2</c:v>
                </c:pt>
                <c:pt idx="19">
                  <c:v>5.8783812595201837E-2</c:v>
                </c:pt>
                <c:pt idx="20">
                  <c:v>5.6674086538461545E-2</c:v>
                </c:pt>
                <c:pt idx="21">
                  <c:v>5.4532110434120346E-2</c:v>
                </c:pt>
                <c:pt idx="22">
                  <c:v>5.2467466869763904E-2</c:v>
                </c:pt>
                <c:pt idx="23">
                  <c:v>5.0459415979626811E-2</c:v>
                </c:pt>
                <c:pt idx="24">
                  <c:v>4.8359098800456975E-2</c:v>
                </c:pt>
                <c:pt idx="25">
                  <c:v>4.6172123909939078E-2</c:v>
                </c:pt>
                <c:pt idx="26">
                  <c:v>4.4289801589870531E-2</c:v>
                </c:pt>
                <c:pt idx="27">
                  <c:v>4.2257775909177453E-2</c:v>
                </c:pt>
                <c:pt idx="28">
                  <c:v>4.0395383030274179E-2</c:v>
                </c:pt>
                <c:pt idx="29">
                  <c:v>3.8220344021325209E-2</c:v>
                </c:pt>
                <c:pt idx="30">
                  <c:v>3.6926264166031987E-2</c:v>
                </c:pt>
                <c:pt idx="31">
                  <c:v>3.5083800642612344E-2</c:v>
                </c:pt>
                <c:pt idx="32">
                  <c:v>3.3424604660129476E-2</c:v>
                </c:pt>
                <c:pt idx="33">
                  <c:v>3.2382244164127952E-2</c:v>
                </c:pt>
                <c:pt idx="34">
                  <c:v>3.0667915470297031E-2</c:v>
                </c:pt>
                <c:pt idx="35">
                  <c:v>3.0311973867098246E-2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F0F-7C47-94AB-133164CA723D}"/>
            </c:ext>
          </c:extLst>
        </c:ser>
        <c:ser>
          <c:idx val="6"/>
          <c:order val="6"/>
          <c:tx>
            <c:strRef>
              <c:f>'Dif excess-Water (total  10ml)'!$W$5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 excess-Water (total  10ml)'!$P$6:$P$41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excess-Water (total  10ml)'!$W$6:$W$41</c:f>
              <c:numCache>
                <c:formatCode>General</c:formatCode>
                <c:ptCount val="36"/>
                <c:pt idx="0">
                  <c:v>8.2655330181968583E-4</c:v>
                </c:pt>
                <c:pt idx="1">
                  <c:v>5.0930683953680734E-3</c:v>
                </c:pt>
                <c:pt idx="2">
                  <c:v>9.3344907196029805E-3</c:v>
                </c:pt>
                <c:pt idx="3">
                  <c:v>1.2588050311552249E-2</c:v>
                </c:pt>
                <c:pt idx="4">
                  <c:v>1.5139084436173149E-2</c:v>
                </c:pt>
                <c:pt idx="5">
                  <c:v>1.7309886319272126E-2</c:v>
                </c:pt>
                <c:pt idx="6">
                  <c:v>1.919257737524125E-2</c:v>
                </c:pt>
                <c:pt idx="7">
                  <c:v>2.0532880336366147E-2</c:v>
                </c:pt>
                <c:pt idx="8">
                  <c:v>2.2151108439481669E-2</c:v>
                </c:pt>
                <c:pt idx="9">
                  <c:v>2.3169357562724018E-2</c:v>
                </c:pt>
                <c:pt idx="10">
                  <c:v>2.4368773223049353E-2</c:v>
                </c:pt>
                <c:pt idx="11">
                  <c:v>2.5316227529638819E-2</c:v>
                </c:pt>
                <c:pt idx="12">
                  <c:v>2.6600408001102846E-2</c:v>
                </c:pt>
                <c:pt idx="13">
                  <c:v>2.760701097877033E-2</c:v>
                </c:pt>
                <c:pt idx="14">
                  <c:v>2.8398808519437553E-2</c:v>
                </c:pt>
                <c:pt idx="15">
                  <c:v>2.9285426771436453E-2</c:v>
                </c:pt>
                <c:pt idx="16">
                  <c:v>3.0455380259167358E-2</c:v>
                </c:pt>
                <c:pt idx="17">
                  <c:v>3.1209480424593334E-2</c:v>
                </c:pt>
                <c:pt idx="18">
                  <c:v>3.2200225227460709E-2</c:v>
                </c:pt>
                <c:pt idx="19">
                  <c:v>3.3238137138130688E-2</c:v>
                </c:pt>
                <c:pt idx="20">
                  <c:v>3.5288041907912876E-2</c:v>
                </c:pt>
                <c:pt idx="21">
                  <c:v>3.720834838709678E-2</c:v>
                </c:pt>
                <c:pt idx="22">
                  <c:v>3.8751017121588099E-2</c:v>
                </c:pt>
                <c:pt idx="23">
                  <c:v>4.0716865784394818E-2</c:v>
                </c:pt>
                <c:pt idx="24">
                  <c:v>4.2345163413289227E-2</c:v>
                </c:pt>
                <c:pt idx="25">
                  <c:v>4.3977992583402264E-2</c:v>
                </c:pt>
                <c:pt idx="26">
                  <c:v>4.5924694210090988E-2</c:v>
                </c:pt>
                <c:pt idx="27">
                  <c:v>4.7022018279569901E-2</c:v>
                </c:pt>
                <c:pt idx="28">
                  <c:v>4.8843393796526059E-2</c:v>
                </c:pt>
                <c:pt idx="29">
                  <c:v>5.0541272511717673E-2</c:v>
                </c:pt>
                <c:pt idx="30">
                  <c:v>5.1557658781362009E-2</c:v>
                </c:pt>
                <c:pt idx="31">
                  <c:v>5.2345715908464298E-2</c:v>
                </c:pt>
                <c:pt idx="32">
                  <c:v>5.3434589660876768E-2</c:v>
                </c:pt>
                <c:pt idx="33">
                  <c:v>5.4969771215880897E-2</c:v>
                </c:pt>
                <c:pt idx="34">
                  <c:v>5.4727638378825473E-2</c:v>
                </c:pt>
                <c:pt idx="35">
                  <c:v>5.594047893575959E-2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F0F-7C47-94AB-133164CA723D}"/>
            </c:ext>
          </c:extLst>
        </c:ser>
        <c:ser>
          <c:idx val="7"/>
          <c:order val="7"/>
          <c:tx>
            <c:strRef>
              <c:f>'Dif excess-Water (total  10ml)'!$X$5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'Dif excess-Water (total  10ml)'!$P$6:$P$41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excess-Water (total  10ml)'!$X$6:$X$41</c:f>
              <c:numCache>
                <c:formatCode>General</c:formatCode>
                <c:ptCount val="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F0F-7C47-94AB-133164CA723D}"/>
            </c:ext>
          </c:extLst>
        </c:ser>
        <c:ser>
          <c:idx val="8"/>
          <c:order val="8"/>
          <c:tx>
            <c:strRef>
              <c:f>'Dif excess-Water (total  10ml)'!$Y$5</c:f>
              <c:strCache>
                <c:ptCount val="1"/>
                <c:pt idx="0">
                  <c:v>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 excess-Water (total  10ml)'!$P$6:$P$41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excess-Water (total  10ml)'!$Y$6:$Y$41</c:f>
              <c:numCache>
                <c:formatCode>General</c:formatCode>
                <c:ptCount val="36"/>
                <c:pt idx="0">
                  <c:v>6.369665396222593E-2</c:v>
                </c:pt>
                <c:pt idx="1">
                  <c:v>3.0146763397240092E-2</c:v>
                </c:pt>
                <c:pt idx="2">
                  <c:v>1.4458697489137324E-2</c:v>
                </c:pt>
                <c:pt idx="3">
                  <c:v>6.9432290989225615E-3</c:v>
                </c:pt>
                <c:pt idx="4">
                  <c:v>3.639258695756588E-3</c:v>
                </c:pt>
                <c:pt idx="5">
                  <c:v>2.2823237516498137E-3</c:v>
                </c:pt>
                <c:pt idx="6">
                  <c:v>1.7752554409692107E-3</c:v>
                </c:pt>
                <c:pt idx="7">
                  <c:v>1.6459747265875639E-3</c:v>
                </c:pt>
                <c:pt idx="8">
                  <c:v>1.5176702301466379E-3</c:v>
                </c:pt>
                <c:pt idx="9">
                  <c:v>1.51493811922537E-3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F0F-7C47-94AB-133164CA723D}"/>
            </c:ext>
          </c:extLst>
        </c:ser>
        <c:ser>
          <c:idx val="9"/>
          <c:order val="9"/>
          <c:tx>
            <c:strRef>
              <c:f>'Dif excess-Water (total  10ml)'!$Z$5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 excess-Water (total  10ml)'!$P$6:$P$41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excess-Water (total  10ml)'!$Z$6:$Z$41</c:f>
              <c:numCache>
                <c:formatCode>General</c:formatCode>
                <c:ptCount val="36"/>
                <c:pt idx="0">
                  <c:v>0.10479865407721917</c:v>
                </c:pt>
                <c:pt idx="1">
                  <c:v>6.8490076288565779E-2</c:v>
                </c:pt>
                <c:pt idx="2">
                  <c:v>4.8611519088883143E-2</c:v>
                </c:pt>
                <c:pt idx="3">
                  <c:v>3.8433651142989717E-2</c:v>
                </c:pt>
                <c:pt idx="4">
                  <c:v>3.268179209371444E-2</c:v>
                </c:pt>
                <c:pt idx="5">
                  <c:v>3.0807728959791982E-2</c:v>
                </c:pt>
                <c:pt idx="6">
                  <c:v>2.901528303362981E-2</c:v>
                </c:pt>
                <c:pt idx="7">
                  <c:v>2.7698250096165989E-2</c:v>
                </c:pt>
                <c:pt idx="8">
                  <c:v>2.6681318146073548E-2</c:v>
                </c:pt>
                <c:pt idx="9">
                  <c:v>2.670297769323467E-2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F0F-7C47-94AB-133164CA723D}"/>
            </c:ext>
          </c:extLst>
        </c:ser>
        <c:ser>
          <c:idx val="10"/>
          <c:order val="10"/>
          <c:tx>
            <c:strRef>
              <c:f>'Dif excess-Water (total  10ml)'!$AA$5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 excess-Water (total  10ml)'!$P$6:$P$41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excess-Water (total  10ml)'!$AA$6:$AA$41</c:f>
              <c:numCache>
                <c:formatCode>General</c:formatCode>
                <c:ptCount val="36"/>
                <c:pt idx="0">
                  <c:v>2.2373024396683734E-3</c:v>
                </c:pt>
                <c:pt idx="1">
                  <c:v>3.3811350501124347E-2</c:v>
                </c:pt>
                <c:pt idx="2">
                  <c:v>4.7112328783045776E-2</c:v>
                </c:pt>
                <c:pt idx="3">
                  <c:v>5.2169910136448311E-2</c:v>
                </c:pt>
                <c:pt idx="4">
                  <c:v>5.6037860218135109E-2</c:v>
                </c:pt>
                <c:pt idx="5">
                  <c:v>5.6932902967191348E-2</c:v>
                </c:pt>
                <c:pt idx="6">
                  <c:v>5.7654706090485536E-2</c:v>
                </c:pt>
                <c:pt idx="7">
                  <c:v>5.7847279887244842E-2</c:v>
                </c:pt>
                <c:pt idx="8">
                  <c:v>5.7524999567082437E-2</c:v>
                </c:pt>
                <c:pt idx="9">
                  <c:v>5.7439203005311294E-2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F0F-7C47-94AB-133164CA7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59232"/>
        <c:axId val="2069541648"/>
      </c:scatterChart>
      <c:valAx>
        <c:axId val="2122159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541648"/>
        <c:crosses val="autoZero"/>
        <c:crossBetween val="midCat"/>
      </c:valAx>
      <c:valAx>
        <c:axId val="20695416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en-GB" sz="2000" b="1" baseline="0">
                    <a:solidFill>
                      <a:schemeClr val="tx1"/>
                    </a:solidFill>
                  </a:rPr>
                  <a:t> 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159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BnBr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(1)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8880659074767063"/>
          <c:y val="0.100353243416827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'Dif excess-Water (total  10ml)'!$R$5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 excess-Water (total  10ml)'!$P$6:$P$41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excess-Water (total  10ml)'!$R$6:$R$41</c:f>
              <c:numCache>
                <c:formatCode>General</c:formatCode>
                <c:ptCount val="36"/>
                <c:pt idx="0">
                  <c:v>0.10825107601344869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  <c:pt idx="24">
                  <c:v>2.8633154286570733E-2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F8-3F4D-9131-E192A4D9C739}"/>
            </c:ext>
          </c:extLst>
        </c:ser>
        <c:ser>
          <c:idx val="3"/>
          <c:order val="1"/>
          <c:tx>
            <c:strRef>
              <c:f>'Dif excess-Water (total  10ml)'!$T$5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'Dif excess-Water (total  10ml)'!$P$6:$P$41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excess-Water (total  10ml)'!$T$6:$T$41</c:f>
              <c:numCache>
                <c:formatCode>General</c:formatCode>
                <c:ptCount val="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4F8-3F4D-9131-E192A4D9C739}"/>
            </c:ext>
          </c:extLst>
        </c:ser>
        <c:ser>
          <c:idx val="5"/>
          <c:order val="2"/>
          <c:tx>
            <c:strRef>
              <c:f>'Dif excess-Water (total  10ml)'!$V$5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 excess-Water (total  10ml)'!$P$6:$P$41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excess-Water (total  10ml)'!$V$6:$V$41</c:f>
              <c:numCache>
                <c:formatCode>General</c:formatCode>
                <c:ptCount val="36"/>
                <c:pt idx="0">
                  <c:v>0.10213517279131759</c:v>
                </c:pt>
                <c:pt idx="1">
                  <c:v>9.0418909367859873E-2</c:v>
                </c:pt>
                <c:pt idx="2">
                  <c:v>8.705365227532369E-2</c:v>
                </c:pt>
                <c:pt idx="3">
                  <c:v>8.3554824067022096E-2</c:v>
                </c:pt>
                <c:pt idx="4">
                  <c:v>8.0036180121858341E-2</c:v>
                </c:pt>
                <c:pt idx="5">
                  <c:v>7.8598860862528569E-2</c:v>
                </c:pt>
                <c:pt idx="6">
                  <c:v>7.5357030464584931E-2</c:v>
                </c:pt>
                <c:pt idx="7">
                  <c:v>7.408629526846916E-2</c:v>
                </c:pt>
                <c:pt idx="8">
                  <c:v>7.2702669935262754E-2</c:v>
                </c:pt>
                <c:pt idx="9">
                  <c:v>7.0843979103198784E-2</c:v>
                </c:pt>
                <c:pt idx="10">
                  <c:v>6.9116673505331308E-2</c:v>
                </c:pt>
                <c:pt idx="11">
                  <c:v>6.7942785081873583E-2</c:v>
                </c:pt>
                <c:pt idx="12">
                  <c:v>6.6689199209824843E-2</c:v>
                </c:pt>
                <c:pt idx="13">
                  <c:v>6.4720950399847682E-2</c:v>
                </c:pt>
                <c:pt idx="14">
                  <c:v>6.4394453589108919E-2</c:v>
                </c:pt>
                <c:pt idx="15">
                  <c:v>6.3522330778750954E-2</c:v>
                </c:pt>
                <c:pt idx="16">
                  <c:v>6.2162795554074647E-2</c:v>
                </c:pt>
                <c:pt idx="17">
                  <c:v>5.9883179550647384E-2</c:v>
                </c:pt>
                <c:pt idx="18">
                  <c:v>5.961722686595583E-2</c:v>
                </c:pt>
                <c:pt idx="19">
                  <c:v>5.8783812595201837E-2</c:v>
                </c:pt>
                <c:pt idx="20">
                  <c:v>5.6674086538461545E-2</c:v>
                </c:pt>
                <c:pt idx="21">
                  <c:v>5.4532110434120346E-2</c:v>
                </c:pt>
                <c:pt idx="22">
                  <c:v>5.2467466869763904E-2</c:v>
                </c:pt>
                <c:pt idx="23">
                  <c:v>5.0459415979626811E-2</c:v>
                </c:pt>
                <c:pt idx="24">
                  <c:v>4.8359098800456975E-2</c:v>
                </c:pt>
                <c:pt idx="25">
                  <c:v>4.6172123909939078E-2</c:v>
                </c:pt>
                <c:pt idx="26">
                  <c:v>4.4289801589870531E-2</c:v>
                </c:pt>
                <c:pt idx="27">
                  <c:v>4.2257775909177453E-2</c:v>
                </c:pt>
                <c:pt idx="28">
                  <c:v>4.0395383030274179E-2</c:v>
                </c:pt>
                <c:pt idx="29">
                  <c:v>3.8220344021325209E-2</c:v>
                </c:pt>
                <c:pt idx="30">
                  <c:v>3.6926264166031987E-2</c:v>
                </c:pt>
                <c:pt idx="31">
                  <c:v>3.5083800642612344E-2</c:v>
                </c:pt>
                <c:pt idx="32">
                  <c:v>3.3424604660129476E-2</c:v>
                </c:pt>
                <c:pt idx="33">
                  <c:v>3.2382244164127952E-2</c:v>
                </c:pt>
                <c:pt idx="34">
                  <c:v>3.0667915470297031E-2</c:v>
                </c:pt>
                <c:pt idx="35">
                  <c:v>3.0311973867098246E-2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4F8-3F4D-9131-E192A4D9C739}"/>
            </c:ext>
          </c:extLst>
        </c:ser>
        <c:ser>
          <c:idx val="7"/>
          <c:order val="3"/>
          <c:tx>
            <c:strRef>
              <c:f>'Dif excess-Water (total  10ml)'!$X$5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'Dif excess-Water (total  10ml)'!$P$6:$P$41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excess-Water (total  10ml)'!$X$6:$X$41</c:f>
              <c:numCache>
                <c:formatCode>General</c:formatCode>
                <c:ptCount val="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4F8-3F4D-9131-E192A4D9C739}"/>
            </c:ext>
          </c:extLst>
        </c:ser>
        <c:ser>
          <c:idx val="9"/>
          <c:order val="4"/>
          <c:tx>
            <c:strRef>
              <c:f>'Dif excess-Water (total  10ml)'!$Z$5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 excess-Water (total  10ml)'!$P$6:$P$41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excess-Water (total  10ml)'!$Z$6:$Z$41</c:f>
              <c:numCache>
                <c:formatCode>General</c:formatCode>
                <c:ptCount val="36"/>
                <c:pt idx="0">
                  <c:v>0.10479865407721917</c:v>
                </c:pt>
                <c:pt idx="1">
                  <c:v>6.8490076288565779E-2</c:v>
                </c:pt>
                <c:pt idx="2">
                  <c:v>4.8611519088883143E-2</c:v>
                </c:pt>
                <c:pt idx="3">
                  <c:v>3.8433651142989717E-2</c:v>
                </c:pt>
                <c:pt idx="4">
                  <c:v>3.268179209371444E-2</c:v>
                </c:pt>
                <c:pt idx="5">
                  <c:v>3.0807728959791982E-2</c:v>
                </c:pt>
                <c:pt idx="6">
                  <c:v>2.901528303362981E-2</c:v>
                </c:pt>
                <c:pt idx="7">
                  <c:v>2.7698250096165989E-2</c:v>
                </c:pt>
                <c:pt idx="8">
                  <c:v>2.6681318146073548E-2</c:v>
                </c:pt>
                <c:pt idx="9">
                  <c:v>2.670297769323467E-2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4F8-3F4D-9131-E192A4D9C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59232"/>
        <c:axId val="2069541648"/>
      </c:scatterChart>
      <c:valAx>
        <c:axId val="2122159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541648"/>
        <c:crosses val="autoZero"/>
        <c:crossBetween val="midCat"/>
      </c:valAx>
      <c:valAx>
        <c:axId val="20695416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en-GB" sz="2000" b="1" baseline="0">
                    <a:solidFill>
                      <a:schemeClr val="tx1"/>
                    </a:solidFill>
                  </a:rPr>
                  <a:t> 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159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BPin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(2)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9489820941186258"/>
          <c:y val="9.8346178548490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 excess-Water (total  10ml)'!$Q$5</c:f>
              <c:strCache>
                <c:ptCount val="1"/>
                <c:pt idx="0">
                  <c:v>Phenyl 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 excess-Water (total  10ml)'!$P$6:$P$41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excess-Water (total  10ml)'!$Q$6:$Q$41</c:f>
              <c:numCache>
                <c:formatCode>General</c:formatCode>
                <c:ptCount val="36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B0-B649-B203-587312A3C31B}"/>
            </c:ext>
          </c:extLst>
        </c:ser>
        <c:ser>
          <c:idx val="3"/>
          <c:order val="1"/>
          <c:tx>
            <c:strRef>
              <c:f>'Dif excess-Water (total  10ml)'!$T$5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'Dif excess-Water (total  10ml)'!$P$6:$P$41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excess-Water (total  10ml)'!$T$6:$T$41</c:f>
              <c:numCache>
                <c:formatCode>General</c:formatCode>
                <c:ptCount val="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EB0-B649-B203-587312A3C31B}"/>
            </c:ext>
          </c:extLst>
        </c:ser>
        <c:ser>
          <c:idx val="4"/>
          <c:order val="2"/>
          <c:tx>
            <c:strRef>
              <c:f>'Dif excess-Water (total  10ml)'!$U$5</c:f>
              <c:strCache>
                <c:ptCount val="1"/>
                <c:pt idx="0">
                  <c:v>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 excess-Water (total  10ml)'!$P$6:$P$41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excess-Water (total  10ml)'!$U$6:$U$41</c:f>
              <c:numCache>
                <c:formatCode>General</c:formatCode>
                <c:ptCount val="36"/>
                <c:pt idx="0">
                  <c:v>8.0213039154754515E-2</c:v>
                </c:pt>
                <c:pt idx="1">
                  <c:v>7.763159002486017E-2</c:v>
                </c:pt>
                <c:pt idx="2">
                  <c:v>6.9713048104412687E-2</c:v>
                </c:pt>
                <c:pt idx="3">
                  <c:v>6.5366894033561218E-2</c:v>
                </c:pt>
                <c:pt idx="4">
                  <c:v>6.1773431385954015E-2</c:v>
                </c:pt>
                <c:pt idx="5">
                  <c:v>5.9311995898073344E-2</c:v>
                </c:pt>
                <c:pt idx="6">
                  <c:v>5.6966996830329401E-2</c:v>
                </c:pt>
                <c:pt idx="7">
                  <c:v>5.3766165724052212E-2</c:v>
                </c:pt>
                <c:pt idx="8">
                  <c:v>5.2340821037911746E-2</c:v>
                </c:pt>
                <c:pt idx="9">
                  <c:v>4.9848844157862032E-2</c:v>
                </c:pt>
                <c:pt idx="10">
                  <c:v>4.8459977625854578E-2</c:v>
                </c:pt>
                <c:pt idx="11">
                  <c:v>4.7131448166563089E-2</c:v>
                </c:pt>
                <c:pt idx="12">
                  <c:v>4.5769978340584216E-2</c:v>
                </c:pt>
                <c:pt idx="13">
                  <c:v>4.4298468458669991E-2</c:v>
                </c:pt>
                <c:pt idx="14">
                  <c:v>4.3071877812305787E-2</c:v>
                </c:pt>
                <c:pt idx="15">
                  <c:v>4.135334701678061E-2</c:v>
                </c:pt>
                <c:pt idx="16">
                  <c:v>3.992057865133624E-2</c:v>
                </c:pt>
                <c:pt idx="17">
                  <c:v>3.9609255935363588E-2</c:v>
                </c:pt>
                <c:pt idx="18">
                  <c:v>3.742371075201989E-2</c:v>
                </c:pt>
                <c:pt idx="19">
                  <c:v>3.6041510814170293E-2</c:v>
                </c:pt>
                <c:pt idx="20">
                  <c:v>3.4314524860161587E-2</c:v>
                </c:pt>
                <c:pt idx="21">
                  <c:v>3.1586056339341216E-2</c:v>
                </c:pt>
                <c:pt idx="22">
                  <c:v>2.9137477933499068E-2</c:v>
                </c:pt>
                <c:pt idx="23">
                  <c:v>2.6495184801118711E-2</c:v>
                </c:pt>
                <c:pt idx="24">
                  <c:v>2.4237206239900558E-2</c:v>
                </c:pt>
                <c:pt idx="25">
                  <c:v>2.2102214406463642E-2</c:v>
                </c:pt>
                <c:pt idx="26">
                  <c:v>1.9882834443753883E-2</c:v>
                </c:pt>
                <c:pt idx="27">
                  <c:v>1.7567570696084524E-2</c:v>
                </c:pt>
                <c:pt idx="28">
                  <c:v>1.5326553433809821E-2</c:v>
                </c:pt>
                <c:pt idx="29">
                  <c:v>1.3280025512740835E-2</c:v>
                </c:pt>
                <c:pt idx="30">
                  <c:v>1.1090461339341207E-2</c:v>
                </c:pt>
                <c:pt idx="31">
                  <c:v>9.2678884027346184E-3</c:v>
                </c:pt>
                <c:pt idx="32">
                  <c:v>7.6825387290242395E-3</c:v>
                </c:pt>
                <c:pt idx="33">
                  <c:v>6.227684387818521E-3</c:v>
                </c:pt>
                <c:pt idx="34">
                  <c:v>4.9683335052827845E-3</c:v>
                </c:pt>
                <c:pt idx="35">
                  <c:v>4.156339049098819E-3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EB0-B649-B203-587312A3C31B}"/>
            </c:ext>
          </c:extLst>
        </c:ser>
        <c:ser>
          <c:idx val="7"/>
          <c:order val="3"/>
          <c:tx>
            <c:strRef>
              <c:f>'Dif excess-Water (total  10ml)'!$X$5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'Dif excess-Water (total  10ml)'!$P$6:$P$41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excess-Water (total  10ml)'!$X$6:$X$41</c:f>
              <c:numCache>
                <c:formatCode>General</c:formatCode>
                <c:ptCount val="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EB0-B649-B203-587312A3C31B}"/>
            </c:ext>
          </c:extLst>
        </c:ser>
        <c:ser>
          <c:idx val="8"/>
          <c:order val="4"/>
          <c:tx>
            <c:strRef>
              <c:f>'Dif excess-Water (total  10ml)'!$Y$5</c:f>
              <c:strCache>
                <c:ptCount val="1"/>
                <c:pt idx="0">
                  <c:v>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 excess-Water (total  10ml)'!$P$6:$P$41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excess-Water (total  10ml)'!$Y$6:$Y$41</c:f>
              <c:numCache>
                <c:formatCode>General</c:formatCode>
                <c:ptCount val="36"/>
                <c:pt idx="0">
                  <c:v>6.369665396222593E-2</c:v>
                </c:pt>
                <c:pt idx="1">
                  <c:v>3.0146763397240092E-2</c:v>
                </c:pt>
                <c:pt idx="2">
                  <c:v>1.4458697489137324E-2</c:v>
                </c:pt>
                <c:pt idx="3">
                  <c:v>6.9432290989225615E-3</c:v>
                </c:pt>
                <c:pt idx="4">
                  <c:v>3.639258695756588E-3</c:v>
                </c:pt>
                <c:pt idx="5">
                  <c:v>2.2823237516498137E-3</c:v>
                </c:pt>
                <c:pt idx="6">
                  <c:v>1.7752554409692107E-3</c:v>
                </c:pt>
                <c:pt idx="7">
                  <c:v>1.6459747265875639E-3</c:v>
                </c:pt>
                <c:pt idx="8">
                  <c:v>1.5176702301466379E-3</c:v>
                </c:pt>
                <c:pt idx="9">
                  <c:v>1.51493811922537E-3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EB0-B649-B203-587312A3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59232"/>
        <c:axId val="2069541648"/>
      </c:scatterChart>
      <c:valAx>
        <c:axId val="2122159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541648"/>
        <c:crosses val="autoZero"/>
        <c:crossBetween val="midCat"/>
      </c:valAx>
      <c:valAx>
        <c:axId val="20695416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en-GB" sz="2000" b="1" baseline="0">
                    <a:solidFill>
                      <a:schemeClr val="tx1"/>
                    </a:solidFill>
                  </a:rPr>
                  <a:t> 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159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HK" sz="2200" b="1">
                <a:solidFill>
                  <a:schemeClr val="tx1"/>
                </a:solidFill>
              </a:rPr>
              <a:t>Product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(3)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8119206741743065"/>
          <c:y val="9.8346178548490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'Dif excess-Water (total  10ml)'!$S$5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 excess-Water (total  10ml)'!$P$6:$P$41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excess-Water (total  10ml)'!$S$6:$S$41</c:f>
              <c:numCache>
                <c:formatCode>General</c:formatCode>
                <c:ptCount val="36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755-B449-A0D8-3798A0884437}"/>
            </c:ext>
          </c:extLst>
        </c:ser>
        <c:ser>
          <c:idx val="3"/>
          <c:order val="1"/>
          <c:tx>
            <c:strRef>
              <c:f>'Dif excess-Water (total  10ml)'!$T$5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'Dif excess-Water (total  10ml)'!$P$6:$P$41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excess-Water (total  10ml)'!$T$6:$T$41</c:f>
              <c:numCache>
                <c:formatCode>General</c:formatCode>
                <c:ptCount val="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755-B449-A0D8-3798A0884437}"/>
            </c:ext>
          </c:extLst>
        </c:ser>
        <c:ser>
          <c:idx val="6"/>
          <c:order val="2"/>
          <c:tx>
            <c:strRef>
              <c:f>'Dif excess-Water (total  10ml)'!$W$5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 excess-Water (total  10ml)'!$P$6:$P$41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excess-Water (total  10ml)'!$W$6:$W$41</c:f>
              <c:numCache>
                <c:formatCode>General</c:formatCode>
                <c:ptCount val="36"/>
                <c:pt idx="0">
                  <c:v>8.2655330181968583E-4</c:v>
                </c:pt>
                <c:pt idx="1">
                  <c:v>5.0930683953680734E-3</c:v>
                </c:pt>
                <c:pt idx="2">
                  <c:v>9.3344907196029805E-3</c:v>
                </c:pt>
                <c:pt idx="3">
                  <c:v>1.2588050311552249E-2</c:v>
                </c:pt>
                <c:pt idx="4">
                  <c:v>1.5139084436173149E-2</c:v>
                </c:pt>
                <c:pt idx="5">
                  <c:v>1.7309886319272126E-2</c:v>
                </c:pt>
                <c:pt idx="6">
                  <c:v>1.919257737524125E-2</c:v>
                </c:pt>
                <c:pt idx="7">
                  <c:v>2.0532880336366147E-2</c:v>
                </c:pt>
                <c:pt idx="8">
                  <c:v>2.2151108439481669E-2</c:v>
                </c:pt>
                <c:pt idx="9">
                  <c:v>2.3169357562724018E-2</c:v>
                </c:pt>
                <c:pt idx="10">
                  <c:v>2.4368773223049353E-2</c:v>
                </c:pt>
                <c:pt idx="11">
                  <c:v>2.5316227529638819E-2</c:v>
                </c:pt>
                <c:pt idx="12">
                  <c:v>2.6600408001102846E-2</c:v>
                </c:pt>
                <c:pt idx="13">
                  <c:v>2.760701097877033E-2</c:v>
                </c:pt>
                <c:pt idx="14">
                  <c:v>2.8398808519437553E-2</c:v>
                </c:pt>
                <c:pt idx="15">
                  <c:v>2.9285426771436453E-2</c:v>
                </c:pt>
                <c:pt idx="16">
                  <c:v>3.0455380259167358E-2</c:v>
                </c:pt>
                <c:pt idx="17">
                  <c:v>3.1209480424593334E-2</c:v>
                </c:pt>
                <c:pt idx="18">
                  <c:v>3.2200225227460709E-2</c:v>
                </c:pt>
                <c:pt idx="19">
                  <c:v>3.3238137138130688E-2</c:v>
                </c:pt>
                <c:pt idx="20">
                  <c:v>3.5288041907912876E-2</c:v>
                </c:pt>
                <c:pt idx="21">
                  <c:v>3.720834838709678E-2</c:v>
                </c:pt>
                <c:pt idx="22">
                  <c:v>3.8751017121588099E-2</c:v>
                </c:pt>
                <c:pt idx="23">
                  <c:v>4.0716865784394818E-2</c:v>
                </c:pt>
                <c:pt idx="24">
                  <c:v>4.2345163413289227E-2</c:v>
                </c:pt>
                <c:pt idx="25">
                  <c:v>4.3977992583402264E-2</c:v>
                </c:pt>
                <c:pt idx="26">
                  <c:v>4.5924694210090988E-2</c:v>
                </c:pt>
                <c:pt idx="27">
                  <c:v>4.7022018279569901E-2</c:v>
                </c:pt>
                <c:pt idx="28">
                  <c:v>4.8843393796526059E-2</c:v>
                </c:pt>
                <c:pt idx="29">
                  <c:v>5.0541272511717673E-2</c:v>
                </c:pt>
                <c:pt idx="30">
                  <c:v>5.1557658781362009E-2</c:v>
                </c:pt>
                <c:pt idx="31">
                  <c:v>5.2345715908464298E-2</c:v>
                </c:pt>
                <c:pt idx="32">
                  <c:v>5.3434589660876768E-2</c:v>
                </c:pt>
                <c:pt idx="33">
                  <c:v>5.4969771215880897E-2</c:v>
                </c:pt>
                <c:pt idx="34">
                  <c:v>5.4727638378825473E-2</c:v>
                </c:pt>
                <c:pt idx="35">
                  <c:v>5.594047893575959E-2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755-B449-A0D8-3798A0884437}"/>
            </c:ext>
          </c:extLst>
        </c:ser>
        <c:ser>
          <c:idx val="7"/>
          <c:order val="3"/>
          <c:tx>
            <c:strRef>
              <c:f>'Dif excess-Water (total  10ml)'!$X$5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'Dif excess-Water (total  10ml)'!$P$6:$P$41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excess-Water (total  10ml)'!$X$6:$X$41</c:f>
              <c:numCache>
                <c:formatCode>General</c:formatCode>
                <c:ptCount val="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755-B449-A0D8-3798A0884437}"/>
            </c:ext>
          </c:extLst>
        </c:ser>
        <c:ser>
          <c:idx val="10"/>
          <c:order val="4"/>
          <c:tx>
            <c:strRef>
              <c:f>'Dif excess-Water (total  10ml)'!$AA$5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 excess-Water (total  10ml)'!$P$6:$P$41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excess-Water (total  10ml)'!$AA$6:$AA$41</c:f>
              <c:numCache>
                <c:formatCode>General</c:formatCode>
                <c:ptCount val="36"/>
                <c:pt idx="0">
                  <c:v>2.2373024396683734E-3</c:v>
                </c:pt>
                <c:pt idx="1">
                  <c:v>3.3811350501124347E-2</c:v>
                </c:pt>
                <c:pt idx="2">
                  <c:v>4.7112328783045776E-2</c:v>
                </c:pt>
                <c:pt idx="3">
                  <c:v>5.2169910136448311E-2</c:v>
                </c:pt>
                <c:pt idx="4">
                  <c:v>5.6037860218135109E-2</c:v>
                </c:pt>
                <c:pt idx="5">
                  <c:v>5.6932902967191348E-2</c:v>
                </c:pt>
                <c:pt idx="6">
                  <c:v>5.7654706090485536E-2</c:v>
                </c:pt>
                <c:pt idx="7">
                  <c:v>5.7847279887244842E-2</c:v>
                </c:pt>
                <c:pt idx="8">
                  <c:v>5.7524999567082437E-2</c:v>
                </c:pt>
                <c:pt idx="9">
                  <c:v>5.7439203005311294E-2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755-B449-A0D8-3798A0884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59232"/>
        <c:axId val="2069541648"/>
      </c:scatterChart>
      <c:valAx>
        <c:axId val="2122159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541648"/>
        <c:crosses val="autoZero"/>
        <c:crossBetween val="midCat"/>
      </c:valAx>
      <c:valAx>
        <c:axId val="20695416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en-GB" sz="2000" b="1" baseline="0">
                    <a:solidFill>
                      <a:schemeClr val="tx1"/>
                    </a:solidFill>
                  </a:rPr>
                  <a:t> 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159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2200" b="1">
                <a:solidFill>
                  <a:schemeClr val="tx1"/>
                </a:solidFill>
              </a:rPr>
              <a:t>Different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excess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of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water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529216446363117"/>
          <c:y val="9.8346178548490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 excess water(7ml MeTHF)'!$Q$5</c:f>
              <c:strCache>
                <c:ptCount val="1"/>
                <c:pt idx="0">
                  <c:v>Phenyl 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MeTHF)'!$Q$6:$Q$41</c:f>
              <c:numCache>
                <c:formatCode>General</c:formatCode>
                <c:ptCount val="36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39-2B47-B446-24E9A793A7E1}"/>
            </c:ext>
          </c:extLst>
        </c:ser>
        <c:ser>
          <c:idx val="1"/>
          <c:order val="1"/>
          <c:tx>
            <c:strRef>
              <c:f>'Dif excess water(7ml MeTHF)'!$R$5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MeTHF)'!$R$6:$R$41</c:f>
              <c:numCache>
                <c:formatCode>General</c:formatCode>
                <c:ptCount val="36"/>
                <c:pt idx="0">
                  <c:v>0.10825107601344869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  <c:pt idx="24">
                  <c:v>2.8633154286570733E-2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39-2B47-B446-24E9A793A7E1}"/>
            </c:ext>
          </c:extLst>
        </c:ser>
        <c:ser>
          <c:idx val="2"/>
          <c:order val="2"/>
          <c:tx>
            <c:strRef>
              <c:f>'Dif excess water(7ml MeTHF)'!$S$5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MeTHF)'!$S$6:$S$41</c:f>
              <c:numCache>
                <c:formatCode>General</c:formatCode>
                <c:ptCount val="36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B39-2B47-B446-24E9A793A7E1}"/>
            </c:ext>
          </c:extLst>
        </c:ser>
        <c:ser>
          <c:idx val="3"/>
          <c:order val="3"/>
          <c:tx>
            <c:strRef>
              <c:f>'Dif excess water(7ml MeTHF)'!$T$5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MeTHF)'!$T$6:$T$41</c:f>
              <c:numCache>
                <c:formatCode>General</c:formatCode>
                <c:ptCount val="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B39-2B47-B446-24E9A793A7E1}"/>
            </c:ext>
          </c:extLst>
        </c:ser>
        <c:ser>
          <c:idx val="4"/>
          <c:order val="4"/>
          <c:tx>
            <c:strRef>
              <c:f>'Dif excess water(7ml MeTHF)'!$U$5</c:f>
              <c:strCache>
                <c:ptCount val="1"/>
                <c:pt idx="0">
                  <c:v>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MeTHF)'!$U$6:$U$41</c:f>
              <c:numCache>
                <c:formatCode>General</c:formatCode>
                <c:ptCount val="36"/>
                <c:pt idx="0">
                  <c:v>4.8843614905460457E-2</c:v>
                </c:pt>
                <c:pt idx="1">
                  <c:v>3.6760153979955787E-2</c:v>
                </c:pt>
                <c:pt idx="2">
                  <c:v>2.3067895980985621E-2</c:v>
                </c:pt>
                <c:pt idx="3">
                  <c:v>1.5198914957501032E-2</c:v>
                </c:pt>
                <c:pt idx="4">
                  <c:v>9.5229829812568771E-3</c:v>
                </c:pt>
                <c:pt idx="5">
                  <c:v>5.8499637178189715E-3</c:v>
                </c:pt>
                <c:pt idx="6">
                  <c:v>3.2546937029187934E-3</c:v>
                </c:pt>
                <c:pt idx="7">
                  <c:v>2.1144515510606887E-3</c:v>
                </c:pt>
                <c:pt idx="8">
                  <c:v>1.5708959341859013E-3</c:v>
                </c:pt>
                <c:pt idx="9">
                  <c:v>1.2365622927536176E-3</c:v>
                </c:pt>
                <c:pt idx="10">
                  <c:v>1.1802947838148153E-3</c:v>
                </c:pt>
                <c:pt idx="11">
                  <c:v>1.1529656357324282E-3</c:v>
                </c:pt>
                <c:pt idx="12">
                  <c:v>1.1243582353188705E-3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B39-2B47-B446-24E9A793A7E1}"/>
            </c:ext>
          </c:extLst>
        </c:ser>
        <c:ser>
          <c:idx val="5"/>
          <c:order val="5"/>
          <c:tx>
            <c:strRef>
              <c:f>'Dif excess water(7ml MeTHF)'!$V$5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MeTHF)'!$V$6:$V$41</c:f>
              <c:numCache>
                <c:formatCode>General</c:formatCode>
                <c:ptCount val="36"/>
                <c:pt idx="0">
                  <c:v>8.1825462339330746E-2</c:v>
                </c:pt>
                <c:pt idx="1">
                  <c:v>6.0644905587977818E-2</c:v>
                </c:pt>
                <c:pt idx="2">
                  <c:v>4.674601611610199E-2</c:v>
                </c:pt>
                <c:pt idx="3">
                  <c:v>3.8350627873465659E-2</c:v>
                </c:pt>
                <c:pt idx="4">
                  <c:v>3.2282349071286319E-2</c:v>
                </c:pt>
                <c:pt idx="5">
                  <c:v>2.8578754478055808E-2</c:v>
                </c:pt>
                <c:pt idx="6">
                  <c:v>2.5758154222505415E-2</c:v>
                </c:pt>
                <c:pt idx="7">
                  <c:v>2.4066101775787423E-2</c:v>
                </c:pt>
                <c:pt idx="8">
                  <c:v>2.3274122145885402E-2</c:v>
                </c:pt>
                <c:pt idx="9">
                  <c:v>2.2252721019964984E-2</c:v>
                </c:pt>
                <c:pt idx="10">
                  <c:v>2.2071378062669716E-2</c:v>
                </c:pt>
                <c:pt idx="11">
                  <c:v>2.1414631499320214E-2</c:v>
                </c:pt>
                <c:pt idx="12">
                  <c:v>2.0798201799468317E-2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B39-2B47-B446-24E9A793A7E1}"/>
            </c:ext>
          </c:extLst>
        </c:ser>
        <c:ser>
          <c:idx val="6"/>
          <c:order val="6"/>
          <c:tx>
            <c:strRef>
              <c:f>'Dif excess water(7ml MeTHF)'!$W$5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MeTHF)'!$W$6:$W$41</c:f>
              <c:numCache>
                <c:formatCode>General</c:formatCode>
                <c:ptCount val="36"/>
                <c:pt idx="0">
                  <c:v>7.76574303598097E-4</c:v>
                </c:pt>
                <c:pt idx="1">
                  <c:v>1.9913764087035001E-2</c:v>
                </c:pt>
                <c:pt idx="2">
                  <c:v>3.0171500345407099E-2</c:v>
                </c:pt>
                <c:pt idx="3">
                  <c:v>3.7235439790154534E-2</c:v>
                </c:pt>
                <c:pt idx="4">
                  <c:v>4.1969353812213415E-2</c:v>
                </c:pt>
                <c:pt idx="5">
                  <c:v>4.5008408382428214E-2</c:v>
                </c:pt>
                <c:pt idx="6">
                  <c:v>4.5446326971706232E-2</c:v>
                </c:pt>
                <c:pt idx="7">
                  <c:v>4.564806975552476E-2</c:v>
                </c:pt>
                <c:pt idx="8">
                  <c:v>4.5662561623480008E-2</c:v>
                </c:pt>
                <c:pt idx="9">
                  <c:v>4.5940897405992866E-2</c:v>
                </c:pt>
                <c:pt idx="10">
                  <c:v>4.5892234152550275E-2</c:v>
                </c:pt>
                <c:pt idx="11">
                  <c:v>4.5547188613793768E-2</c:v>
                </c:pt>
                <c:pt idx="12">
                  <c:v>4.5464897385874094E-2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B39-2B47-B446-24E9A793A7E1}"/>
            </c:ext>
          </c:extLst>
        </c:ser>
        <c:ser>
          <c:idx val="7"/>
          <c:order val="7"/>
          <c:tx>
            <c:strRef>
              <c:f>'Dif excess water(7ml MeTHF)'!$X$5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MeTHF)'!$X$6:$X$41</c:f>
              <c:numCache>
                <c:formatCode>General</c:formatCode>
                <c:ptCount val="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B39-2B47-B446-24E9A793A7E1}"/>
            </c:ext>
          </c:extLst>
        </c:ser>
        <c:ser>
          <c:idx val="8"/>
          <c:order val="8"/>
          <c:tx>
            <c:strRef>
              <c:f>'Dif excess water(7ml MeTHF)'!$Y$5</c:f>
              <c:strCache>
                <c:ptCount val="1"/>
                <c:pt idx="0">
                  <c:v>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8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MeTHF)'!$Y$6:$Y$41</c:f>
              <c:numCache>
                <c:formatCode>General</c:formatCode>
                <c:ptCount val="36"/>
                <c:pt idx="0">
                  <c:v>8.9777199098224958E-2</c:v>
                </c:pt>
                <c:pt idx="1">
                  <c:v>7.4995141489816508E-2</c:v>
                </c:pt>
                <c:pt idx="2">
                  <c:v>6.3208824479652315E-2</c:v>
                </c:pt>
                <c:pt idx="3">
                  <c:v>5.6719132573104021E-2</c:v>
                </c:pt>
                <c:pt idx="4">
                  <c:v>5.0368146158785466E-2</c:v>
                </c:pt>
                <c:pt idx="5">
                  <c:v>4.609260598324464E-2</c:v>
                </c:pt>
                <c:pt idx="6">
                  <c:v>4.2428328228325617E-2</c:v>
                </c:pt>
                <c:pt idx="7">
                  <c:v>3.8870994467888831E-2</c:v>
                </c:pt>
                <c:pt idx="8">
                  <c:v>3.4861540122336047E-2</c:v>
                </c:pt>
                <c:pt idx="9">
                  <c:v>3.2551081952915922E-2</c:v>
                </c:pt>
                <c:pt idx="10">
                  <c:v>2.9216510125083091E-2</c:v>
                </c:pt>
                <c:pt idx="11">
                  <c:v>2.6710137919475081E-2</c:v>
                </c:pt>
                <c:pt idx="12">
                  <c:v>2.4381079439047E-2</c:v>
                </c:pt>
                <c:pt idx="13">
                  <c:v>2.1962298454742162E-2</c:v>
                </c:pt>
                <c:pt idx="14">
                  <c:v>1.9718479649382614E-2</c:v>
                </c:pt>
                <c:pt idx="15">
                  <c:v>1.7875939559762685E-2</c:v>
                </c:pt>
                <c:pt idx="16">
                  <c:v>1.5989690093697946E-2</c:v>
                </c:pt>
                <c:pt idx="17">
                  <c:v>1.4195318112756164E-2</c:v>
                </c:pt>
                <c:pt idx="18">
                  <c:v>1.2864287890108128E-2</c:v>
                </c:pt>
                <c:pt idx="19">
                  <c:v>1.1666269380081258E-2</c:v>
                </c:pt>
                <c:pt idx="20">
                  <c:v>9.2949760094968668E-3</c:v>
                </c:pt>
                <c:pt idx="21">
                  <c:v>7.2712478806650962E-3</c:v>
                </c:pt>
                <c:pt idx="22">
                  <c:v>5.0603330480216754E-3</c:v>
                </c:pt>
                <c:pt idx="23">
                  <c:v>3.1196144037010827E-3</c:v>
                </c:pt>
                <c:pt idx="24">
                  <c:v>2.7153606584051073E-3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B39-2B47-B446-24E9A793A7E1}"/>
            </c:ext>
          </c:extLst>
        </c:ser>
        <c:ser>
          <c:idx val="9"/>
          <c:order val="9"/>
          <c:tx>
            <c:strRef>
              <c:f>'Dif excess water(7ml MeTHF)'!$Z$5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8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MeTHF)'!$Z$6:$Z$41</c:f>
              <c:numCache>
                <c:formatCode>General</c:formatCode>
                <c:ptCount val="36"/>
                <c:pt idx="0">
                  <c:v>0.12663279530053673</c:v>
                </c:pt>
                <c:pt idx="1">
                  <c:v>0.1066373444570263</c:v>
                </c:pt>
                <c:pt idx="2">
                  <c:v>9.8611757837744965E-2</c:v>
                </c:pt>
                <c:pt idx="3">
                  <c:v>9.3032867373901984E-2</c:v>
                </c:pt>
                <c:pt idx="4">
                  <c:v>8.6226174920188692E-2</c:v>
                </c:pt>
                <c:pt idx="5">
                  <c:v>8.1750486213829507E-2</c:v>
                </c:pt>
                <c:pt idx="6">
                  <c:v>7.7874222912111588E-2</c:v>
                </c:pt>
                <c:pt idx="7">
                  <c:v>7.4277117110971513E-2</c:v>
                </c:pt>
                <c:pt idx="8">
                  <c:v>7.0019086566348851E-2</c:v>
                </c:pt>
                <c:pt idx="9">
                  <c:v>6.8582348785339628E-2</c:v>
                </c:pt>
                <c:pt idx="10">
                  <c:v>6.5041532188122531E-2</c:v>
                </c:pt>
                <c:pt idx="11">
                  <c:v>6.2292189523444945E-2</c:v>
                </c:pt>
                <c:pt idx="12">
                  <c:v>5.9855622762100137E-2</c:v>
                </c:pt>
                <c:pt idx="13">
                  <c:v>5.8177005944791874E-2</c:v>
                </c:pt>
                <c:pt idx="14">
                  <c:v>5.564790133624363E-2</c:v>
                </c:pt>
                <c:pt idx="15">
                  <c:v>5.3691386202634424E-2</c:v>
                </c:pt>
                <c:pt idx="16">
                  <c:v>5.2197599463859476E-2</c:v>
                </c:pt>
                <c:pt idx="17">
                  <c:v>4.9675499412848011E-2</c:v>
                </c:pt>
                <c:pt idx="18">
                  <c:v>4.9515475120156423E-2</c:v>
                </c:pt>
                <c:pt idx="19">
                  <c:v>4.7988201315472538E-2</c:v>
                </c:pt>
                <c:pt idx="20">
                  <c:v>4.5718287929478636E-2</c:v>
                </c:pt>
                <c:pt idx="21">
                  <c:v>4.379089395603155E-2</c:v>
                </c:pt>
                <c:pt idx="22">
                  <c:v>4.1423759787965975E-2</c:v>
                </c:pt>
                <c:pt idx="23">
                  <c:v>3.9476237367489675E-2</c:v>
                </c:pt>
                <c:pt idx="24">
                  <c:v>3.9261409367824712E-2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B39-2B47-B446-24E9A793A7E1}"/>
            </c:ext>
          </c:extLst>
        </c:ser>
        <c:ser>
          <c:idx val="10"/>
          <c:order val="10"/>
          <c:tx>
            <c:strRef>
              <c:f>'Dif excess water(7ml MeTHF)'!$AA$5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8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MeTHF)'!$AA$6:$AA$41</c:f>
              <c:numCache>
                <c:formatCode>General</c:formatCode>
                <c:ptCount val="36"/>
                <c:pt idx="0">
                  <c:v>1.2580680861044651E-3</c:v>
                </c:pt>
                <c:pt idx="1">
                  <c:v>1.3529988021191154E-2</c:v>
                </c:pt>
                <c:pt idx="2">
                  <c:v>2.1266497983960589E-2</c:v>
                </c:pt>
                <c:pt idx="3">
                  <c:v>2.7040601720784613E-2</c:v>
                </c:pt>
                <c:pt idx="4">
                  <c:v>3.1234876815170804E-2</c:v>
                </c:pt>
                <c:pt idx="5">
                  <c:v>3.5034699030527007E-2</c:v>
                </c:pt>
                <c:pt idx="6">
                  <c:v>3.8828019326764433E-2</c:v>
                </c:pt>
                <c:pt idx="7">
                  <c:v>4.1683883195474551E-2</c:v>
                </c:pt>
                <c:pt idx="8">
                  <c:v>4.3805676862647823E-2</c:v>
                </c:pt>
                <c:pt idx="9">
                  <c:v>4.7134939802868883E-2</c:v>
                </c:pt>
                <c:pt idx="10">
                  <c:v>4.8860946607574417E-2</c:v>
                </c:pt>
                <c:pt idx="11">
                  <c:v>5.0600314973926405E-2</c:v>
                </c:pt>
                <c:pt idx="12">
                  <c:v>5.2712793948423445E-2</c:v>
                </c:pt>
                <c:pt idx="13">
                  <c:v>5.4746655964388664E-2</c:v>
                </c:pt>
                <c:pt idx="14">
                  <c:v>5.5718473258215558E-2</c:v>
                </c:pt>
                <c:pt idx="15">
                  <c:v>5.7528354675662724E-2</c:v>
                </c:pt>
                <c:pt idx="16">
                  <c:v>5.8505954053207576E-2</c:v>
                </c:pt>
                <c:pt idx="17">
                  <c:v>5.9639898317414237E-2</c:v>
                </c:pt>
                <c:pt idx="18">
                  <c:v>6.1345053009354118E-2</c:v>
                </c:pt>
                <c:pt idx="19">
                  <c:v>6.2730921518240945E-2</c:v>
                </c:pt>
                <c:pt idx="20">
                  <c:v>6.4031563423961171E-2</c:v>
                </c:pt>
                <c:pt idx="21">
                  <c:v>6.6042883632451407E-2</c:v>
                </c:pt>
                <c:pt idx="22">
                  <c:v>6.7281901782990108E-2</c:v>
                </c:pt>
                <c:pt idx="23">
                  <c:v>6.7679764664035191E-2</c:v>
                </c:pt>
                <c:pt idx="24">
                  <c:v>6.9121669916714659E-2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B39-2B47-B446-24E9A793A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59232"/>
        <c:axId val="2069541648"/>
      </c:scatterChart>
      <c:valAx>
        <c:axId val="2122159232"/>
        <c:scaling>
          <c:orientation val="minMax"/>
          <c:max val="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541648"/>
        <c:crosses val="autoZero"/>
        <c:crossBetween val="midCat"/>
      </c:valAx>
      <c:valAx>
        <c:axId val="20695416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en-GB" sz="2000" b="1" baseline="0">
                    <a:solidFill>
                      <a:schemeClr val="tx1"/>
                    </a:solidFill>
                  </a:rPr>
                  <a:t> 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159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2200" b="1">
                <a:solidFill>
                  <a:schemeClr val="tx1"/>
                </a:solidFill>
              </a:rPr>
              <a:t>Di</a:t>
            </a:r>
            <a:r>
              <a:rPr lang="en-US" altLang="zh-CN" sz="2200" b="1">
                <a:solidFill>
                  <a:schemeClr val="tx1"/>
                </a:solidFill>
              </a:rPr>
              <a:t>fferent</a:t>
            </a:r>
            <a:r>
              <a:rPr lang="zh-CN" altLang="en-US" sz="2200" b="1" baseline="0">
                <a:solidFill>
                  <a:schemeClr val="tx1"/>
                </a:solidFill>
              </a:rPr>
              <a:t> </a:t>
            </a:r>
            <a:r>
              <a:rPr lang="en-US" altLang="zh-CN" sz="2200" b="1" baseline="0">
                <a:solidFill>
                  <a:schemeClr val="tx1"/>
                </a:solidFill>
              </a:rPr>
              <a:t>excess</a:t>
            </a:r>
            <a:r>
              <a:rPr lang="zh-CN" altLang="en-US" sz="2200" b="1" baseline="0">
                <a:solidFill>
                  <a:schemeClr val="tx1"/>
                </a:solidFill>
              </a:rPr>
              <a:t> </a:t>
            </a:r>
            <a:r>
              <a:rPr lang="en-US" altLang="zh-CN" sz="2200" b="1" baseline="0">
                <a:solidFill>
                  <a:schemeClr val="tx1"/>
                </a:solidFill>
              </a:rPr>
              <a:t>of</a:t>
            </a:r>
            <a:r>
              <a:rPr lang="zh-CN" altLang="en-US" sz="2200" b="1" baseline="0">
                <a:solidFill>
                  <a:schemeClr val="tx1"/>
                </a:solidFill>
              </a:rPr>
              <a:t> </a:t>
            </a:r>
            <a:r>
              <a:rPr lang="en-US" altLang="zh-CN" sz="2200" b="1" baseline="0">
                <a:solidFill>
                  <a:schemeClr val="tx1"/>
                </a:solidFill>
              </a:rPr>
              <a:t>water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3194741014472751"/>
          <c:y val="0.100353243416827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 excess water(7ml MeTHF)'!$AE$5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MeTHF)'!$AE$6:$AE$41</c:f>
              <c:numCache>
                <c:formatCode>General</c:formatCode>
                <c:ptCount val="36"/>
                <c:pt idx="0">
                  <c:v>0.69070262779046621</c:v>
                </c:pt>
                <c:pt idx="1">
                  <c:v>0.49584237544160037</c:v>
                </c:pt>
                <c:pt idx="2">
                  <c:v>0.36176536766023931</c:v>
                </c:pt>
                <c:pt idx="3">
                  <c:v>0.27762163994836075</c:v>
                </c:pt>
                <c:pt idx="4">
                  <c:v>0.21919446653416749</c:v>
                </c:pt>
                <c:pt idx="5">
                  <c:v>0.16668573936377346</c:v>
                </c:pt>
                <c:pt idx="6">
                  <c:v>0.13213487417565539</c:v>
                </c:pt>
                <c:pt idx="7">
                  <c:v>0.10086499585040243</c:v>
                </c:pt>
                <c:pt idx="8">
                  <c:v>7.869261944165197E-2</c:v>
                </c:pt>
                <c:pt idx="9">
                  <c:v>6.0731901931223117E-2</c:v>
                </c:pt>
                <c:pt idx="10">
                  <c:v>4.8444047792311061E-2</c:v>
                </c:pt>
                <c:pt idx="11">
                  <c:v>3.8739281696234619E-2</c:v>
                </c:pt>
                <c:pt idx="12">
                  <c:v>3.2211923614601616E-2</c:v>
                </c:pt>
                <c:pt idx="13">
                  <c:v>2.739467818008369E-2</c:v>
                </c:pt>
                <c:pt idx="14">
                  <c:v>2.3346190612485707E-2</c:v>
                </c:pt>
                <c:pt idx="15">
                  <c:v>2.0542941406629243E-2</c:v>
                </c:pt>
                <c:pt idx="16">
                  <c:v>1.8411013558541706E-2</c:v>
                </c:pt>
                <c:pt idx="17">
                  <c:v>1.7157741509373183E-2</c:v>
                </c:pt>
                <c:pt idx="18">
                  <c:v>1.6152302608732877E-2</c:v>
                </c:pt>
                <c:pt idx="19">
                  <c:v>1.5856674316345121E-2</c:v>
                </c:pt>
                <c:pt idx="20">
                  <c:v>1.5585513078886235E-2</c:v>
                </c:pt>
                <c:pt idx="21">
                  <c:v>1.5312806233812773E-2</c:v>
                </c:pt>
                <c:pt idx="22">
                  <c:v>1.4829989194090306E-2</c:v>
                </c:pt>
                <c:pt idx="23">
                  <c:v>1.5478927755583996E-2</c:v>
                </c:pt>
                <c:pt idx="24">
                  <c:v>1.5820957054197452E-2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33-564D-A050-127391171694}"/>
            </c:ext>
          </c:extLst>
        </c:ser>
        <c:ser>
          <c:idx val="1"/>
          <c:order val="1"/>
          <c:tx>
            <c:strRef>
              <c:f>'Dif excess water(7ml MeTHF)'!$AF$5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MeTHF)'!$AF$6:$AF$41</c:f>
              <c:numCache>
                <c:formatCode>General</c:formatCode>
                <c:ptCount val="36"/>
                <c:pt idx="0">
                  <c:v>1.0825107601344868</c:v>
                </c:pt>
                <c:pt idx="1">
                  <c:v>0.89875353012563797</c:v>
                </c:pt>
                <c:pt idx="2">
                  <c:v>0.72284714842217734</c:v>
                </c:pt>
                <c:pt idx="3">
                  <c:v>0.64297771683248761</c:v>
                </c:pt>
                <c:pt idx="4">
                  <c:v>0.56231656742738478</c:v>
                </c:pt>
                <c:pt idx="5">
                  <c:v>0.51671214013481293</c:v>
                </c:pt>
                <c:pt idx="6">
                  <c:v>0.47193657794495003</c:v>
                </c:pt>
                <c:pt idx="7">
                  <c:v>0.43023042099212583</c:v>
                </c:pt>
                <c:pt idx="8">
                  <c:v>0.41375099253144371</c:v>
                </c:pt>
                <c:pt idx="9">
                  <c:v>0.38952861443890185</c:v>
                </c:pt>
                <c:pt idx="10">
                  <c:v>0.37892738303679213</c:v>
                </c:pt>
                <c:pt idx="11">
                  <c:v>0.35403644497110764</c:v>
                </c:pt>
                <c:pt idx="12">
                  <c:v>0.35072570770968581</c:v>
                </c:pt>
                <c:pt idx="13">
                  <c:v>0.33591559248434738</c:v>
                </c:pt>
                <c:pt idx="14">
                  <c:v>0.33671529955896701</c:v>
                </c:pt>
                <c:pt idx="15">
                  <c:v>0.33413571347496712</c:v>
                </c:pt>
                <c:pt idx="16">
                  <c:v>0.32859341832688832</c:v>
                </c:pt>
                <c:pt idx="17">
                  <c:v>0.32098672160277653</c:v>
                </c:pt>
                <c:pt idx="18">
                  <c:v>0.31912125125653318</c:v>
                </c:pt>
                <c:pt idx="19">
                  <c:v>0.31500919829827584</c:v>
                </c:pt>
                <c:pt idx="20">
                  <c:v>0.3148262604908873</c:v>
                </c:pt>
                <c:pt idx="21">
                  <c:v>0.30202046551856343</c:v>
                </c:pt>
                <c:pt idx="22">
                  <c:v>0.29321245764663745</c:v>
                </c:pt>
                <c:pt idx="23">
                  <c:v>0.29073182113578588</c:v>
                </c:pt>
                <c:pt idx="24">
                  <c:v>0.28633154286570733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33-564D-A050-127391171694}"/>
            </c:ext>
          </c:extLst>
        </c:ser>
        <c:ser>
          <c:idx val="2"/>
          <c:order val="2"/>
          <c:tx>
            <c:strRef>
              <c:f>'Dif excess water(7ml MeTHF)'!$AG$5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MeTHF)'!$AG$6:$AG$41</c:f>
              <c:numCache>
                <c:formatCode>General</c:formatCode>
                <c:ptCount val="36"/>
                <c:pt idx="0">
                  <c:v>1.0076900366124898E-2</c:v>
                </c:pt>
                <c:pt idx="1">
                  <c:v>0.20470721798723326</c:v>
                </c:pt>
                <c:pt idx="2">
                  <c:v>0.32004663947978768</c:v>
                </c:pt>
                <c:pt idx="3">
                  <c:v>0.39598765578543155</c:v>
                </c:pt>
                <c:pt idx="4">
                  <c:v>0.4503366499454618</c:v>
                </c:pt>
                <c:pt idx="5">
                  <c:v>0.48610736844097885</c:v>
                </c:pt>
                <c:pt idx="6">
                  <c:v>0.50972119880166533</c:v>
                </c:pt>
                <c:pt idx="7">
                  <c:v>0.54215723818957273</c:v>
                </c:pt>
                <c:pt idx="8">
                  <c:v>0.55263654840896059</c:v>
                </c:pt>
                <c:pt idx="9">
                  <c:v>0.56346343721641023</c:v>
                </c:pt>
                <c:pt idx="10">
                  <c:v>0.57997173129810586</c:v>
                </c:pt>
                <c:pt idx="11">
                  <c:v>0.57763072932063697</c:v>
                </c:pt>
                <c:pt idx="12">
                  <c:v>0.59750012039287015</c:v>
                </c:pt>
                <c:pt idx="13">
                  <c:v>0.5916771392437552</c:v>
                </c:pt>
                <c:pt idx="14">
                  <c:v>0.59913523991979323</c:v>
                </c:pt>
                <c:pt idx="15">
                  <c:v>0.60110699981239868</c:v>
                </c:pt>
                <c:pt idx="16">
                  <c:v>0.59452053768623658</c:v>
                </c:pt>
                <c:pt idx="17">
                  <c:v>0.60907592637767027</c:v>
                </c:pt>
                <c:pt idx="18">
                  <c:v>0.60599762805849466</c:v>
                </c:pt>
                <c:pt idx="19">
                  <c:v>0.60714981315398686</c:v>
                </c:pt>
                <c:pt idx="20">
                  <c:v>0.60533861385805077</c:v>
                </c:pt>
                <c:pt idx="21">
                  <c:v>0.60636384454293091</c:v>
                </c:pt>
                <c:pt idx="22">
                  <c:v>0.60525882536846431</c:v>
                </c:pt>
                <c:pt idx="23">
                  <c:v>0.6152837301502978</c:v>
                </c:pt>
                <c:pt idx="24">
                  <c:v>0.61799377186272131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D33-564D-A050-127391171694}"/>
            </c:ext>
          </c:extLst>
        </c:ser>
        <c:ser>
          <c:idx val="3"/>
          <c:order val="3"/>
          <c:tx>
            <c:strRef>
              <c:f>'Dif excess water(7ml MeTHF)'!$AH$5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MeTHF)'!$AH$6:$AH$41</c:f>
              <c:numCache>
                <c:formatCode>General</c:formatCode>
                <c:ptCount val="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D33-564D-A050-127391171694}"/>
            </c:ext>
          </c:extLst>
        </c:ser>
        <c:ser>
          <c:idx val="4"/>
          <c:order val="4"/>
          <c:tx>
            <c:strRef>
              <c:f>'Dif excess water(7ml MeTHF)'!$AI$5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MeTHF)'!$AI$6:$AI$41</c:f>
              <c:numCache>
                <c:formatCode>General</c:formatCode>
                <c:ptCount val="36"/>
                <c:pt idx="0">
                  <c:v>0.48843614905460464</c:v>
                </c:pt>
                <c:pt idx="1">
                  <c:v>0.3676015397995579</c:v>
                </c:pt>
                <c:pt idx="2">
                  <c:v>0.23067895980985623</c:v>
                </c:pt>
                <c:pt idx="3">
                  <c:v>0.15198914957501033</c:v>
                </c:pt>
                <c:pt idx="4">
                  <c:v>9.5229829812568792E-2</c:v>
                </c:pt>
                <c:pt idx="5">
                  <c:v>5.849963717818972E-2</c:v>
                </c:pt>
                <c:pt idx="6">
                  <c:v>3.2546937029187935E-2</c:v>
                </c:pt>
                <c:pt idx="7">
                  <c:v>2.1144515510606889E-2</c:v>
                </c:pt>
                <c:pt idx="8">
                  <c:v>1.5708959341859015E-2</c:v>
                </c:pt>
                <c:pt idx="9">
                  <c:v>1.236562292753618E-2</c:v>
                </c:pt>
                <c:pt idx="10">
                  <c:v>1.1802947838148153E-2</c:v>
                </c:pt>
                <c:pt idx="11">
                  <c:v>1.1529656357324284E-2</c:v>
                </c:pt>
                <c:pt idx="12">
                  <c:v>1.1243582353188708E-2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D33-564D-A050-127391171694}"/>
            </c:ext>
          </c:extLst>
        </c:ser>
        <c:ser>
          <c:idx val="5"/>
          <c:order val="5"/>
          <c:tx>
            <c:strRef>
              <c:f>'Dif excess water(7ml MeTHF)'!$AJ$5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MeTHF)'!$AJ$6:$AJ$41</c:f>
              <c:numCache>
                <c:formatCode>General</c:formatCode>
                <c:ptCount val="36"/>
                <c:pt idx="0">
                  <c:v>0.81825462339330757</c:v>
                </c:pt>
                <c:pt idx="1">
                  <c:v>0.60644905587977826</c:v>
                </c:pt>
                <c:pt idx="2">
                  <c:v>0.46746016116101996</c:v>
                </c:pt>
                <c:pt idx="3">
                  <c:v>0.38350627873465665</c:v>
                </c:pt>
                <c:pt idx="4">
                  <c:v>0.3228234907128632</c:v>
                </c:pt>
                <c:pt idx="5">
                  <c:v>0.28578754478055812</c:v>
                </c:pt>
                <c:pt idx="6">
                  <c:v>0.25758154222505419</c:v>
                </c:pt>
                <c:pt idx="7">
                  <c:v>0.24066101775787427</c:v>
                </c:pt>
                <c:pt idx="8">
                  <c:v>0.23274122145885406</c:v>
                </c:pt>
                <c:pt idx="9">
                  <c:v>0.22252721019964988</c:v>
                </c:pt>
                <c:pt idx="10">
                  <c:v>0.22071378062669719</c:v>
                </c:pt>
                <c:pt idx="11">
                  <c:v>0.21414631499320214</c:v>
                </c:pt>
                <c:pt idx="12">
                  <c:v>0.20798201799468319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D33-564D-A050-127391171694}"/>
            </c:ext>
          </c:extLst>
        </c:ser>
        <c:ser>
          <c:idx val="6"/>
          <c:order val="6"/>
          <c:tx>
            <c:strRef>
              <c:f>'Dif excess water(7ml MeTHF)'!$AK$5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MeTHF)'!$AK$6:$AK$41</c:f>
              <c:numCache>
                <c:formatCode>General</c:formatCode>
                <c:ptCount val="36"/>
                <c:pt idx="0">
                  <c:v>7.7657430359809702E-3</c:v>
                </c:pt>
                <c:pt idx="1">
                  <c:v>0.19913764087035005</c:v>
                </c:pt>
                <c:pt idx="2">
                  <c:v>0.30171500345407104</c:v>
                </c:pt>
                <c:pt idx="3">
                  <c:v>0.37235439790154534</c:v>
                </c:pt>
                <c:pt idx="4">
                  <c:v>0.41969353812213417</c:v>
                </c:pt>
                <c:pt idx="5">
                  <c:v>0.45008408382428217</c:v>
                </c:pt>
                <c:pt idx="6">
                  <c:v>0.45446326971706241</c:v>
                </c:pt>
                <c:pt idx="7">
                  <c:v>0.45648069755524767</c:v>
                </c:pt>
                <c:pt idx="8">
                  <c:v>0.45662561623480014</c:v>
                </c:pt>
                <c:pt idx="9">
                  <c:v>0.4594089740599287</c:v>
                </c:pt>
                <c:pt idx="10">
                  <c:v>0.45892234152550276</c:v>
                </c:pt>
                <c:pt idx="11">
                  <c:v>0.45547188613793776</c:v>
                </c:pt>
                <c:pt idx="12">
                  <c:v>0.45464897385874098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D33-564D-A050-127391171694}"/>
            </c:ext>
          </c:extLst>
        </c:ser>
        <c:ser>
          <c:idx val="7"/>
          <c:order val="7"/>
          <c:tx>
            <c:strRef>
              <c:f>'Dif excess water(7ml MeTHF)'!$AL$5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8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MeTHF)'!$AL$6:$AL$41</c:f>
              <c:numCache>
                <c:formatCode>General</c:formatCode>
                <c:ptCount val="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D33-564D-A050-127391171694}"/>
            </c:ext>
          </c:extLst>
        </c:ser>
        <c:ser>
          <c:idx val="8"/>
          <c:order val="8"/>
          <c:tx>
            <c:strRef>
              <c:f>'Dif excess water(7ml MeTHF)'!$AM$5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8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MeTHF)'!$AM$6:$AM$41</c:f>
              <c:numCache>
                <c:formatCode>General</c:formatCode>
                <c:ptCount val="36"/>
                <c:pt idx="0">
                  <c:v>0.76310618470385028</c:v>
                </c:pt>
                <c:pt idx="1">
                  <c:v>0.63745869628885332</c:v>
                </c:pt>
                <c:pt idx="2">
                  <c:v>0.53727500270429462</c:v>
                </c:pt>
                <c:pt idx="3">
                  <c:v>0.48211262205025796</c:v>
                </c:pt>
                <c:pt idx="4">
                  <c:v>0.4281292380683841</c:v>
                </c:pt>
                <c:pt idx="5">
                  <c:v>0.39178714693970795</c:v>
                </c:pt>
                <c:pt idx="6">
                  <c:v>0.36064078633435986</c:v>
                </c:pt>
                <c:pt idx="7">
                  <c:v>0.33040344967302054</c:v>
                </c:pt>
                <c:pt idx="8">
                  <c:v>0.29632308807662555</c:v>
                </c:pt>
                <c:pt idx="9">
                  <c:v>0.2766841938329434</c:v>
                </c:pt>
                <c:pt idx="10">
                  <c:v>0.24834033357980295</c:v>
                </c:pt>
                <c:pt idx="11">
                  <c:v>0.22703617004517648</c:v>
                </c:pt>
                <c:pt idx="12">
                  <c:v>0.20723917315950777</c:v>
                </c:pt>
                <c:pt idx="13">
                  <c:v>0.18667953499851303</c:v>
                </c:pt>
                <c:pt idx="14">
                  <c:v>0.16760707534368147</c:v>
                </c:pt>
                <c:pt idx="15">
                  <c:v>0.15194548473852798</c:v>
                </c:pt>
                <c:pt idx="16">
                  <c:v>0.13591236443730889</c:v>
                </c:pt>
                <c:pt idx="17">
                  <c:v>0.12066020275182537</c:v>
                </c:pt>
                <c:pt idx="18">
                  <c:v>0.10934644597245463</c:v>
                </c:pt>
                <c:pt idx="19">
                  <c:v>9.9163288739057803E-2</c:v>
                </c:pt>
                <c:pt idx="20">
                  <c:v>7.9007295290650412E-2</c:v>
                </c:pt>
                <c:pt idx="21">
                  <c:v>6.1805606367597257E-2</c:v>
                </c:pt>
                <c:pt idx="22">
                  <c:v>4.3012830478055937E-2</c:v>
                </c:pt>
                <c:pt idx="23">
                  <c:v>2.6516722166291983E-2</c:v>
                </c:pt>
                <c:pt idx="24">
                  <c:v>2.308056536563776E-2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D33-564D-A050-127391171694}"/>
            </c:ext>
          </c:extLst>
        </c:ser>
        <c:ser>
          <c:idx val="9"/>
          <c:order val="9"/>
          <c:tx>
            <c:strRef>
              <c:f>'Dif excess water(7ml MeTHF)'!$AN$5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8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MeTHF)'!$AN$6:$AN$41</c:f>
              <c:numCache>
                <c:formatCode>General</c:formatCode>
                <c:ptCount val="36"/>
                <c:pt idx="0">
                  <c:v>1.0763787492907748</c:v>
                </c:pt>
                <c:pt idx="1">
                  <c:v>0.90641741882054938</c:v>
                </c:pt>
                <c:pt idx="2">
                  <c:v>0.83819993323883291</c:v>
                </c:pt>
                <c:pt idx="3">
                  <c:v>0.79077936477037325</c:v>
                </c:pt>
                <c:pt idx="4">
                  <c:v>0.7329224794923791</c:v>
                </c:pt>
                <c:pt idx="5">
                  <c:v>0.69487912586875955</c:v>
                </c:pt>
                <c:pt idx="6">
                  <c:v>0.66193088813363965</c:v>
                </c:pt>
                <c:pt idx="7">
                  <c:v>0.63135548912970296</c:v>
                </c:pt>
                <c:pt idx="8">
                  <c:v>0.59516222986234291</c:v>
                </c:pt>
                <c:pt idx="9">
                  <c:v>0.58294995884588729</c:v>
                </c:pt>
                <c:pt idx="10">
                  <c:v>0.55285301807051135</c:v>
                </c:pt>
                <c:pt idx="11">
                  <c:v>0.52948360565444597</c:v>
                </c:pt>
                <c:pt idx="12">
                  <c:v>0.5087727883901233</c:v>
                </c:pt>
                <c:pt idx="13">
                  <c:v>0.49450454558568546</c:v>
                </c:pt>
                <c:pt idx="14">
                  <c:v>0.4730071566279993</c:v>
                </c:pt>
                <c:pt idx="15">
                  <c:v>0.45637677815862482</c:v>
                </c:pt>
                <c:pt idx="16">
                  <c:v>0.44367959100600962</c:v>
                </c:pt>
                <c:pt idx="17">
                  <c:v>0.42224174078679072</c:v>
                </c:pt>
                <c:pt idx="18">
                  <c:v>0.42088153431251424</c:v>
                </c:pt>
                <c:pt idx="19">
                  <c:v>0.40789970710251949</c:v>
                </c:pt>
                <c:pt idx="20">
                  <c:v>0.38860544351451398</c:v>
                </c:pt>
                <c:pt idx="21">
                  <c:v>0.37222259490404225</c:v>
                </c:pt>
                <c:pt idx="22">
                  <c:v>0.35210195467669125</c:v>
                </c:pt>
                <c:pt idx="23">
                  <c:v>0.33554801426818209</c:v>
                </c:pt>
                <c:pt idx="24">
                  <c:v>0.33372197628929029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D33-564D-A050-127391171694}"/>
            </c:ext>
          </c:extLst>
        </c:ser>
        <c:ser>
          <c:idx val="10"/>
          <c:order val="10"/>
          <c:tx>
            <c:strRef>
              <c:f>'Dif excess water(7ml MeTHF)'!$AO$5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8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MeTHF)'!$AO$6:$AO$41</c:f>
              <c:numCache>
                <c:formatCode>General</c:formatCode>
                <c:ptCount val="36"/>
                <c:pt idx="0">
                  <c:v>1.0693578624952167E-2</c:v>
                </c:pt>
                <c:pt idx="1">
                  <c:v>0.11500489703007584</c:v>
                </c:pt>
                <c:pt idx="2">
                  <c:v>0.18076523105601269</c:v>
                </c:pt>
                <c:pt idx="3">
                  <c:v>0.22984511232821811</c:v>
                </c:pt>
                <c:pt idx="4">
                  <c:v>0.26549645027398733</c:v>
                </c:pt>
                <c:pt idx="5">
                  <c:v>0.29779493878153018</c:v>
                </c:pt>
                <c:pt idx="6">
                  <c:v>0.33003816097711608</c:v>
                </c:pt>
                <c:pt idx="7">
                  <c:v>0.35431300361840368</c:v>
                </c:pt>
                <c:pt idx="8">
                  <c:v>0.37234824960902402</c:v>
                </c:pt>
                <c:pt idx="9">
                  <c:v>0.40064698431791568</c:v>
                </c:pt>
                <c:pt idx="10">
                  <c:v>0.41531804201120215</c:v>
                </c:pt>
                <c:pt idx="11">
                  <c:v>0.43010267297734772</c:v>
                </c:pt>
                <c:pt idx="12">
                  <c:v>0.44805874408101187</c:v>
                </c:pt>
                <c:pt idx="13">
                  <c:v>0.46534657104383792</c:v>
                </c:pt>
                <c:pt idx="14">
                  <c:v>0.47360701795876209</c:v>
                </c:pt>
                <c:pt idx="15">
                  <c:v>0.48899100985322308</c:v>
                </c:pt>
                <c:pt idx="16">
                  <c:v>0.49730060447925839</c:v>
                </c:pt>
                <c:pt idx="17">
                  <c:v>0.50693913062862972</c:v>
                </c:pt>
                <c:pt idx="18">
                  <c:v>0.52143294536518059</c:v>
                </c:pt>
                <c:pt idx="19">
                  <c:v>0.53321282757291977</c:v>
                </c:pt>
                <c:pt idx="20">
                  <c:v>0.54426828366098712</c:v>
                </c:pt>
                <c:pt idx="21">
                  <c:v>0.56136450526219195</c:v>
                </c:pt>
                <c:pt idx="22">
                  <c:v>0.57189615943645433</c:v>
                </c:pt>
                <c:pt idx="23">
                  <c:v>0.57527799389151923</c:v>
                </c:pt>
                <c:pt idx="24">
                  <c:v>0.58753418841673277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D33-564D-A050-127391171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59232"/>
        <c:axId val="2069541648"/>
      </c:scatterChart>
      <c:valAx>
        <c:axId val="2122159232"/>
        <c:scaling>
          <c:orientation val="minMax"/>
          <c:max val="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541648"/>
        <c:crosses val="autoZero"/>
        <c:crossBetween val="midCat"/>
      </c:valAx>
      <c:valAx>
        <c:axId val="20695416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mmol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159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2200" b="1">
                <a:solidFill>
                  <a:schemeClr val="tx1"/>
                </a:solidFill>
              </a:rPr>
              <a:t>Reproducibility of standard reaction conditions</a:t>
            </a:r>
            <a:r>
              <a:rPr lang="en-GB" sz="2200" b="1" baseline="0">
                <a:solidFill>
                  <a:schemeClr val="tx1"/>
                </a:solidFill>
              </a:rPr>
              <a:t> </a:t>
            </a:r>
            <a:r>
              <a:rPr lang="en-GB" sz="2200" b="1">
                <a:solidFill>
                  <a:schemeClr val="tx1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24074200802286799"/>
          <c:y val="0.110319283115764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reproducibility!$L$6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reproducibility!$A$7:$A$31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reproducibility!$L$7:$L$31</c:f>
              <c:numCache>
                <c:formatCode>General</c:formatCode>
                <c:ptCount val="25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56-BF4B-895E-4602BF846E6B}"/>
            </c:ext>
          </c:extLst>
        </c:ser>
        <c:ser>
          <c:idx val="1"/>
          <c:order val="1"/>
          <c:tx>
            <c:strRef>
              <c:f>reproducibility!$M$6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reproducibility!$A$7:$A$31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reproducibility!$M$7:$M$31</c:f>
              <c:numCache>
                <c:formatCode>General</c:formatCode>
                <c:ptCount val="25"/>
                <c:pt idx="0">
                  <c:v>0.10825107601344869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  <c:pt idx="24">
                  <c:v>2.8633154286570733E-2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56-BF4B-895E-4602BF846E6B}"/>
            </c:ext>
          </c:extLst>
        </c:ser>
        <c:ser>
          <c:idx val="2"/>
          <c:order val="2"/>
          <c:tx>
            <c:strRef>
              <c:f>reproducibility!$N$6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reproducibility!$A$7:$A$31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reproducibility!$N$7:$N$31</c:f>
              <c:numCache>
                <c:formatCode>General</c:formatCode>
                <c:ptCount val="25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D56-BF4B-895E-4602BF846E6B}"/>
            </c:ext>
          </c:extLst>
        </c:ser>
        <c:ser>
          <c:idx val="3"/>
          <c:order val="3"/>
          <c:tx>
            <c:strRef>
              <c:f>reproducibility!$O$6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reproducibility!$A$7:$A$31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reproducibility!$O$7:$O$31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D56-BF4B-895E-4602BF846E6B}"/>
            </c:ext>
          </c:extLst>
        </c:ser>
        <c:ser>
          <c:idx val="4"/>
          <c:order val="4"/>
          <c:tx>
            <c:strRef>
              <c:f>reproducibility!$P$6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reproducibility!$A$7:$A$31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reproducibility!$P$7:$P$31</c:f>
              <c:numCache>
                <c:formatCode>General</c:formatCode>
                <c:ptCount val="25"/>
                <c:pt idx="0">
                  <c:v>7.16540139765839E-2</c:v>
                </c:pt>
                <c:pt idx="1">
                  <c:v>4.7247614819432876E-2</c:v>
                </c:pt>
                <c:pt idx="2">
                  <c:v>3.3877600569810755E-2</c:v>
                </c:pt>
                <c:pt idx="3">
                  <c:v>2.5224416543203666E-2</c:v>
                </c:pt>
                <c:pt idx="4">
                  <c:v>1.8922093306764916E-2</c:v>
                </c:pt>
                <c:pt idx="5">
                  <c:v>1.4455778377331481E-2</c:v>
                </c:pt>
                <c:pt idx="6">
                  <c:v>1.1042832614043381E-2</c:v>
                </c:pt>
                <c:pt idx="7">
                  <c:v>8.5147013353329398E-3</c:v>
                </c:pt>
                <c:pt idx="8">
                  <c:v>6.693794331058856E-3</c:v>
                </c:pt>
                <c:pt idx="9">
                  <c:v>5.1927707531896211E-3</c:v>
                </c:pt>
                <c:pt idx="10">
                  <c:v>4.1391291578373214E-3</c:v>
                </c:pt>
                <c:pt idx="11">
                  <c:v>3.4484785663611256E-3</c:v>
                </c:pt>
                <c:pt idx="12">
                  <c:v>2.9054934650819767E-3</c:v>
                </c:pt>
                <c:pt idx="13">
                  <c:v>2.5322392967034157E-3</c:v>
                </c:pt>
                <c:pt idx="14">
                  <c:v>2.2331484941877314E-3</c:v>
                </c:pt>
                <c:pt idx="15">
                  <c:v>1.961824824553897E-3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D56-BF4B-895E-4602BF846E6B}"/>
            </c:ext>
          </c:extLst>
        </c:ser>
        <c:ser>
          <c:idx val="5"/>
          <c:order val="5"/>
          <c:tx>
            <c:strRef>
              <c:f>reproducibility!$Q$6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reproducibility!$A$7:$A$31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reproducibility!$Q$7:$Q$31</c:f>
              <c:numCache>
                <c:formatCode>General</c:formatCode>
                <c:ptCount val="25"/>
                <c:pt idx="0">
                  <c:v>0.10831635392193591</c:v>
                </c:pt>
                <c:pt idx="1">
                  <c:v>8.6864922654819127E-2</c:v>
                </c:pt>
                <c:pt idx="2">
                  <c:v>7.0152781574754866E-2</c:v>
                </c:pt>
                <c:pt idx="3">
                  <c:v>6.0657587580864439E-2</c:v>
                </c:pt>
                <c:pt idx="4">
                  <c:v>5.3711395642029237E-2</c:v>
                </c:pt>
                <c:pt idx="5">
                  <c:v>4.8519043382141802E-2</c:v>
                </c:pt>
                <c:pt idx="6">
                  <c:v>4.4411293299235488E-2</c:v>
                </c:pt>
                <c:pt idx="7">
                  <c:v>4.1559953474719864E-2</c:v>
                </c:pt>
                <c:pt idx="8">
                  <c:v>3.932518093332759E-2</c:v>
                </c:pt>
                <c:pt idx="9">
                  <c:v>3.7292435810703635E-2</c:v>
                </c:pt>
                <c:pt idx="10">
                  <c:v>3.5921725996353814E-2</c:v>
                </c:pt>
                <c:pt idx="11">
                  <c:v>3.4914062511691782E-2</c:v>
                </c:pt>
                <c:pt idx="12">
                  <c:v>3.3960986658157367E-2</c:v>
                </c:pt>
                <c:pt idx="13">
                  <c:v>3.3436291023630091E-2</c:v>
                </c:pt>
                <c:pt idx="14">
                  <c:v>3.272245694028908E-2</c:v>
                </c:pt>
                <c:pt idx="15">
                  <c:v>3.2273259296487666E-2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D56-BF4B-895E-4602BF846E6B}"/>
            </c:ext>
          </c:extLst>
        </c:ser>
        <c:ser>
          <c:idx val="6"/>
          <c:order val="6"/>
          <c:tx>
            <c:strRef>
              <c:f>reproducibility!$R$6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reproducibility!$A$7:$A$31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reproducibility!$R$7:$R$31</c:f>
              <c:numCache>
                <c:formatCode>General</c:formatCode>
                <c:ptCount val="25"/>
                <c:pt idx="0">
                  <c:v>2.4415751439221568E-3</c:v>
                </c:pt>
                <c:pt idx="1">
                  <c:v>2.2035677906840533E-2</c:v>
                </c:pt>
                <c:pt idx="2">
                  <c:v>3.3228766237081896E-2</c:v>
                </c:pt>
                <c:pt idx="3">
                  <c:v>4.0934891870740286E-2</c:v>
                </c:pt>
                <c:pt idx="4">
                  <c:v>4.6221280275271587E-2</c:v>
                </c:pt>
                <c:pt idx="5">
                  <c:v>5.0304406183602712E-2</c:v>
                </c:pt>
                <c:pt idx="6">
                  <c:v>5.3120255003774479E-2</c:v>
                </c:pt>
                <c:pt idx="7">
                  <c:v>5.5225335912880896E-2</c:v>
                </c:pt>
                <c:pt idx="8">
                  <c:v>5.6997378381163505E-2</c:v>
                </c:pt>
                <c:pt idx="9">
                  <c:v>5.7686453816339404E-2</c:v>
                </c:pt>
                <c:pt idx="10">
                  <c:v>5.8770455381308241E-2</c:v>
                </c:pt>
                <c:pt idx="11">
                  <c:v>5.9853387723783291E-2</c:v>
                </c:pt>
                <c:pt idx="12">
                  <c:v>5.9824786211417985E-2</c:v>
                </c:pt>
                <c:pt idx="13">
                  <c:v>6.0312940199022891E-2</c:v>
                </c:pt>
                <c:pt idx="14">
                  <c:v>6.036682674793329E-2</c:v>
                </c:pt>
                <c:pt idx="15">
                  <c:v>6.0531054683019864E-2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D56-BF4B-895E-4602BF846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602624"/>
        <c:axId val="2081730864"/>
      </c:scatterChart>
      <c:valAx>
        <c:axId val="2068602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730864"/>
        <c:crosses val="autoZero"/>
        <c:crossBetween val="midCat"/>
      </c:valAx>
      <c:valAx>
        <c:axId val="20817308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602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BPin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(2)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51621887473653449"/>
          <c:y val="9.8346178548490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 excess water(7ml MeTHF)'!$AE$5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MeTHF)'!$AE$6:$AE$41</c:f>
              <c:numCache>
                <c:formatCode>General</c:formatCode>
                <c:ptCount val="36"/>
                <c:pt idx="0">
                  <c:v>0.69070262779046621</c:v>
                </c:pt>
                <c:pt idx="1">
                  <c:v>0.49584237544160037</c:v>
                </c:pt>
                <c:pt idx="2">
                  <c:v>0.36176536766023931</c:v>
                </c:pt>
                <c:pt idx="3">
                  <c:v>0.27762163994836075</c:v>
                </c:pt>
                <c:pt idx="4">
                  <c:v>0.21919446653416749</c:v>
                </c:pt>
                <c:pt idx="5">
                  <c:v>0.16668573936377346</c:v>
                </c:pt>
                <c:pt idx="6">
                  <c:v>0.13213487417565539</c:v>
                </c:pt>
                <c:pt idx="7">
                  <c:v>0.10086499585040243</c:v>
                </c:pt>
                <c:pt idx="8">
                  <c:v>7.869261944165197E-2</c:v>
                </c:pt>
                <c:pt idx="9">
                  <c:v>6.0731901931223117E-2</c:v>
                </c:pt>
                <c:pt idx="10">
                  <c:v>4.8444047792311061E-2</c:v>
                </c:pt>
                <c:pt idx="11">
                  <c:v>3.8739281696234619E-2</c:v>
                </c:pt>
                <c:pt idx="12">
                  <c:v>3.2211923614601616E-2</c:v>
                </c:pt>
                <c:pt idx="13">
                  <c:v>2.739467818008369E-2</c:v>
                </c:pt>
                <c:pt idx="14">
                  <c:v>2.3346190612485707E-2</c:v>
                </c:pt>
                <c:pt idx="15">
                  <c:v>2.0542941406629243E-2</c:v>
                </c:pt>
                <c:pt idx="16">
                  <c:v>1.8411013558541706E-2</c:v>
                </c:pt>
                <c:pt idx="17">
                  <c:v>1.7157741509373183E-2</c:v>
                </c:pt>
                <c:pt idx="18">
                  <c:v>1.6152302608732877E-2</c:v>
                </c:pt>
                <c:pt idx="19">
                  <c:v>1.5856674316345121E-2</c:v>
                </c:pt>
                <c:pt idx="20">
                  <c:v>1.5585513078886235E-2</c:v>
                </c:pt>
                <c:pt idx="21">
                  <c:v>1.5312806233812773E-2</c:v>
                </c:pt>
                <c:pt idx="22">
                  <c:v>1.4829989194090306E-2</c:v>
                </c:pt>
                <c:pt idx="23">
                  <c:v>1.5478927755583996E-2</c:v>
                </c:pt>
                <c:pt idx="24">
                  <c:v>1.5820957054197452E-2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78-954E-995E-786710E42399}"/>
            </c:ext>
          </c:extLst>
        </c:ser>
        <c:ser>
          <c:idx val="3"/>
          <c:order val="1"/>
          <c:tx>
            <c:strRef>
              <c:f>'Dif excess water(7ml MeTHF)'!$AH$5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MeTHF)'!$AH$6:$AH$41</c:f>
              <c:numCache>
                <c:formatCode>General</c:formatCode>
                <c:ptCount val="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C78-954E-995E-786710E42399}"/>
            </c:ext>
          </c:extLst>
        </c:ser>
        <c:ser>
          <c:idx val="4"/>
          <c:order val="2"/>
          <c:tx>
            <c:strRef>
              <c:f>'Dif excess water(7ml MeTHF)'!$AI$5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MeTHF)'!$AI$6:$AI$41</c:f>
              <c:numCache>
                <c:formatCode>General</c:formatCode>
                <c:ptCount val="36"/>
                <c:pt idx="0">
                  <c:v>0.48843614905460464</c:v>
                </c:pt>
                <c:pt idx="1">
                  <c:v>0.3676015397995579</c:v>
                </c:pt>
                <c:pt idx="2">
                  <c:v>0.23067895980985623</c:v>
                </c:pt>
                <c:pt idx="3">
                  <c:v>0.15198914957501033</c:v>
                </c:pt>
                <c:pt idx="4">
                  <c:v>9.5229829812568792E-2</c:v>
                </c:pt>
                <c:pt idx="5">
                  <c:v>5.849963717818972E-2</c:v>
                </c:pt>
                <c:pt idx="6">
                  <c:v>3.2546937029187935E-2</c:v>
                </c:pt>
                <c:pt idx="7">
                  <c:v>2.1144515510606889E-2</c:v>
                </c:pt>
                <c:pt idx="8">
                  <c:v>1.5708959341859015E-2</c:v>
                </c:pt>
                <c:pt idx="9">
                  <c:v>1.236562292753618E-2</c:v>
                </c:pt>
                <c:pt idx="10">
                  <c:v>1.1802947838148153E-2</c:v>
                </c:pt>
                <c:pt idx="11">
                  <c:v>1.1529656357324284E-2</c:v>
                </c:pt>
                <c:pt idx="12">
                  <c:v>1.1243582353188708E-2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C78-954E-995E-786710E42399}"/>
            </c:ext>
          </c:extLst>
        </c:ser>
        <c:ser>
          <c:idx val="7"/>
          <c:order val="3"/>
          <c:tx>
            <c:strRef>
              <c:f>'Dif excess water(7ml MeTHF)'!$AL$5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8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MeTHF)'!$AL$6:$AL$41</c:f>
              <c:numCache>
                <c:formatCode>General</c:formatCode>
                <c:ptCount val="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C78-954E-995E-786710E42399}"/>
            </c:ext>
          </c:extLst>
        </c:ser>
        <c:ser>
          <c:idx val="8"/>
          <c:order val="4"/>
          <c:tx>
            <c:strRef>
              <c:f>'Dif excess water(7ml MeTHF)'!$AM$5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8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MeTHF)'!$AM$6:$AM$41</c:f>
              <c:numCache>
                <c:formatCode>General</c:formatCode>
                <c:ptCount val="36"/>
                <c:pt idx="0">
                  <c:v>0.76310618470385028</c:v>
                </c:pt>
                <c:pt idx="1">
                  <c:v>0.63745869628885332</c:v>
                </c:pt>
                <c:pt idx="2">
                  <c:v>0.53727500270429462</c:v>
                </c:pt>
                <c:pt idx="3">
                  <c:v>0.48211262205025796</c:v>
                </c:pt>
                <c:pt idx="4">
                  <c:v>0.4281292380683841</c:v>
                </c:pt>
                <c:pt idx="5">
                  <c:v>0.39178714693970795</c:v>
                </c:pt>
                <c:pt idx="6">
                  <c:v>0.36064078633435986</c:v>
                </c:pt>
                <c:pt idx="7">
                  <c:v>0.33040344967302054</c:v>
                </c:pt>
                <c:pt idx="8">
                  <c:v>0.29632308807662555</c:v>
                </c:pt>
                <c:pt idx="9">
                  <c:v>0.2766841938329434</c:v>
                </c:pt>
                <c:pt idx="10">
                  <c:v>0.24834033357980295</c:v>
                </c:pt>
                <c:pt idx="11">
                  <c:v>0.22703617004517648</c:v>
                </c:pt>
                <c:pt idx="12">
                  <c:v>0.20723917315950777</c:v>
                </c:pt>
                <c:pt idx="13">
                  <c:v>0.18667953499851303</c:v>
                </c:pt>
                <c:pt idx="14">
                  <c:v>0.16760707534368147</c:v>
                </c:pt>
                <c:pt idx="15">
                  <c:v>0.15194548473852798</c:v>
                </c:pt>
                <c:pt idx="16">
                  <c:v>0.13591236443730889</c:v>
                </c:pt>
                <c:pt idx="17">
                  <c:v>0.12066020275182537</c:v>
                </c:pt>
                <c:pt idx="18">
                  <c:v>0.10934644597245463</c:v>
                </c:pt>
                <c:pt idx="19">
                  <c:v>9.9163288739057803E-2</c:v>
                </c:pt>
                <c:pt idx="20">
                  <c:v>7.9007295290650412E-2</c:v>
                </c:pt>
                <c:pt idx="21">
                  <c:v>6.1805606367597257E-2</c:v>
                </c:pt>
                <c:pt idx="22">
                  <c:v>4.3012830478055937E-2</c:v>
                </c:pt>
                <c:pt idx="23">
                  <c:v>2.6516722166291983E-2</c:v>
                </c:pt>
                <c:pt idx="24">
                  <c:v>2.308056536563776E-2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C78-954E-995E-786710E42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59232"/>
        <c:axId val="2069541648"/>
      </c:scatterChart>
      <c:valAx>
        <c:axId val="2122159232"/>
        <c:scaling>
          <c:orientation val="minMax"/>
          <c:max val="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541648"/>
        <c:crosses val="autoZero"/>
        <c:crossBetween val="midCat"/>
      </c:valAx>
      <c:valAx>
        <c:axId val="20695416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mmol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159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BnBr</a:t>
            </a:r>
            <a:r>
              <a:rPr lang="zh-CN" altLang="en-US" sz="2200" b="1" baseline="0">
                <a:solidFill>
                  <a:schemeClr val="tx1"/>
                </a:solidFill>
              </a:rPr>
              <a:t> </a:t>
            </a:r>
            <a:r>
              <a:rPr lang="en-US" altLang="zh-CN" sz="2200" b="1" baseline="0">
                <a:solidFill>
                  <a:schemeClr val="tx1"/>
                </a:solidFill>
              </a:rPr>
              <a:t>(1)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9946692341000659"/>
          <c:y val="9.8346178548490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'Dif excess water(7ml MeTHF)'!$AF$5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MeTHF)'!$AF$6:$AF$41</c:f>
              <c:numCache>
                <c:formatCode>General</c:formatCode>
                <c:ptCount val="36"/>
                <c:pt idx="0">
                  <c:v>1.0825107601344868</c:v>
                </c:pt>
                <c:pt idx="1">
                  <c:v>0.89875353012563797</c:v>
                </c:pt>
                <c:pt idx="2">
                  <c:v>0.72284714842217734</c:v>
                </c:pt>
                <c:pt idx="3">
                  <c:v>0.64297771683248761</c:v>
                </c:pt>
                <c:pt idx="4">
                  <c:v>0.56231656742738478</c:v>
                </c:pt>
                <c:pt idx="5">
                  <c:v>0.51671214013481293</c:v>
                </c:pt>
                <c:pt idx="6">
                  <c:v>0.47193657794495003</c:v>
                </c:pt>
                <c:pt idx="7">
                  <c:v>0.43023042099212583</c:v>
                </c:pt>
                <c:pt idx="8">
                  <c:v>0.41375099253144371</c:v>
                </c:pt>
                <c:pt idx="9">
                  <c:v>0.38952861443890185</c:v>
                </c:pt>
                <c:pt idx="10">
                  <c:v>0.37892738303679213</c:v>
                </c:pt>
                <c:pt idx="11">
                  <c:v>0.35403644497110764</c:v>
                </c:pt>
                <c:pt idx="12">
                  <c:v>0.35072570770968581</c:v>
                </c:pt>
                <c:pt idx="13">
                  <c:v>0.33591559248434738</c:v>
                </c:pt>
                <c:pt idx="14">
                  <c:v>0.33671529955896701</c:v>
                </c:pt>
                <c:pt idx="15">
                  <c:v>0.33413571347496712</c:v>
                </c:pt>
                <c:pt idx="16">
                  <c:v>0.32859341832688832</c:v>
                </c:pt>
                <c:pt idx="17">
                  <c:v>0.32098672160277653</c:v>
                </c:pt>
                <c:pt idx="18">
                  <c:v>0.31912125125653318</c:v>
                </c:pt>
                <c:pt idx="19">
                  <c:v>0.31500919829827584</c:v>
                </c:pt>
                <c:pt idx="20">
                  <c:v>0.3148262604908873</c:v>
                </c:pt>
                <c:pt idx="21">
                  <c:v>0.30202046551856343</c:v>
                </c:pt>
                <c:pt idx="22">
                  <c:v>0.29321245764663745</c:v>
                </c:pt>
                <c:pt idx="23">
                  <c:v>0.29073182113578588</c:v>
                </c:pt>
                <c:pt idx="24">
                  <c:v>0.28633154286570733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DE-9B45-BA43-FEAA3DAF3F92}"/>
            </c:ext>
          </c:extLst>
        </c:ser>
        <c:ser>
          <c:idx val="3"/>
          <c:order val="1"/>
          <c:tx>
            <c:strRef>
              <c:f>'Dif excess water(7ml MeTHF)'!$AH$5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MeTHF)'!$AH$6:$AH$41</c:f>
              <c:numCache>
                <c:formatCode>General</c:formatCode>
                <c:ptCount val="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BDE-9B45-BA43-FEAA3DAF3F92}"/>
            </c:ext>
          </c:extLst>
        </c:ser>
        <c:ser>
          <c:idx val="5"/>
          <c:order val="2"/>
          <c:tx>
            <c:strRef>
              <c:f>'Dif excess water(7ml MeTHF)'!$AJ$5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MeTHF)'!$AJ$6:$AJ$41</c:f>
              <c:numCache>
                <c:formatCode>General</c:formatCode>
                <c:ptCount val="36"/>
                <c:pt idx="0">
                  <c:v>0.81825462339330757</c:v>
                </c:pt>
                <c:pt idx="1">
                  <c:v>0.60644905587977826</c:v>
                </c:pt>
                <c:pt idx="2">
                  <c:v>0.46746016116101996</c:v>
                </c:pt>
                <c:pt idx="3">
                  <c:v>0.38350627873465665</c:v>
                </c:pt>
                <c:pt idx="4">
                  <c:v>0.3228234907128632</c:v>
                </c:pt>
                <c:pt idx="5">
                  <c:v>0.28578754478055812</c:v>
                </c:pt>
                <c:pt idx="6">
                  <c:v>0.25758154222505419</c:v>
                </c:pt>
                <c:pt idx="7">
                  <c:v>0.24066101775787427</c:v>
                </c:pt>
                <c:pt idx="8">
                  <c:v>0.23274122145885406</c:v>
                </c:pt>
                <c:pt idx="9">
                  <c:v>0.22252721019964988</c:v>
                </c:pt>
                <c:pt idx="10">
                  <c:v>0.22071378062669719</c:v>
                </c:pt>
                <c:pt idx="11">
                  <c:v>0.21414631499320214</c:v>
                </c:pt>
                <c:pt idx="12">
                  <c:v>0.20798201799468319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BDE-9B45-BA43-FEAA3DAF3F92}"/>
            </c:ext>
          </c:extLst>
        </c:ser>
        <c:ser>
          <c:idx val="7"/>
          <c:order val="3"/>
          <c:tx>
            <c:strRef>
              <c:f>'Dif excess water(7ml MeTHF)'!$AL$5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8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MeTHF)'!$AL$6:$AL$41</c:f>
              <c:numCache>
                <c:formatCode>General</c:formatCode>
                <c:ptCount val="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BDE-9B45-BA43-FEAA3DAF3F92}"/>
            </c:ext>
          </c:extLst>
        </c:ser>
        <c:ser>
          <c:idx val="9"/>
          <c:order val="4"/>
          <c:tx>
            <c:strRef>
              <c:f>'Dif excess water(7ml MeTHF)'!$AN$5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8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MeTHF)'!$AN$6:$AN$41</c:f>
              <c:numCache>
                <c:formatCode>General</c:formatCode>
                <c:ptCount val="36"/>
                <c:pt idx="0">
                  <c:v>1.0763787492907748</c:v>
                </c:pt>
                <c:pt idx="1">
                  <c:v>0.90641741882054938</c:v>
                </c:pt>
                <c:pt idx="2">
                  <c:v>0.83819993323883291</c:v>
                </c:pt>
                <c:pt idx="3">
                  <c:v>0.79077936477037325</c:v>
                </c:pt>
                <c:pt idx="4">
                  <c:v>0.7329224794923791</c:v>
                </c:pt>
                <c:pt idx="5">
                  <c:v>0.69487912586875955</c:v>
                </c:pt>
                <c:pt idx="6">
                  <c:v>0.66193088813363965</c:v>
                </c:pt>
                <c:pt idx="7">
                  <c:v>0.63135548912970296</c:v>
                </c:pt>
                <c:pt idx="8">
                  <c:v>0.59516222986234291</c:v>
                </c:pt>
                <c:pt idx="9">
                  <c:v>0.58294995884588729</c:v>
                </c:pt>
                <c:pt idx="10">
                  <c:v>0.55285301807051135</c:v>
                </c:pt>
                <c:pt idx="11">
                  <c:v>0.52948360565444597</c:v>
                </c:pt>
                <c:pt idx="12">
                  <c:v>0.5087727883901233</c:v>
                </c:pt>
                <c:pt idx="13">
                  <c:v>0.49450454558568546</c:v>
                </c:pt>
                <c:pt idx="14">
                  <c:v>0.4730071566279993</c:v>
                </c:pt>
                <c:pt idx="15">
                  <c:v>0.45637677815862482</c:v>
                </c:pt>
                <c:pt idx="16">
                  <c:v>0.44367959100600962</c:v>
                </c:pt>
                <c:pt idx="17">
                  <c:v>0.42224174078679072</c:v>
                </c:pt>
                <c:pt idx="18">
                  <c:v>0.42088153431251424</c:v>
                </c:pt>
                <c:pt idx="19">
                  <c:v>0.40789970710251949</c:v>
                </c:pt>
                <c:pt idx="20">
                  <c:v>0.38860544351451398</c:v>
                </c:pt>
                <c:pt idx="21">
                  <c:v>0.37222259490404225</c:v>
                </c:pt>
                <c:pt idx="22">
                  <c:v>0.35210195467669125</c:v>
                </c:pt>
                <c:pt idx="23">
                  <c:v>0.33554801426818209</c:v>
                </c:pt>
                <c:pt idx="24">
                  <c:v>0.33372197628929029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BDE-9B45-BA43-FEAA3DAF3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59232"/>
        <c:axId val="2069541648"/>
      </c:scatterChart>
      <c:valAx>
        <c:axId val="2122159232"/>
        <c:scaling>
          <c:orientation val="minMax"/>
          <c:max val="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541648"/>
        <c:crosses val="autoZero"/>
        <c:crossBetween val="midCat"/>
      </c:valAx>
      <c:valAx>
        <c:axId val="20695416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mmol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159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Product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(3)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7814625808533467"/>
          <c:y val="0.100353243416827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'Dif excess water(7ml MeTHF)'!$AG$5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MeTHF)'!$AG$6:$AG$41</c:f>
              <c:numCache>
                <c:formatCode>General</c:formatCode>
                <c:ptCount val="36"/>
                <c:pt idx="0">
                  <c:v>1.0076900366124898E-2</c:v>
                </c:pt>
                <c:pt idx="1">
                  <c:v>0.20470721798723326</c:v>
                </c:pt>
                <c:pt idx="2">
                  <c:v>0.32004663947978768</c:v>
                </c:pt>
                <c:pt idx="3">
                  <c:v>0.39598765578543155</c:v>
                </c:pt>
                <c:pt idx="4">
                  <c:v>0.4503366499454618</c:v>
                </c:pt>
                <c:pt idx="5">
                  <c:v>0.48610736844097885</c:v>
                </c:pt>
                <c:pt idx="6">
                  <c:v>0.50972119880166533</c:v>
                </c:pt>
                <c:pt idx="7">
                  <c:v>0.54215723818957273</c:v>
                </c:pt>
                <c:pt idx="8">
                  <c:v>0.55263654840896059</c:v>
                </c:pt>
                <c:pt idx="9">
                  <c:v>0.56346343721641023</c:v>
                </c:pt>
                <c:pt idx="10">
                  <c:v>0.57997173129810586</c:v>
                </c:pt>
                <c:pt idx="11">
                  <c:v>0.57763072932063697</c:v>
                </c:pt>
                <c:pt idx="12">
                  <c:v>0.59750012039287015</c:v>
                </c:pt>
                <c:pt idx="13">
                  <c:v>0.5916771392437552</c:v>
                </c:pt>
                <c:pt idx="14">
                  <c:v>0.59913523991979323</c:v>
                </c:pt>
                <c:pt idx="15">
                  <c:v>0.60110699981239868</c:v>
                </c:pt>
                <c:pt idx="16">
                  <c:v>0.59452053768623658</c:v>
                </c:pt>
                <c:pt idx="17">
                  <c:v>0.60907592637767027</c:v>
                </c:pt>
                <c:pt idx="18">
                  <c:v>0.60599762805849466</c:v>
                </c:pt>
                <c:pt idx="19">
                  <c:v>0.60714981315398686</c:v>
                </c:pt>
                <c:pt idx="20">
                  <c:v>0.60533861385805077</c:v>
                </c:pt>
                <c:pt idx="21">
                  <c:v>0.60636384454293091</c:v>
                </c:pt>
                <c:pt idx="22">
                  <c:v>0.60525882536846431</c:v>
                </c:pt>
                <c:pt idx="23">
                  <c:v>0.6152837301502978</c:v>
                </c:pt>
                <c:pt idx="24">
                  <c:v>0.61799377186272131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DE8-B04C-80CD-E227BCC1E2F4}"/>
            </c:ext>
          </c:extLst>
        </c:ser>
        <c:ser>
          <c:idx val="3"/>
          <c:order val="1"/>
          <c:tx>
            <c:strRef>
              <c:f>'Dif excess water(7ml MeTHF)'!$AH$5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MeTHF)'!$AH$6:$AH$41</c:f>
              <c:numCache>
                <c:formatCode>General</c:formatCode>
                <c:ptCount val="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DE8-B04C-80CD-E227BCC1E2F4}"/>
            </c:ext>
          </c:extLst>
        </c:ser>
        <c:ser>
          <c:idx val="6"/>
          <c:order val="2"/>
          <c:tx>
            <c:strRef>
              <c:f>'Dif excess water(7ml MeTHF)'!$AK$5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MeTHF)'!$AK$6:$AK$41</c:f>
              <c:numCache>
                <c:formatCode>General</c:formatCode>
                <c:ptCount val="36"/>
                <c:pt idx="0">
                  <c:v>7.7657430359809702E-3</c:v>
                </c:pt>
                <c:pt idx="1">
                  <c:v>0.19913764087035005</c:v>
                </c:pt>
                <c:pt idx="2">
                  <c:v>0.30171500345407104</c:v>
                </c:pt>
                <c:pt idx="3">
                  <c:v>0.37235439790154534</c:v>
                </c:pt>
                <c:pt idx="4">
                  <c:v>0.41969353812213417</c:v>
                </c:pt>
                <c:pt idx="5">
                  <c:v>0.45008408382428217</c:v>
                </c:pt>
                <c:pt idx="6">
                  <c:v>0.45446326971706241</c:v>
                </c:pt>
                <c:pt idx="7">
                  <c:v>0.45648069755524767</c:v>
                </c:pt>
                <c:pt idx="8">
                  <c:v>0.45662561623480014</c:v>
                </c:pt>
                <c:pt idx="9">
                  <c:v>0.4594089740599287</c:v>
                </c:pt>
                <c:pt idx="10">
                  <c:v>0.45892234152550276</c:v>
                </c:pt>
                <c:pt idx="11">
                  <c:v>0.45547188613793776</c:v>
                </c:pt>
                <c:pt idx="12">
                  <c:v>0.45464897385874098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DE8-B04C-80CD-E227BCC1E2F4}"/>
            </c:ext>
          </c:extLst>
        </c:ser>
        <c:ser>
          <c:idx val="7"/>
          <c:order val="3"/>
          <c:tx>
            <c:strRef>
              <c:f>'Dif excess water(7ml MeTHF)'!$AL$5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8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MeTHF)'!$AL$6:$AL$41</c:f>
              <c:numCache>
                <c:formatCode>General</c:formatCode>
                <c:ptCount val="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DE8-B04C-80CD-E227BCC1E2F4}"/>
            </c:ext>
          </c:extLst>
        </c:ser>
        <c:ser>
          <c:idx val="10"/>
          <c:order val="4"/>
          <c:tx>
            <c:strRef>
              <c:f>'Dif excess water(7ml MeTHF)'!$AO$5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8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 excess water(7ml MeTHF)'!$P$6:$P$41</c:f>
              <c:numCache>
                <c:formatCode>General</c:formatCode>
                <c:ptCount val="36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  <c:pt idx="25">
                  <c:v>7.75</c:v>
                </c:pt>
                <c:pt idx="26">
                  <c:v>8.25</c:v>
                </c:pt>
                <c:pt idx="27">
                  <c:v>8.75</c:v>
                </c:pt>
                <c:pt idx="28">
                  <c:v>9.25</c:v>
                </c:pt>
                <c:pt idx="29">
                  <c:v>9.75</c:v>
                </c:pt>
                <c:pt idx="30">
                  <c:v>10.25</c:v>
                </c:pt>
                <c:pt idx="31">
                  <c:v>10.75</c:v>
                </c:pt>
                <c:pt idx="32">
                  <c:v>11.25</c:v>
                </c:pt>
                <c:pt idx="33">
                  <c:v>11.75</c:v>
                </c:pt>
                <c:pt idx="34">
                  <c:v>12.25</c:v>
                </c:pt>
                <c:pt idx="35">
                  <c:v>12.75</c:v>
                </c:pt>
              </c:numCache>
            </c:numRef>
          </c:xVal>
          <c:yVal>
            <c:numRef>
              <c:f>'Dif excess water(7ml MeTHF)'!$AO$6:$AO$41</c:f>
              <c:numCache>
                <c:formatCode>General</c:formatCode>
                <c:ptCount val="36"/>
                <c:pt idx="0">
                  <c:v>1.0693578624952167E-2</c:v>
                </c:pt>
                <c:pt idx="1">
                  <c:v>0.11500489703007584</c:v>
                </c:pt>
                <c:pt idx="2">
                  <c:v>0.18076523105601269</c:v>
                </c:pt>
                <c:pt idx="3">
                  <c:v>0.22984511232821811</c:v>
                </c:pt>
                <c:pt idx="4">
                  <c:v>0.26549645027398733</c:v>
                </c:pt>
                <c:pt idx="5">
                  <c:v>0.29779493878153018</c:v>
                </c:pt>
                <c:pt idx="6">
                  <c:v>0.33003816097711608</c:v>
                </c:pt>
                <c:pt idx="7">
                  <c:v>0.35431300361840368</c:v>
                </c:pt>
                <c:pt idx="8">
                  <c:v>0.37234824960902402</c:v>
                </c:pt>
                <c:pt idx="9">
                  <c:v>0.40064698431791568</c:v>
                </c:pt>
                <c:pt idx="10">
                  <c:v>0.41531804201120215</c:v>
                </c:pt>
                <c:pt idx="11">
                  <c:v>0.43010267297734772</c:v>
                </c:pt>
                <c:pt idx="12">
                  <c:v>0.44805874408101187</c:v>
                </c:pt>
                <c:pt idx="13">
                  <c:v>0.46534657104383792</c:v>
                </c:pt>
                <c:pt idx="14">
                  <c:v>0.47360701795876209</c:v>
                </c:pt>
                <c:pt idx="15">
                  <c:v>0.48899100985322308</c:v>
                </c:pt>
                <c:pt idx="16">
                  <c:v>0.49730060447925839</c:v>
                </c:pt>
                <c:pt idx="17">
                  <c:v>0.50693913062862972</c:v>
                </c:pt>
                <c:pt idx="18">
                  <c:v>0.52143294536518059</c:v>
                </c:pt>
                <c:pt idx="19">
                  <c:v>0.53321282757291977</c:v>
                </c:pt>
                <c:pt idx="20">
                  <c:v>0.54426828366098712</c:v>
                </c:pt>
                <c:pt idx="21">
                  <c:v>0.56136450526219195</c:v>
                </c:pt>
                <c:pt idx="22">
                  <c:v>0.57189615943645433</c:v>
                </c:pt>
                <c:pt idx="23">
                  <c:v>0.57527799389151923</c:v>
                </c:pt>
                <c:pt idx="24">
                  <c:v>0.58753418841673277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DE8-B04C-80CD-E227BCC1E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59232"/>
        <c:axId val="2069541648"/>
      </c:scatterChart>
      <c:valAx>
        <c:axId val="2122159232"/>
        <c:scaling>
          <c:orientation val="minMax"/>
          <c:max val="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541648"/>
        <c:crosses val="autoZero"/>
        <c:crossBetween val="midCat"/>
      </c:valAx>
      <c:valAx>
        <c:axId val="20695416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mmol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159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200" b="1">
                <a:solidFill>
                  <a:schemeClr val="tx1"/>
                </a:solidFill>
              </a:rPr>
              <a:t>Carbazole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inhibition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8659690404273628"/>
          <c:y val="0.110388567758509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'Carbazole inhibition.'!$L$5</c:f>
              <c:strCache>
                <c:ptCount val="1"/>
                <c:pt idx="0">
                  <c:v>Phenyl 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'Carbazole inhibition.'!$K$6:$K$29</c:f>
              <c:numCache>
                <c:formatCode>General</c:formatCode>
                <c:ptCount val="2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</c:numCache>
            </c:numRef>
          </c:xVal>
          <c:yVal>
            <c:numRef>
              <c:f>'Carbazole inhibition.'!$L$6:$L$29</c:f>
              <c:numCache>
                <c:formatCode>General</c:formatCode>
                <c:ptCount val="24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FA-7C44-842D-4AD983D9AB42}"/>
            </c:ext>
          </c:extLst>
        </c:ser>
        <c:ser>
          <c:idx val="1"/>
          <c:order val="1"/>
          <c:tx>
            <c:strRef>
              <c:f>'Carbazole inhibition.'!$M$5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'Carbazole inhibition.'!$K$6:$K$29</c:f>
              <c:numCache>
                <c:formatCode>General</c:formatCode>
                <c:ptCount val="2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</c:numCache>
            </c:numRef>
          </c:xVal>
          <c:yVal>
            <c:numRef>
              <c:f>'Carbazole inhibition.'!$M$6:$M$29</c:f>
              <c:numCache>
                <c:formatCode>General</c:formatCode>
                <c:ptCount val="24"/>
                <c:pt idx="0">
                  <c:v>0.10825107601344869</c:v>
                </c:pt>
                <c:pt idx="1">
                  <c:v>8.9875353012563802E-2</c:v>
                </c:pt>
                <c:pt idx="2">
                  <c:v>7.228471484221774E-2</c:v>
                </c:pt>
                <c:pt idx="3">
                  <c:v>6.4297771683248767E-2</c:v>
                </c:pt>
                <c:pt idx="4">
                  <c:v>5.623165674273848E-2</c:v>
                </c:pt>
                <c:pt idx="5">
                  <c:v>5.1671214013481293E-2</c:v>
                </c:pt>
                <c:pt idx="6">
                  <c:v>4.7193657794495004E-2</c:v>
                </c:pt>
                <c:pt idx="7">
                  <c:v>4.3023042099212587E-2</c:v>
                </c:pt>
                <c:pt idx="8">
                  <c:v>4.1375099253144372E-2</c:v>
                </c:pt>
                <c:pt idx="9">
                  <c:v>3.8952861443890187E-2</c:v>
                </c:pt>
                <c:pt idx="10">
                  <c:v>3.7892738303679216E-2</c:v>
                </c:pt>
                <c:pt idx="11">
                  <c:v>3.5403644497110767E-2</c:v>
                </c:pt>
                <c:pt idx="12">
                  <c:v>3.5072570770968585E-2</c:v>
                </c:pt>
                <c:pt idx="13">
                  <c:v>3.3591559248434738E-2</c:v>
                </c:pt>
                <c:pt idx="14">
                  <c:v>3.3671529955896701E-2</c:v>
                </c:pt>
                <c:pt idx="15">
                  <c:v>3.3413571347496715E-2</c:v>
                </c:pt>
                <c:pt idx="16">
                  <c:v>3.2859341832688835E-2</c:v>
                </c:pt>
                <c:pt idx="17">
                  <c:v>3.2098672160277654E-2</c:v>
                </c:pt>
                <c:pt idx="18">
                  <c:v>3.1912125125653321E-2</c:v>
                </c:pt>
                <c:pt idx="19">
                  <c:v>3.1500919829827584E-2</c:v>
                </c:pt>
                <c:pt idx="20">
                  <c:v>3.1482626049088733E-2</c:v>
                </c:pt>
                <c:pt idx="21">
                  <c:v>3.0202046551856345E-2</c:v>
                </c:pt>
                <c:pt idx="22">
                  <c:v>2.9321245764663745E-2</c:v>
                </c:pt>
                <c:pt idx="23">
                  <c:v>2.907318211357859E-2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FA-7C44-842D-4AD983D9AB42}"/>
            </c:ext>
          </c:extLst>
        </c:ser>
        <c:ser>
          <c:idx val="2"/>
          <c:order val="2"/>
          <c:tx>
            <c:strRef>
              <c:f>'Carbazole inhibition.'!$N$5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'Carbazole inhibition.'!$K$6:$K$29</c:f>
              <c:numCache>
                <c:formatCode>General</c:formatCode>
                <c:ptCount val="2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</c:numCache>
            </c:numRef>
          </c:xVal>
          <c:yVal>
            <c:numRef>
              <c:f>'Carbazole inhibition.'!$N$6:$N$29</c:f>
              <c:numCache>
                <c:formatCode>General</c:formatCode>
                <c:ptCount val="24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AFA-7C44-842D-4AD983D9AB42}"/>
            </c:ext>
          </c:extLst>
        </c:ser>
        <c:ser>
          <c:idx val="3"/>
          <c:order val="3"/>
          <c:tx>
            <c:strRef>
              <c:f>'Carbazole inhibition.'!$O$5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'Carbazole inhibition.'!$K$6:$K$29</c:f>
              <c:numCache>
                <c:formatCode>General</c:formatCode>
                <c:ptCount val="2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</c:numCache>
            </c:numRef>
          </c:xVal>
          <c:yVal>
            <c:numRef>
              <c:f>'Carbazole inhibition.'!$O$6:$O$29</c:f>
              <c:numCache>
                <c:formatCode>General</c:formatCode>
                <c:ptCount val="2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AFA-7C44-842D-4AD983D9AB42}"/>
            </c:ext>
          </c:extLst>
        </c:ser>
        <c:ser>
          <c:idx val="4"/>
          <c:order val="4"/>
          <c:tx>
            <c:strRef>
              <c:f>'Carbazole inhibition.'!$P$5</c:f>
              <c:strCache>
                <c:ptCount val="1"/>
                <c:pt idx="0">
                  <c:v>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'Carbazole inhibition.'!$K$6:$K$29</c:f>
              <c:numCache>
                <c:formatCode>General</c:formatCode>
                <c:ptCount val="2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</c:numCache>
            </c:numRef>
          </c:xVal>
          <c:yVal>
            <c:numRef>
              <c:f>'Carbazole inhibition.'!$P$6:$P$29</c:f>
              <c:numCache>
                <c:formatCode>General</c:formatCode>
                <c:ptCount val="24"/>
                <c:pt idx="0">
                  <c:v>7.216193847921816E-2</c:v>
                </c:pt>
                <c:pt idx="1">
                  <c:v>5.2636721590621195E-2</c:v>
                </c:pt>
                <c:pt idx="2">
                  <c:v>3.8984471665438475E-2</c:v>
                </c:pt>
                <c:pt idx="3">
                  <c:v>3.0639898499402081E-2</c:v>
                </c:pt>
                <c:pt idx="4">
                  <c:v>2.445795968355342E-2</c:v>
                </c:pt>
                <c:pt idx="5">
                  <c:v>1.9226921118164202E-2</c:v>
                </c:pt>
                <c:pt idx="6">
                  <c:v>1.5415359612281854E-2</c:v>
                </c:pt>
                <c:pt idx="7">
                  <c:v>1.2338314153201088E-2</c:v>
                </c:pt>
                <c:pt idx="8">
                  <c:v>1.0212503412787727E-2</c:v>
                </c:pt>
                <c:pt idx="9">
                  <c:v>8.600619075210347E-3</c:v>
                </c:pt>
                <c:pt idx="10">
                  <c:v>7.1819456710379113E-3</c:v>
                </c:pt>
                <c:pt idx="11">
                  <c:v>6.0994651327783717E-3</c:v>
                </c:pt>
                <c:pt idx="12">
                  <c:v>5.1965572246153204E-3</c:v>
                </c:pt>
                <c:pt idx="13">
                  <c:v>4.6309333226937852E-3</c:v>
                </c:pt>
                <c:pt idx="14">
                  <c:v>4.2358320366692346E-3</c:v>
                </c:pt>
                <c:pt idx="15">
                  <c:v>3.8160242691091372E-3</c:v>
                </c:pt>
                <c:pt idx="16">
                  <c:v>3.5631442720681483E-3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AFA-7C44-842D-4AD983D9AB42}"/>
            </c:ext>
          </c:extLst>
        </c:ser>
        <c:ser>
          <c:idx val="5"/>
          <c:order val="5"/>
          <c:tx>
            <c:strRef>
              <c:f>'Carbazole inhibition.'!$Q$5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'Carbazole inhibition.'!$K$6:$K$29</c:f>
              <c:numCache>
                <c:formatCode>General</c:formatCode>
                <c:ptCount val="2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</c:numCache>
            </c:numRef>
          </c:xVal>
          <c:yVal>
            <c:numRef>
              <c:f>'Carbazole inhibition.'!$Q$6:$Q$29</c:f>
              <c:numCache>
                <c:formatCode>General</c:formatCode>
                <c:ptCount val="24"/>
                <c:pt idx="0">
                  <c:v>0.11564505322961299</c:v>
                </c:pt>
                <c:pt idx="1">
                  <c:v>9.1097089805390816E-2</c:v>
                </c:pt>
                <c:pt idx="2">
                  <c:v>7.5755921058200226E-2</c:v>
                </c:pt>
                <c:pt idx="3">
                  <c:v>6.492870134351296E-2</c:v>
                </c:pt>
                <c:pt idx="4">
                  <c:v>5.6888672048007904E-2</c:v>
                </c:pt>
                <c:pt idx="5">
                  <c:v>5.2226774479128435E-2</c:v>
                </c:pt>
                <c:pt idx="6">
                  <c:v>4.7792800266066936E-2</c:v>
                </c:pt>
                <c:pt idx="7">
                  <c:v>4.4739980964355483E-2</c:v>
                </c:pt>
                <c:pt idx="8">
                  <c:v>4.1712639547691402E-2</c:v>
                </c:pt>
                <c:pt idx="9">
                  <c:v>3.9447343049234529E-2</c:v>
                </c:pt>
                <c:pt idx="10">
                  <c:v>3.7561799877825451E-2</c:v>
                </c:pt>
                <c:pt idx="11">
                  <c:v>3.6319853642401326E-2</c:v>
                </c:pt>
                <c:pt idx="12">
                  <c:v>3.6017837939648516E-2</c:v>
                </c:pt>
                <c:pt idx="13">
                  <c:v>3.4336411941376759E-2</c:v>
                </c:pt>
                <c:pt idx="14">
                  <c:v>3.3359206929702061E-2</c:v>
                </c:pt>
                <c:pt idx="15">
                  <c:v>3.316447085957959E-2</c:v>
                </c:pt>
                <c:pt idx="16">
                  <c:v>3.2894669194614479E-2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AFA-7C44-842D-4AD983D9AB42}"/>
            </c:ext>
          </c:extLst>
        </c:ser>
        <c:ser>
          <c:idx val="6"/>
          <c:order val="6"/>
          <c:tx>
            <c:strRef>
              <c:f>'Carbazole inhibition.'!$R$5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'Carbazole inhibition.'!$K$6:$K$29</c:f>
              <c:numCache>
                <c:formatCode>General</c:formatCode>
                <c:ptCount val="2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</c:numCache>
            </c:numRef>
          </c:xVal>
          <c:yVal>
            <c:numRef>
              <c:f>'Carbazole inhibition.'!$R$6:$R$29</c:f>
              <c:numCache>
                <c:formatCode>General</c:formatCode>
                <c:ptCount val="24"/>
                <c:pt idx="0">
                  <c:v>9.9123211623586716E-4</c:v>
                </c:pt>
                <c:pt idx="1">
                  <c:v>1.8149520817629505E-2</c:v>
                </c:pt>
                <c:pt idx="2">
                  <c:v>3.0080662180197962E-2</c:v>
                </c:pt>
                <c:pt idx="3">
                  <c:v>3.8047369725486356E-2</c:v>
                </c:pt>
                <c:pt idx="4">
                  <c:v>4.385476869509209E-2</c:v>
                </c:pt>
                <c:pt idx="5">
                  <c:v>4.7911521647542331E-2</c:v>
                </c:pt>
                <c:pt idx="6">
                  <c:v>5.1209202635539575E-2</c:v>
                </c:pt>
                <c:pt idx="7">
                  <c:v>5.3368871386291705E-2</c:v>
                </c:pt>
                <c:pt idx="8">
                  <c:v>5.5567177159709963E-2</c:v>
                </c:pt>
                <c:pt idx="9">
                  <c:v>5.7540544792405571E-2</c:v>
                </c:pt>
                <c:pt idx="10">
                  <c:v>5.8785439247264405E-2</c:v>
                </c:pt>
                <c:pt idx="11">
                  <c:v>5.9267362831821893E-2</c:v>
                </c:pt>
                <c:pt idx="12">
                  <c:v>5.979445898032535E-2</c:v>
                </c:pt>
                <c:pt idx="13">
                  <c:v>6.0570834122717403E-2</c:v>
                </c:pt>
                <c:pt idx="14">
                  <c:v>6.1094862149800949E-2</c:v>
                </c:pt>
                <c:pt idx="15">
                  <c:v>6.1181196679993111E-2</c:v>
                </c:pt>
                <c:pt idx="16">
                  <c:v>6.1329693486167361E-2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AFA-7C44-842D-4AD983D9A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159232"/>
        <c:axId val="2069541648"/>
      </c:scatterChart>
      <c:valAx>
        <c:axId val="2122159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541648"/>
        <c:crosses val="autoZero"/>
        <c:crossBetween val="midCat"/>
      </c:valAx>
      <c:valAx>
        <c:axId val="2069541648"/>
        <c:scaling>
          <c:orientation val="minMax"/>
          <c:max val="0.13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</a:t>
                </a:r>
                <a:r>
                  <a:rPr lang="en-GB" sz="2000" b="1" baseline="0">
                    <a:solidFill>
                      <a:schemeClr val="tx1"/>
                    </a:solidFill>
                  </a:rPr>
                  <a:t> 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159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Background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reaction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7015325097576818"/>
          <c:y val="8.83108542068079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'background rxn'!$M$5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'background rxn'!$A$6:$A$22</c:f>
              <c:numCache>
                <c:formatCode>General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</c:numCache>
            </c:numRef>
          </c:xVal>
          <c:yVal>
            <c:numRef>
              <c:f>'background rxn'!$M$6:$M$22</c:f>
              <c:numCache>
                <c:formatCode>General</c:formatCode>
                <c:ptCount val="17"/>
                <c:pt idx="0">
                  <c:v>6.9840829150102854E-2</c:v>
                </c:pt>
                <c:pt idx="1">
                  <c:v>5.6996384894720011E-2</c:v>
                </c:pt>
                <c:pt idx="2">
                  <c:v>5.531867356701399E-2</c:v>
                </c:pt>
                <c:pt idx="3">
                  <c:v>5.3674014110571169E-2</c:v>
                </c:pt>
                <c:pt idx="4">
                  <c:v>5.3382672182413306E-2</c:v>
                </c:pt>
                <c:pt idx="5">
                  <c:v>5.3123310526779682E-2</c:v>
                </c:pt>
                <c:pt idx="6">
                  <c:v>5.2115890163904603E-2</c:v>
                </c:pt>
                <c:pt idx="7">
                  <c:v>5.1953469471660352E-2</c:v>
                </c:pt>
                <c:pt idx="8">
                  <c:v>5.1791791850333127E-2</c:v>
                </c:pt>
                <c:pt idx="9">
                  <c:v>5.0923711547363276E-2</c:v>
                </c:pt>
                <c:pt idx="10">
                  <c:v>5.0640342420361098E-2</c:v>
                </c:pt>
                <c:pt idx="11">
                  <c:v>5.0684428078603794E-2</c:v>
                </c:pt>
                <c:pt idx="12">
                  <c:v>5.023368922855842E-2</c:v>
                </c:pt>
                <c:pt idx="13">
                  <c:v>5.0059544065972655E-2</c:v>
                </c:pt>
                <c:pt idx="14">
                  <c:v>4.9760376742569307E-2</c:v>
                </c:pt>
                <c:pt idx="15">
                  <c:v>4.9648417853244253E-2</c:v>
                </c:pt>
                <c:pt idx="16">
                  <c:v>4.9439969680373223E-2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57-D243-B184-AB8566CD0822}"/>
            </c:ext>
          </c:extLst>
        </c:ser>
        <c:ser>
          <c:idx val="1"/>
          <c:order val="1"/>
          <c:tx>
            <c:strRef>
              <c:f>'background rxn'!$N$5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'background rxn'!$A$6:$A$22</c:f>
              <c:numCache>
                <c:formatCode>General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</c:numCache>
            </c:numRef>
          </c:xVal>
          <c:yVal>
            <c:numRef>
              <c:f>'background rxn'!$N$6:$N$22</c:f>
              <c:numCache>
                <c:formatCode>General</c:formatCode>
                <c:ptCount val="17"/>
                <c:pt idx="0">
                  <c:v>0.11193587773919794</c:v>
                </c:pt>
                <c:pt idx="1">
                  <c:v>0.11176176149753758</c:v>
                </c:pt>
                <c:pt idx="2">
                  <c:v>0.11065968320359197</c:v>
                </c:pt>
                <c:pt idx="3">
                  <c:v>0.11050980391294746</c:v>
                </c:pt>
                <c:pt idx="4">
                  <c:v>0.11033594717584777</c:v>
                </c:pt>
                <c:pt idx="5">
                  <c:v>0.11042333118873715</c:v>
                </c:pt>
                <c:pt idx="6">
                  <c:v>0.10955080824666508</c:v>
                </c:pt>
                <c:pt idx="7">
                  <c:v>0.10921865014987434</c:v>
                </c:pt>
                <c:pt idx="8">
                  <c:v>0.1095831737032464</c:v>
                </c:pt>
                <c:pt idx="9">
                  <c:v>0.10860489363244336</c:v>
                </c:pt>
                <c:pt idx="10">
                  <c:v>0.1090714929551585</c:v>
                </c:pt>
                <c:pt idx="11">
                  <c:v>0.10787899688538748</c:v>
                </c:pt>
                <c:pt idx="12">
                  <c:v>0.10743440523662651</c:v>
                </c:pt>
                <c:pt idx="13">
                  <c:v>0.10698757335385044</c:v>
                </c:pt>
                <c:pt idx="14">
                  <c:v>0.10634743757951542</c:v>
                </c:pt>
                <c:pt idx="15">
                  <c:v>0.10544343532731626</c:v>
                </c:pt>
                <c:pt idx="16">
                  <c:v>0.10462458494429981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57-D243-B184-AB8566CD0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602624"/>
        <c:axId val="2081730864"/>
      </c:scatterChart>
      <c:valAx>
        <c:axId val="2068602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730864"/>
        <c:crosses val="autoZero"/>
        <c:crossBetween val="midCat"/>
      </c:valAx>
      <c:valAx>
        <c:axId val="20817308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602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200" b="1">
                <a:solidFill>
                  <a:schemeClr val="tx1"/>
                </a:solidFill>
              </a:rPr>
              <a:t>Hydrolysis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of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BPin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7424614720108706"/>
          <c:y val="0.100353243416827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10133755397767"/>
          <c:y val="0.11049887730796656"/>
          <c:w val="0.83206294704596662"/>
          <c:h val="0.73894470741735319"/>
        </c:manualLayout>
      </c:layout>
      <c:scatterChart>
        <c:scatterStyle val="lineMarker"/>
        <c:varyColors val="0"/>
        <c:ser>
          <c:idx val="0"/>
          <c:order val="0"/>
          <c:tx>
            <c:strRef>
              <c:f>'hydrolysis of BPin'!$L$5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'hydrolysis of BPin'!$A$6:$A$22</c:f>
              <c:numCache>
                <c:formatCode>General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</c:numCache>
            </c:numRef>
          </c:xVal>
          <c:yVal>
            <c:numRef>
              <c:f>'hydrolysis of BPin'!$L$6:$L$22</c:f>
              <c:numCache>
                <c:formatCode>General</c:formatCode>
                <c:ptCount val="17"/>
                <c:pt idx="0">
                  <c:v>6.9401078976684599E-2</c:v>
                </c:pt>
                <c:pt idx="1">
                  <c:v>5.6549714195518963E-2</c:v>
                </c:pt>
                <c:pt idx="2">
                  <c:v>5.6049927387597266E-2</c:v>
                </c:pt>
                <c:pt idx="3">
                  <c:v>5.5350994233913299E-2</c:v>
                </c:pt>
                <c:pt idx="4">
                  <c:v>5.4425374797945618E-2</c:v>
                </c:pt>
                <c:pt idx="5">
                  <c:v>5.3848015250316975E-2</c:v>
                </c:pt>
                <c:pt idx="6">
                  <c:v>5.3415766744978568E-2</c:v>
                </c:pt>
                <c:pt idx="7">
                  <c:v>5.3122573985443761E-2</c:v>
                </c:pt>
                <c:pt idx="8">
                  <c:v>5.2268210395979502E-2</c:v>
                </c:pt>
                <c:pt idx="9">
                  <c:v>5.2066163718762583E-2</c:v>
                </c:pt>
                <c:pt idx="10">
                  <c:v>5.1944187911349908E-2</c:v>
                </c:pt>
                <c:pt idx="11">
                  <c:v>5.1156170962675579E-2</c:v>
                </c:pt>
                <c:pt idx="12">
                  <c:v>5.1091395348492247E-2</c:v>
                </c:pt>
                <c:pt idx="13">
                  <c:v>5.0642847551781237E-2</c:v>
                </c:pt>
                <c:pt idx="14">
                  <c:v>5.0610834602009637E-2</c:v>
                </c:pt>
                <c:pt idx="15">
                  <c:v>4.9575881416654755E-2</c:v>
                </c:pt>
                <c:pt idx="16">
                  <c:v>4.9506331611614052E-2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B9-D245-8C37-5A67E16546AF}"/>
            </c:ext>
          </c:extLst>
        </c:ser>
        <c:ser>
          <c:idx val="1"/>
          <c:order val="1"/>
          <c:tx>
            <c:strRef>
              <c:f>'hydrolysis of BPin'!$M$5</c:f>
              <c:strCache>
                <c:ptCount val="1"/>
                <c:pt idx="0">
                  <c:v>boronic acid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2"/>
              </a:solidFill>
              <a:ln w="25400">
                <a:solidFill>
                  <a:schemeClr val="accent2"/>
                </a:solidFill>
              </a:ln>
              <a:effectLst/>
            </c:spPr>
          </c:marker>
          <c:xVal>
            <c:numRef>
              <c:f>'hydrolysis of BPin'!$A$6:$A$22</c:f>
              <c:numCache>
                <c:formatCode>General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</c:numCache>
            </c:numRef>
          </c:xVal>
          <c:yVal>
            <c:numRef>
              <c:f>'hydrolysis of BPin'!$M$6:$M$22</c:f>
              <c:numCache>
                <c:formatCode>General</c:formatCode>
                <c:ptCount val="17"/>
                <c:pt idx="0">
                  <c:v>3.6238673527639112E-3</c:v>
                </c:pt>
                <c:pt idx="1">
                  <c:v>8.4529169568617578E-3</c:v>
                </c:pt>
                <c:pt idx="2">
                  <c:v>9.7576410656884764E-3</c:v>
                </c:pt>
                <c:pt idx="3">
                  <c:v>1.0559608625732171E-2</c:v>
                </c:pt>
                <c:pt idx="4">
                  <c:v>1.110478406353642E-2</c:v>
                </c:pt>
                <c:pt idx="5">
                  <c:v>1.1561233369579269E-2</c:v>
                </c:pt>
                <c:pt idx="6">
                  <c:v>1.228819478682714E-2</c:v>
                </c:pt>
                <c:pt idx="7">
                  <c:v>1.2743688810951516E-2</c:v>
                </c:pt>
                <c:pt idx="8">
                  <c:v>1.2847973038959999E-2</c:v>
                </c:pt>
                <c:pt idx="9">
                  <c:v>1.3083696358324407E-2</c:v>
                </c:pt>
                <c:pt idx="10">
                  <c:v>1.3640139558513023E-2</c:v>
                </c:pt>
                <c:pt idx="11">
                  <c:v>1.3818993430407371E-2</c:v>
                </c:pt>
                <c:pt idx="12">
                  <c:v>1.4015977747295625E-2</c:v>
                </c:pt>
                <c:pt idx="13">
                  <c:v>1.4206417694905708E-2</c:v>
                </c:pt>
                <c:pt idx="14">
                  <c:v>1.4320726273546486E-2</c:v>
                </c:pt>
                <c:pt idx="15">
                  <c:v>1.437113663346716E-2</c:v>
                </c:pt>
                <c:pt idx="16">
                  <c:v>1.4407633591030811E-2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4E-EE4A-A8F8-3EA72882C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602624"/>
        <c:axId val="2081730864"/>
      </c:scatterChart>
      <c:valAx>
        <c:axId val="2068602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730864"/>
        <c:crosses val="autoZero"/>
        <c:crossBetween val="midCat"/>
      </c:valAx>
      <c:valAx>
        <c:axId val="20817308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altLang="zh-CN" sz="2000" b="1">
                    <a:solidFill>
                      <a:schemeClr val="tx1"/>
                    </a:solidFill>
                  </a:rPr>
                  <a:t>Concentratio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n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602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2200" b="1">
                <a:solidFill>
                  <a:schemeClr val="tx1"/>
                </a:solidFill>
              </a:rPr>
              <a:t>Hydrolysis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rates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of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BPin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with</a:t>
            </a:r>
            <a:r>
              <a:rPr lang="zh-CN" altLang="en-US" sz="2200" b="1" baseline="0">
                <a:solidFill>
                  <a:schemeClr val="tx1"/>
                </a:solidFill>
              </a:rPr>
              <a:t> </a:t>
            </a:r>
            <a:r>
              <a:rPr lang="en-GB" sz="2200" b="1">
                <a:solidFill>
                  <a:schemeClr val="tx1"/>
                </a:solidFill>
              </a:rPr>
              <a:t>tetrabutylammonium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additives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7733073664097834"/>
          <c:y val="0.15253692999357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'hyrolysis with TBA salts'!$E$6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'hyrolysis with TBA salts'!$B$7:$B$15</c:f>
              <c:numCache>
                <c:formatCode>General</c:formatCode>
                <c:ptCount val="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</c:numCache>
            </c:numRef>
          </c:xVal>
          <c:yVal>
            <c:numRef>
              <c:f>'hyrolysis with TBA salts'!$E$7:$E$15</c:f>
              <c:numCache>
                <c:formatCode>General</c:formatCode>
                <c:ptCount val="9"/>
                <c:pt idx="0">
                  <c:v>1.95050957216261</c:v>
                </c:pt>
                <c:pt idx="1">
                  <c:v>1.4181835511771601</c:v>
                </c:pt>
                <c:pt idx="2">
                  <c:v>1.4095189821787999</c:v>
                </c:pt>
                <c:pt idx="3">
                  <c:v>1.4075729411887601</c:v>
                </c:pt>
                <c:pt idx="4">
                  <c:v>1.40216237593377</c:v>
                </c:pt>
                <c:pt idx="5">
                  <c:v>1.41051157747013</c:v>
                </c:pt>
                <c:pt idx="6">
                  <c:v>1.4017746388777299</c:v>
                </c:pt>
                <c:pt idx="7">
                  <c:v>1.40114796927963</c:v>
                </c:pt>
                <c:pt idx="8">
                  <c:v>1.40169448148765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0D-1045-98C5-0AECC267AC40}"/>
            </c:ext>
          </c:extLst>
        </c:ser>
        <c:ser>
          <c:idx val="3"/>
          <c:order val="1"/>
          <c:tx>
            <c:strRef>
              <c:f>'hyrolysis with TBA salts'!$F$6</c:f>
              <c:strCache>
                <c:ptCount val="1"/>
                <c:pt idx="0">
                  <c:v>Boronic acid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25400">
                <a:solidFill>
                  <a:schemeClr val="accent2"/>
                </a:solidFill>
              </a:ln>
              <a:effectLst/>
            </c:spPr>
          </c:marker>
          <c:xVal>
            <c:numRef>
              <c:f>'hyrolysis with TBA salts'!$B$7:$B$15</c:f>
              <c:numCache>
                <c:formatCode>General</c:formatCode>
                <c:ptCount val="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</c:numCache>
            </c:numRef>
          </c:xVal>
          <c:yVal>
            <c:numRef>
              <c:f>'hyrolysis with TBA salts'!$F$7:$F$15</c:f>
              <c:numCache>
                <c:formatCode>General</c:formatCode>
                <c:ptCount val="9"/>
                <c:pt idx="0">
                  <c:v>0.49477392880458099</c:v>
                </c:pt>
                <c:pt idx="1">
                  <c:v>1.11209905525932</c:v>
                </c:pt>
                <c:pt idx="2">
                  <c:v>1.1197100971242799</c:v>
                </c:pt>
                <c:pt idx="3">
                  <c:v>1.11563481057666</c:v>
                </c:pt>
                <c:pt idx="4">
                  <c:v>1.1079435525374499</c:v>
                </c:pt>
                <c:pt idx="5">
                  <c:v>1.1186730513465299</c:v>
                </c:pt>
                <c:pt idx="6">
                  <c:v>1.1099105388197601</c:v>
                </c:pt>
                <c:pt idx="7">
                  <c:v>1.1098820010350201</c:v>
                </c:pt>
                <c:pt idx="8">
                  <c:v>1.1097364292703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0D-1045-98C5-0AECC267AC40}"/>
            </c:ext>
          </c:extLst>
        </c:ser>
        <c:ser>
          <c:idx val="4"/>
          <c:order val="2"/>
          <c:tx>
            <c:strRef>
              <c:f>'hyrolysis with TBA salts'!$G$6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'hyrolysis with TBA salts'!$B$7:$B$15</c:f>
              <c:numCache>
                <c:formatCode>General</c:formatCode>
                <c:ptCount val="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</c:numCache>
            </c:numRef>
          </c:xVal>
          <c:yVal>
            <c:numRef>
              <c:f>'hyrolysis with TBA salts'!$G$7:$G$15</c:f>
              <c:numCache>
                <c:formatCode>General</c:formatCode>
                <c:ptCount val="9"/>
                <c:pt idx="0">
                  <c:v>2.1943759899708</c:v>
                </c:pt>
                <c:pt idx="1">
                  <c:v>1.58438349416406</c:v>
                </c:pt>
                <c:pt idx="2">
                  <c:v>1.57429420052169</c:v>
                </c:pt>
                <c:pt idx="3">
                  <c:v>1.5754946391151501</c:v>
                </c:pt>
                <c:pt idx="4">
                  <c:v>1.57533378341952</c:v>
                </c:pt>
                <c:pt idx="5">
                  <c:v>1.5756193365245099</c:v>
                </c:pt>
                <c:pt idx="6">
                  <c:v>1.5755312699566</c:v>
                </c:pt>
                <c:pt idx="7">
                  <c:v>1.57519296381913</c:v>
                </c:pt>
                <c:pt idx="8">
                  <c:v>1.57537583295785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0D-1045-98C5-0AECC267AC40}"/>
            </c:ext>
          </c:extLst>
        </c:ser>
        <c:ser>
          <c:idx val="5"/>
          <c:order val="3"/>
          <c:tx>
            <c:strRef>
              <c:f>'hyrolysis with TBA salts'!$H$6</c:f>
              <c:strCache>
                <c:ptCount val="1"/>
                <c:pt idx="0">
                  <c:v>Boronic acid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2"/>
                </a:solidFill>
              </a:ln>
              <a:effectLst/>
            </c:spPr>
          </c:marker>
          <c:xVal>
            <c:numRef>
              <c:f>'hyrolysis with TBA salts'!$B$7:$B$15</c:f>
              <c:numCache>
                <c:formatCode>General</c:formatCode>
                <c:ptCount val="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</c:numCache>
            </c:numRef>
          </c:xVal>
          <c:yVal>
            <c:numRef>
              <c:f>'hyrolysis with TBA salts'!$H$7:$H$15</c:f>
              <c:numCache>
                <c:formatCode>General</c:formatCode>
                <c:ptCount val="9"/>
                <c:pt idx="0">
                  <c:v>0.228007998226852</c:v>
                </c:pt>
                <c:pt idx="1">
                  <c:v>1.01313530943856</c:v>
                </c:pt>
                <c:pt idx="2">
                  <c:v>1.0094438706048401</c:v>
                </c:pt>
                <c:pt idx="3">
                  <c:v>1.00242320869447</c:v>
                </c:pt>
                <c:pt idx="4">
                  <c:v>1.0028819535366</c:v>
                </c:pt>
                <c:pt idx="5">
                  <c:v>1.0029233059415901</c:v>
                </c:pt>
                <c:pt idx="6">
                  <c:v>1.00303222464954</c:v>
                </c:pt>
                <c:pt idx="7">
                  <c:v>1.00254727135258</c:v>
                </c:pt>
                <c:pt idx="8">
                  <c:v>1.002478131413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0D-1045-98C5-0AECC267AC40}"/>
            </c:ext>
          </c:extLst>
        </c:ser>
        <c:ser>
          <c:idx val="6"/>
          <c:order val="4"/>
          <c:tx>
            <c:strRef>
              <c:f>'hyrolysis with TBA salts'!$I$6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'hyrolysis with TBA salts'!$B$7:$B$15</c:f>
              <c:numCache>
                <c:formatCode>General</c:formatCode>
                <c:ptCount val="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</c:numCache>
            </c:numRef>
          </c:xVal>
          <c:yVal>
            <c:numRef>
              <c:f>'hyrolysis with TBA salts'!$I$7:$I$15</c:f>
              <c:numCache>
                <c:formatCode>General</c:formatCode>
                <c:ptCount val="9"/>
                <c:pt idx="0">
                  <c:v>2.2272816138615199</c:v>
                </c:pt>
                <c:pt idx="1">
                  <c:v>2.0199883618479699</c:v>
                </c:pt>
                <c:pt idx="2">
                  <c:v>1.8061798029485601</c:v>
                </c:pt>
                <c:pt idx="3">
                  <c:v>1.7138092870245401</c:v>
                </c:pt>
                <c:pt idx="4">
                  <c:v>1.7047980342437099</c:v>
                </c:pt>
                <c:pt idx="5">
                  <c:v>1.69251882411636</c:v>
                </c:pt>
                <c:pt idx="6">
                  <c:v>1.6843041105851</c:v>
                </c:pt>
                <c:pt idx="7">
                  <c:v>1.6884368862575601</c:v>
                </c:pt>
                <c:pt idx="8">
                  <c:v>1.69437676696312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0D-1045-98C5-0AECC267AC40}"/>
            </c:ext>
          </c:extLst>
        </c:ser>
        <c:ser>
          <c:idx val="7"/>
          <c:order val="5"/>
          <c:tx>
            <c:strRef>
              <c:f>'hyrolysis with TBA salts'!$J$6</c:f>
              <c:strCache>
                <c:ptCount val="1"/>
                <c:pt idx="0">
                  <c:v>Boronic acid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2"/>
                </a:solidFill>
              </a:ln>
              <a:effectLst/>
            </c:spPr>
          </c:marker>
          <c:xVal>
            <c:numRef>
              <c:f>'hyrolysis with TBA salts'!$B$7:$B$15</c:f>
              <c:numCache>
                <c:formatCode>General</c:formatCode>
                <c:ptCount val="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</c:numCache>
            </c:numRef>
          </c:xVal>
          <c:yVal>
            <c:numRef>
              <c:f>'hyrolysis with TBA salts'!$J$7:$J$15</c:f>
              <c:numCache>
                <c:formatCode>General</c:formatCode>
                <c:ptCount val="9"/>
                <c:pt idx="0">
                  <c:v>0.114229670633495</c:v>
                </c:pt>
                <c:pt idx="1">
                  <c:v>0.41890644500767499</c:v>
                </c:pt>
                <c:pt idx="2">
                  <c:v>0.69362910751838902</c:v>
                </c:pt>
                <c:pt idx="3">
                  <c:v>0.78557083489201396</c:v>
                </c:pt>
                <c:pt idx="4">
                  <c:v>0.80945673998692602</c:v>
                </c:pt>
                <c:pt idx="5">
                  <c:v>0.81590118564498304</c:v>
                </c:pt>
                <c:pt idx="6">
                  <c:v>0.80799244088190003</c:v>
                </c:pt>
                <c:pt idx="7">
                  <c:v>0.80992985187350897</c:v>
                </c:pt>
                <c:pt idx="8">
                  <c:v>0.82368905337433096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0D-1045-98C5-0AECC267AC40}"/>
            </c:ext>
          </c:extLst>
        </c:ser>
        <c:ser>
          <c:idx val="0"/>
          <c:order val="6"/>
          <c:tx>
            <c:strRef>
              <c:f>'hyrolysis with TBA salts'!$K$6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'hyrolysis with TBA salts'!$B$7:$B$15</c:f>
              <c:numCache>
                <c:formatCode>General</c:formatCode>
                <c:ptCount val="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</c:numCache>
            </c:numRef>
          </c:xVal>
          <c:yVal>
            <c:numRef>
              <c:f>'hyrolysis with TBA salts'!$K$7:$K$15</c:f>
              <c:numCache>
                <c:formatCode>General</c:formatCode>
                <c:ptCount val="9"/>
                <c:pt idx="0">
                  <c:v>1.6708584203054799</c:v>
                </c:pt>
                <c:pt idx="1">
                  <c:v>1.47501408598867</c:v>
                </c:pt>
                <c:pt idx="2">
                  <c:v>1.4791874037773001</c:v>
                </c:pt>
                <c:pt idx="3">
                  <c:v>1.4582745151134699</c:v>
                </c:pt>
                <c:pt idx="4">
                  <c:v>1.4582745151134699</c:v>
                </c:pt>
                <c:pt idx="5">
                  <c:v>1.4582745151134699</c:v>
                </c:pt>
                <c:pt idx="6">
                  <c:v>1.4582745151134699</c:v>
                </c:pt>
                <c:pt idx="7">
                  <c:v>1.4582745151134699</c:v>
                </c:pt>
                <c:pt idx="8">
                  <c:v>1.4582745151134699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0D-1045-98C5-0AECC267AC40}"/>
            </c:ext>
          </c:extLst>
        </c:ser>
        <c:ser>
          <c:idx val="1"/>
          <c:order val="7"/>
          <c:tx>
            <c:strRef>
              <c:f>'hyrolysis with TBA salts'!$L$6</c:f>
              <c:strCache>
                <c:ptCount val="1"/>
                <c:pt idx="0">
                  <c:v>Boronic acid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0"/>
            <c:spPr>
              <a:noFill/>
              <a:ln w="25400">
                <a:solidFill>
                  <a:schemeClr val="accent2"/>
                </a:solidFill>
              </a:ln>
              <a:effectLst/>
            </c:spPr>
          </c:marker>
          <c:xVal>
            <c:numRef>
              <c:f>'hyrolysis with TBA salts'!$B$7:$B$15</c:f>
              <c:numCache>
                <c:formatCode>General</c:formatCode>
                <c:ptCount val="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</c:numCache>
            </c:numRef>
          </c:xVal>
          <c:yVal>
            <c:numRef>
              <c:f>'hyrolysis with TBA salts'!$L$7:$L$15</c:f>
              <c:numCache>
                <c:formatCode>General</c:formatCode>
                <c:ptCount val="9"/>
                <c:pt idx="0">
                  <c:v>0.73881422906021099</c:v>
                </c:pt>
                <c:pt idx="1">
                  <c:v>1.05396123363876</c:v>
                </c:pt>
                <c:pt idx="2">
                  <c:v>1.06041027235965</c:v>
                </c:pt>
                <c:pt idx="3">
                  <c:v>1.05969607104813</c:v>
                </c:pt>
                <c:pt idx="4">
                  <c:v>1.05969607104813</c:v>
                </c:pt>
                <c:pt idx="5">
                  <c:v>1.05969607104813</c:v>
                </c:pt>
                <c:pt idx="6">
                  <c:v>1.05969607104813</c:v>
                </c:pt>
                <c:pt idx="7">
                  <c:v>1.05969607104813</c:v>
                </c:pt>
                <c:pt idx="8">
                  <c:v>1.05969607104813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20D-1045-98C5-0AECC267A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2471520"/>
        <c:axId val="1734221328"/>
      </c:scatterChart>
      <c:valAx>
        <c:axId val="1702471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Time</a:t>
                </a:r>
                <a:r>
                  <a:rPr lang="zh-CN" altLang="en-US" sz="2000" b="1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(h)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221328"/>
        <c:crosses val="autoZero"/>
        <c:crossBetween val="midCat"/>
      </c:valAx>
      <c:valAx>
        <c:axId val="17342213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Normalized</a:t>
                </a:r>
                <a:r>
                  <a:rPr lang="zh-CN" altLang="en-US" sz="2000" b="1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Peak</a:t>
                </a:r>
                <a:r>
                  <a:rPr lang="zh-CN" altLang="en-US" sz="2000" b="1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Area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471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HK" altLang="zh-CN" sz="2200" b="1">
                <a:solidFill>
                  <a:schemeClr val="tx1"/>
                </a:solidFill>
              </a:rPr>
              <a:t>BnBr (1)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8670722469570984"/>
          <c:y val="0.10838150289017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Benzyl(TBA)'!$L$82</c:f>
              <c:strCache>
                <c:ptCount val="1"/>
                <c:pt idx="0">
                  <c:v>Phenyl 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Benzyl(TBA)'!$K$83:$K$107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Benzyl(TBA)'!$L$83:$L$107</c:f>
              <c:numCache>
                <c:formatCode>General</c:formatCode>
                <c:ptCount val="25"/>
                <c:pt idx="0">
                  <c:v>-2.0820385332504665E-4</c:v>
                </c:pt>
                <c:pt idx="1">
                  <c:v>-2.0820385332504665E-4</c:v>
                </c:pt>
                <c:pt idx="2">
                  <c:v>-2.0820385332504665E-4</c:v>
                </c:pt>
                <c:pt idx="3">
                  <c:v>-2.0820385332504665E-4</c:v>
                </c:pt>
                <c:pt idx="4">
                  <c:v>-2.0820385332504665E-4</c:v>
                </c:pt>
                <c:pt idx="5">
                  <c:v>-2.0820385332504665E-4</c:v>
                </c:pt>
                <c:pt idx="6">
                  <c:v>-2.0820385332504665E-4</c:v>
                </c:pt>
                <c:pt idx="7">
                  <c:v>-2.0820385332504665E-4</c:v>
                </c:pt>
                <c:pt idx="8">
                  <c:v>-2.0820385332504665E-4</c:v>
                </c:pt>
                <c:pt idx="9">
                  <c:v>-2.0820385332504665E-4</c:v>
                </c:pt>
                <c:pt idx="10">
                  <c:v>-2.0820385332504665E-4</c:v>
                </c:pt>
                <c:pt idx="11">
                  <c:v>-2.0820385332504665E-4</c:v>
                </c:pt>
                <c:pt idx="12">
                  <c:v>-2.0820385332504665E-4</c:v>
                </c:pt>
                <c:pt idx="13">
                  <c:v>-2.0820385332504665E-4</c:v>
                </c:pt>
                <c:pt idx="14">
                  <c:v>-2.0820385332504665E-4</c:v>
                </c:pt>
                <c:pt idx="15">
                  <c:v>-2.0820385332504665E-4</c:v>
                </c:pt>
                <c:pt idx="16">
                  <c:v>-2.0820385332504665E-4</c:v>
                </c:pt>
                <c:pt idx="17">
                  <c:v>-2.0820385332504665E-4</c:v>
                </c:pt>
                <c:pt idx="18">
                  <c:v>-2.0820385332504665E-4</c:v>
                </c:pt>
                <c:pt idx="19">
                  <c:v>-2.0820385332504665E-4</c:v>
                </c:pt>
                <c:pt idx="20">
                  <c:v>-2.0820385332504665E-4</c:v>
                </c:pt>
                <c:pt idx="21">
                  <c:v>-2.0820385332504665E-4</c:v>
                </c:pt>
                <c:pt idx="22">
                  <c:v>-2.0820385332504665E-4</c:v>
                </c:pt>
                <c:pt idx="23">
                  <c:v>-2.0820385332504665E-4</c:v>
                </c:pt>
                <c:pt idx="24">
                  <c:v>-2.0820385332504665E-4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84-8347-9913-7C7A370E697F}"/>
            </c:ext>
          </c:extLst>
        </c:ser>
        <c:ser>
          <c:idx val="2"/>
          <c:order val="1"/>
          <c:tx>
            <c:strRef>
              <c:f>'[2]Different excess in Benzyl(TBA)'!$N$82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Benzyl(TBA)'!$K$83:$K$107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Benzyl(TBA)'!$N$83:$N$107</c:f>
              <c:numCache>
                <c:formatCode>General</c:formatCode>
                <c:ptCount val="25"/>
                <c:pt idx="0">
                  <c:v>6.0931899641577072E-4</c:v>
                </c:pt>
                <c:pt idx="1">
                  <c:v>6.0931899641577072E-4</c:v>
                </c:pt>
                <c:pt idx="2">
                  <c:v>6.0931899641577072E-4</c:v>
                </c:pt>
                <c:pt idx="3">
                  <c:v>6.0931899641577072E-4</c:v>
                </c:pt>
                <c:pt idx="4">
                  <c:v>6.0931899641577072E-4</c:v>
                </c:pt>
                <c:pt idx="5">
                  <c:v>6.0931899641577072E-4</c:v>
                </c:pt>
                <c:pt idx="6">
                  <c:v>6.0931899641577072E-4</c:v>
                </c:pt>
                <c:pt idx="7">
                  <c:v>6.0931899641577072E-4</c:v>
                </c:pt>
                <c:pt idx="8">
                  <c:v>6.0931899641577072E-4</c:v>
                </c:pt>
                <c:pt idx="9">
                  <c:v>6.0931899641577072E-4</c:v>
                </c:pt>
                <c:pt idx="10">
                  <c:v>6.0931899641577072E-4</c:v>
                </c:pt>
                <c:pt idx="11">
                  <c:v>6.0931899641577072E-4</c:v>
                </c:pt>
                <c:pt idx="12">
                  <c:v>6.0931899641577072E-4</c:v>
                </c:pt>
                <c:pt idx="13">
                  <c:v>6.0931899641577072E-4</c:v>
                </c:pt>
                <c:pt idx="14">
                  <c:v>6.0931899641577072E-4</c:v>
                </c:pt>
                <c:pt idx="15">
                  <c:v>6.0931899641577072E-4</c:v>
                </c:pt>
                <c:pt idx="16">
                  <c:v>6.0931899641577072E-4</c:v>
                </c:pt>
                <c:pt idx="17">
                  <c:v>6.0931899641577072E-4</c:v>
                </c:pt>
                <c:pt idx="18">
                  <c:v>6.0931899641577072E-4</c:v>
                </c:pt>
                <c:pt idx="19">
                  <c:v>6.0931899641577072E-4</c:v>
                </c:pt>
                <c:pt idx="20">
                  <c:v>6.0931899641577072E-4</c:v>
                </c:pt>
                <c:pt idx="21">
                  <c:v>6.0931899641577072E-4</c:v>
                </c:pt>
                <c:pt idx="22">
                  <c:v>6.0931899641577072E-4</c:v>
                </c:pt>
                <c:pt idx="23">
                  <c:v>6.0931899641577072E-4</c:v>
                </c:pt>
                <c:pt idx="24">
                  <c:v>6.0931899641577072E-4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84-8347-9913-7C7A370E697F}"/>
            </c:ext>
          </c:extLst>
        </c:ser>
        <c:ser>
          <c:idx val="3"/>
          <c:order val="2"/>
          <c:tx>
            <c:strRef>
              <c:f>'[2]Different excess in Benzyl(TBA)'!$O$82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'[2]Different excess in Benzyl(TBA)'!$K$83:$K$107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Benzyl(TBA)'!$O$83:$O$107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84-8347-9913-7C7A370E697F}"/>
            </c:ext>
          </c:extLst>
        </c:ser>
        <c:ser>
          <c:idx val="4"/>
          <c:order val="3"/>
          <c:tx>
            <c:strRef>
              <c:f>'[2]Different excess in Benzyl(TBA)'!$P$82</c:f>
              <c:strCache>
                <c:ptCount val="1"/>
                <c:pt idx="0">
                  <c:v>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Benzyl(TBA)'!$K$83:$K$107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Benzyl(TBA)'!$P$83:$P$107</c:f>
              <c:numCache>
                <c:formatCode>General</c:formatCode>
                <c:ptCount val="25"/>
                <c:pt idx="0">
                  <c:v>-2.0820385332504665E-4</c:v>
                </c:pt>
                <c:pt idx="1">
                  <c:v>-2.0820385332504665E-4</c:v>
                </c:pt>
                <c:pt idx="2">
                  <c:v>-2.0820385332504665E-4</c:v>
                </c:pt>
                <c:pt idx="3">
                  <c:v>-2.0820385332504665E-4</c:v>
                </c:pt>
                <c:pt idx="4">
                  <c:v>-2.0820385332504665E-4</c:v>
                </c:pt>
                <c:pt idx="5">
                  <c:v>-2.0820385332504665E-4</c:v>
                </c:pt>
                <c:pt idx="6">
                  <c:v>-2.0820385332504665E-4</c:v>
                </c:pt>
                <c:pt idx="7">
                  <c:v>-2.0820385332504665E-4</c:v>
                </c:pt>
                <c:pt idx="8">
                  <c:v>-2.0820385332504665E-4</c:v>
                </c:pt>
                <c:pt idx="9">
                  <c:v>-2.0820385332504665E-4</c:v>
                </c:pt>
                <c:pt idx="10">
                  <c:v>-2.0820385332504665E-4</c:v>
                </c:pt>
                <c:pt idx="11">
                  <c:v>-2.0820385332504665E-4</c:v>
                </c:pt>
                <c:pt idx="12">
                  <c:v>-2.0820385332504665E-4</c:v>
                </c:pt>
                <c:pt idx="13">
                  <c:v>-2.0820385332504665E-4</c:v>
                </c:pt>
                <c:pt idx="14">
                  <c:v>-2.0820385332504665E-4</c:v>
                </c:pt>
                <c:pt idx="15">
                  <c:v>-2.0820385332504665E-4</c:v>
                </c:pt>
                <c:pt idx="16">
                  <c:v>-2.0820385332504665E-4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84-8347-9913-7C7A370E697F}"/>
            </c:ext>
          </c:extLst>
        </c:ser>
        <c:ser>
          <c:idx val="6"/>
          <c:order val="4"/>
          <c:tx>
            <c:strRef>
              <c:f>'[2]Different excess in Benzyl(TBA)'!$R$82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Benzyl(TBA)'!$K$83:$K$107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Benzyl(TBA)'!$R$83:$R$107</c:f>
              <c:numCache>
                <c:formatCode>General</c:formatCode>
                <c:ptCount val="25"/>
                <c:pt idx="0">
                  <c:v>6.0931899641577072E-4</c:v>
                </c:pt>
                <c:pt idx="1">
                  <c:v>6.0931899641577072E-4</c:v>
                </c:pt>
                <c:pt idx="2">
                  <c:v>6.0931899641577072E-4</c:v>
                </c:pt>
                <c:pt idx="3">
                  <c:v>6.0931899641577072E-4</c:v>
                </c:pt>
                <c:pt idx="4">
                  <c:v>6.0931899641577072E-4</c:v>
                </c:pt>
                <c:pt idx="5">
                  <c:v>6.0931899641577072E-4</c:v>
                </c:pt>
                <c:pt idx="6">
                  <c:v>6.0931899641577072E-4</c:v>
                </c:pt>
                <c:pt idx="7">
                  <c:v>6.0931899641577072E-4</c:v>
                </c:pt>
                <c:pt idx="8">
                  <c:v>6.0931899641577072E-4</c:v>
                </c:pt>
                <c:pt idx="9">
                  <c:v>6.0931899641577072E-4</c:v>
                </c:pt>
                <c:pt idx="10">
                  <c:v>6.0931899641577072E-4</c:v>
                </c:pt>
                <c:pt idx="11">
                  <c:v>6.0931899641577072E-4</c:v>
                </c:pt>
                <c:pt idx="12">
                  <c:v>6.0931899641577072E-4</c:v>
                </c:pt>
                <c:pt idx="13">
                  <c:v>6.0931899641577072E-4</c:v>
                </c:pt>
                <c:pt idx="14">
                  <c:v>6.0931899641577072E-4</c:v>
                </c:pt>
                <c:pt idx="15">
                  <c:v>6.0931899641577072E-4</c:v>
                </c:pt>
                <c:pt idx="16">
                  <c:v>6.0931899641577072E-4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84-8347-9913-7C7A370E6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8249840"/>
        <c:axId val="1638283088"/>
      </c:scatterChart>
      <c:valAx>
        <c:axId val="1638249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Time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(h)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283088"/>
        <c:crosses val="autoZero"/>
        <c:crossBetween val="midCat"/>
      </c:valAx>
      <c:valAx>
        <c:axId val="16382830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oncentration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249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2200" b="1">
                <a:solidFill>
                  <a:schemeClr val="tx1"/>
                </a:solidFill>
              </a:rPr>
              <a:t>D</a:t>
            </a:r>
            <a:r>
              <a:rPr lang="en-US" altLang="zh-CN" sz="2200" b="1">
                <a:solidFill>
                  <a:schemeClr val="tx1"/>
                </a:solidFill>
              </a:rPr>
              <a:t>ifferent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excess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of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1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3228917037544223"/>
          <c:y val="0.107070707070707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Benzyl(TBA)'!$L$4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Benzyl(TBA)'!$A$5:$A$29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Benzyl(TBA)'!$L$5:$L$29</c:f>
              <c:numCache>
                <c:formatCode>General</c:formatCode>
                <c:ptCount val="25"/>
                <c:pt idx="0">
                  <c:v>6.7693895543033261E-2</c:v>
                </c:pt>
                <c:pt idx="1">
                  <c:v>3.9991910953230896E-2</c:v>
                </c:pt>
                <c:pt idx="2">
                  <c:v>3.1207760250734309E-2</c:v>
                </c:pt>
                <c:pt idx="3">
                  <c:v>2.8096291940266128E-2</c:v>
                </c:pt>
                <c:pt idx="4">
                  <c:v>2.4231148285949845E-2</c:v>
                </c:pt>
                <c:pt idx="5">
                  <c:v>2.1343304700559632E-2</c:v>
                </c:pt>
                <c:pt idx="6">
                  <c:v>2.0259972020655253E-2</c:v>
                </c:pt>
                <c:pt idx="7">
                  <c:v>1.8520155067517401E-2</c:v>
                </c:pt>
                <c:pt idx="8">
                  <c:v>1.7262913144899285E-2</c:v>
                </c:pt>
                <c:pt idx="9">
                  <c:v>1.6413788656644685E-2</c:v>
                </c:pt>
                <c:pt idx="10">
                  <c:v>1.608998496525519E-2</c:v>
                </c:pt>
                <c:pt idx="11">
                  <c:v>1.448818238812076E-2</c:v>
                </c:pt>
                <c:pt idx="12">
                  <c:v>1.3672270309833999E-2</c:v>
                </c:pt>
                <c:pt idx="13">
                  <c:v>1.2835662785332195E-2</c:v>
                </c:pt>
                <c:pt idx="14">
                  <c:v>1.2889172684281667E-2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98-8B47-922A-A9E7CC95E933}"/>
            </c:ext>
          </c:extLst>
        </c:ser>
        <c:ser>
          <c:idx val="1"/>
          <c:order val="1"/>
          <c:tx>
            <c:strRef>
              <c:f>'[2]Different excess in Benzyl(TBA)'!$M$4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Benzyl(TBA)'!$A$5:$A$29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Benzyl(TBA)'!$M$5:$M$29</c:f>
              <c:numCache>
                <c:formatCode>General</c:formatCode>
                <c:ptCount val="25"/>
                <c:pt idx="0">
                  <c:v>0.10562345689230007</c:v>
                </c:pt>
                <c:pt idx="1">
                  <c:v>8.5379163493928989E-2</c:v>
                </c:pt>
                <c:pt idx="2">
                  <c:v>7.4461056001192419E-2</c:v>
                </c:pt>
                <c:pt idx="3">
                  <c:v>6.9157759439091304E-2</c:v>
                </c:pt>
                <c:pt idx="4">
                  <c:v>6.4874652067512376E-2</c:v>
                </c:pt>
                <c:pt idx="5">
                  <c:v>6.0870140047419564E-2</c:v>
                </c:pt>
                <c:pt idx="6">
                  <c:v>5.9078721206488966E-2</c:v>
                </c:pt>
                <c:pt idx="7">
                  <c:v>5.7419617924423551E-2</c:v>
                </c:pt>
                <c:pt idx="8">
                  <c:v>5.6054630217094448E-2</c:v>
                </c:pt>
                <c:pt idx="9">
                  <c:v>5.407245301878523E-2</c:v>
                </c:pt>
                <c:pt idx="10">
                  <c:v>5.203012713037463E-2</c:v>
                </c:pt>
                <c:pt idx="11">
                  <c:v>5.1825024626717932E-2</c:v>
                </c:pt>
                <c:pt idx="12">
                  <c:v>5.0745470508645522E-2</c:v>
                </c:pt>
                <c:pt idx="13">
                  <c:v>4.8840450464154465E-2</c:v>
                </c:pt>
                <c:pt idx="14">
                  <c:v>4.8454833241223912E-2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98-8B47-922A-A9E7CC95E933}"/>
            </c:ext>
          </c:extLst>
        </c:ser>
        <c:ser>
          <c:idx val="2"/>
          <c:order val="2"/>
          <c:tx>
            <c:strRef>
              <c:f>'[2]Different excess in Benzyl(TBA)'!$N$4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Benzyl(TBA)'!$A$5:$A$29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Benzyl(TBA)'!$N$5:$N$29</c:f>
              <c:numCache>
                <c:formatCode>General</c:formatCode>
                <c:ptCount val="25"/>
                <c:pt idx="0">
                  <c:v>1.9415379658147644E-3</c:v>
                </c:pt>
                <c:pt idx="1">
                  <c:v>2.1392613216531294E-2</c:v>
                </c:pt>
                <c:pt idx="2">
                  <c:v>3.137777564650869E-2</c:v>
                </c:pt>
                <c:pt idx="3">
                  <c:v>3.725383524794762E-2</c:v>
                </c:pt>
                <c:pt idx="4">
                  <c:v>4.1539428282848921E-2</c:v>
                </c:pt>
                <c:pt idx="5">
                  <c:v>4.2577644989681557E-2</c:v>
                </c:pt>
                <c:pt idx="6">
                  <c:v>4.5409067746584236E-2</c:v>
                </c:pt>
                <c:pt idx="7">
                  <c:v>4.7005710501078858E-2</c:v>
                </c:pt>
                <c:pt idx="8">
                  <c:v>4.9515483237266622E-2</c:v>
                </c:pt>
                <c:pt idx="9">
                  <c:v>5.0321633112132891E-2</c:v>
                </c:pt>
                <c:pt idx="10">
                  <c:v>4.9760825840883656E-2</c:v>
                </c:pt>
                <c:pt idx="11">
                  <c:v>5.1333568669833754E-2</c:v>
                </c:pt>
                <c:pt idx="12">
                  <c:v>5.2203735614685699E-2</c:v>
                </c:pt>
                <c:pt idx="13">
                  <c:v>5.2069350827075547E-2</c:v>
                </c:pt>
                <c:pt idx="14">
                  <c:v>5.4575872666610153E-2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498-8B47-922A-A9E7CC95E933}"/>
            </c:ext>
          </c:extLst>
        </c:ser>
        <c:ser>
          <c:idx val="3"/>
          <c:order val="3"/>
          <c:tx>
            <c:strRef>
              <c:f>'[2]Different excess in Benzyl(TBA)'!$O$4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'[2]Different excess in Benzyl(TBA)'!$A$5:$A$29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Benzyl(TBA)'!$O$5:$O$29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498-8B47-922A-A9E7CC95E933}"/>
            </c:ext>
          </c:extLst>
        </c:ser>
        <c:ser>
          <c:idx val="4"/>
          <c:order val="4"/>
          <c:tx>
            <c:strRef>
              <c:f>'[2]Different excess in Benzyl(TBA)'!$P$4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Benzyl(TBA)'!$A$5:$A$29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Benzyl(TBA)'!$P$5:$P$29</c:f>
              <c:numCache>
                <c:formatCode>General</c:formatCode>
                <c:ptCount val="25"/>
                <c:pt idx="0">
                  <c:v>6.4589164631180557E-2</c:v>
                </c:pt>
                <c:pt idx="1">
                  <c:v>3.8735440739702309E-2</c:v>
                </c:pt>
                <c:pt idx="2">
                  <c:v>3.0414976535844813E-2</c:v>
                </c:pt>
                <c:pt idx="3">
                  <c:v>2.5977616690313888E-2</c:v>
                </c:pt>
                <c:pt idx="4">
                  <c:v>2.1556488887090646E-2</c:v>
                </c:pt>
                <c:pt idx="5">
                  <c:v>1.9386257032001336E-2</c:v>
                </c:pt>
                <c:pt idx="6">
                  <c:v>1.7050752742979552E-2</c:v>
                </c:pt>
                <c:pt idx="7">
                  <c:v>1.5690601708494314E-2</c:v>
                </c:pt>
                <c:pt idx="8">
                  <c:v>1.4237311039544842E-2</c:v>
                </c:pt>
                <c:pt idx="9">
                  <c:v>1.2864015315122594E-2</c:v>
                </c:pt>
                <c:pt idx="10">
                  <c:v>1.2106837409689031E-2</c:v>
                </c:pt>
                <c:pt idx="11">
                  <c:v>1.1147151220383034E-2</c:v>
                </c:pt>
                <c:pt idx="12">
                  <c:v>1.0171076479520542E-2</c:v>
                </c:pt>
                <c:pt idx="13">
                  <c:v>9.4745270945080177E-3</c:v>
                </c:pt>
                <c:pt idx="14">
                  <c:v>9.5418617701888142E-3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498-8B47-922A-A9E7CC95E933}"/>
            </c:ext>
          </c:extLst>
        </c:ser>
        <c:ser>
          <c:idx val="5"/>
          <c:order val="5"/>
          <c:tx>
            <c:strRef>
              <c:f>'[2]Different excess in Benzyl(TBA)'!$Q$4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Benzyl(TBA)'!$A$5:$A$29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Benzyl(TBA)'!$Q$5:$Q$29</c:f>
              <c:numCache>
                <c:formatCode>General</c:formatCode>
                <c:ptCount val="25"/>
                <c:pt idx="0">
                  <c:v>8.5438831233763335E-2</c:v>
                </c:pt>
                <c:pt idx="1">
                  <c:v>6.9730622048028865E-2</c:v>
                </c:pt>
                <c:pt idx="2">
                  <c:v>5.8524725434832926E-2</c:v>
                </c:pt>
                <c:pt idx="3">
                  <c:v>5.1386632585504001E-2</c:v>
                </c:pt>
                <c:pt idx="4">
                  <c:v>4.5800441347922834E-2</c:v>
                </c:pt>
                <c:pt idx="5">
                  <c:v>4.2171501091491009E-2</c:v>
                </c:pt>
                <c:pt idx="6">
                  <c:v>3.8768018475069499E-2</c:v>
                </c:pt>
                <c:pt idx="7">
                  <c:v>3.6663867181213249E-2</c:v>
                </c:pt>
                <c:pt idx="8">
                  <c:v>3.372285208379365E-2</c:v>
                </c:pt>
                <c:pt idx="9">
                  <c:v>3.2514769940222198E-2</c:v>
                </c:pt>
                <c:pt idx="10">
                  <c:v>3.1766773845220156E-2</c:v>
                </c:pt>
                <c:pt idx="11">
                  <c:v>3.1197299040152844E-2</c:v>
                </c:pt>
                <c:pt idx="12">
                  <c:v>3.0005525192395896E-2</c:v>
                </c:pt>
                <c:pt idx="13">
                  <c:v>2.8315317358152844E-2</c:v>
                </c:pt>
                <c:pt idx="14">
                  <c:v>2.8545938824830398E-2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498-8B47-922A-A9E7CC95E933}"/>
            </c:ext>
          </c:extLst>
        </c:ser>
        <c:ser>
          <c:idx val="6"/>
          <c:order val="6"/>
          <c:tx>
            <c:strRef>
              <c:f>'[2]Different excess in Benzyl(TBA)'!$R$4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Benzyl(TBA)'!$A$5:$A$29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Benzyl(TBA)'!$R$5:$R$29</c:f>
              <c:numCache>
                <c:formatCode>General</c:formatCode>
                <c:ptCount val="25"/>
                <c:pt idx="0">
                  <c:v>1.5868448150315167E-3</c:v>
                </c:pt>
                <c:pt idx="1">
                  <c:v>2.1805457461084012E-2</c:v>
                </c:pt>
                <c:pt idx="2">
                  <c:v>3.2712223426197964E-2</c:v>
                </c:pt>
                <c:pt idx="3">
                  <c:v>3.8767661204387099E-2</c:v>
                </c:pt>
                <c:pt idx="4">
                  <c:v>4.2601789747927776E-2</c:v>
                </c:pt>
                <c:pt idx="5">
                  <c:v>4.6125344056349604E-2</c:v>
                </c:pt>
                <c:pt idx="6">
                  <c:v>4.7976920568386004E-2</c:v>
                </c:pt>
                <c:pt idx="7">
                  <c:v>4.958188826949711E-2</c:v>
                </c:pt>
                <c:pt idx="8">
                  <c:v>5.075300884217563E-2</c:v>
                </c:pt>
                <c:pt idx="9">
                  <c:v>5.1391479854026201E-2</c:v>
                </c:pt>
                <c:pt idx="10">
                  <c:v>5.2785464173143372E-2</c:v>
                </c:pt>
                <c:pt idx="11">
                  <c:v>5.4367000039958091E-2</c:v>
                </c:pt>
                <c:pt idx="12">
                  <c:v>5.5192698060261093E-2</c:v>
                </c:pt>
                <c:pt idx="13">
                  <c:v>5.5315152450517505E-2</c:v>
                </c:pt>
                <c:pt idx="14">
                  <c:v>5.6368044306319837E-2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498-8B47-922A-A9E7CC95E933}"/>
            </c:ext>
          </c:extLst>
        </c:ser>
        <c:ser>
          <c:idx val="7"/>
          <c:order val="7"/>
          <c:tx>
            <c:strRef>
              <c:f>'[2]Different excess in Benzyl(TBA)'!$S$4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'[2]Different excess in Benzyl(TBA)'!$A$5:$A$29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Benzyl(TBA)'!$S$5:$S$29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498-8B47-922A-A9E7CC95E933}"/>
            </c:ext>
          </c:extLst>
        </c:ser>
        <c:ser>
          <c:idx val="8"/>
          <c:order val="8"/>
          <c:tx>
            <c:strRef>
              <c:f>'[2]Different excess in Benzyl(TBA)'!$T$4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Benzyl(TBA)'!$A$5:$A$29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Benzyl(TBA)'!$T$5:$T$29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498-8B47-922A-A9E7CC95E933}"/>
            </c:ext>
          </c:extLst>
        </c:ser>
        <c:ser>
          <c:idx val="9"/>
          <c:order val="9"/>
          <c:tx>
            <c:strRef>
              <c:f>'[2]Different excess in Benzyl(TBA)'!$U$4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Benzyl(TBA)'!$A$5:$A$29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Benzyl(TBA)'!$U$5:$U$29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498-8B47-922A-A9E7CC95E933}"/>
            </c:ext>
          </c:extLst>
        </c:ser>
        <c:ser>
          <c:idx val="10"/>
          <c:order val="10"/>
          <c:tx>
            <c:strRef>
              <c:f>'[2]Different excess in Benzyl(TBA)'!$V$4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Benzyl(TBA)'!$A$5:$A$29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Benzyl(TBA)'!$V$5:$V$29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498-8B47-922A-A9E7CC95E933}"/>
            </c:ext>
          </c:extLst>
        </c:ser>
        <c:ser>
          <c:idx val="11"/>
          <c:order val="11"/>
          <c:tx>
            <c:strRef>
              <c:f>'[2]Different excess in Benzyl(TBA)'!$W$4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'[2]Different excess in Benzyl(TBA)'!$A$5:$A$29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Benzyl(TBA)'!$W$5:$W$29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498-8B47-922A-A9E7CC95E933}"/>
            </c:ext>
          </c:extLst>
        </c:ser>
        <c:ser>
          <c:idx val="12"/>
          <c:order val="12"/>
          <c:tx>
            <c:strRef>
              <c:f>'[2]Different excess in Benzyl(TBA)'!$X$4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Benzyl(TBA)'!$A$5:$A$29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Benzyl(TBA)'!$X$5:$X$29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498-8B47-922A-A9E7CC95E933}"/>
            </c:ext>
          </c:extLst>
        </c:ser>
        <c:ser>
          <c:idx val="13"/>
          <c:order val="13"/>
          <c:tx>
            <c:strRef>
              <c:f>'[2]Different excess in Benzyl(TBA)'!$Y$4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Benzyl(TBA)'!$A$5:$A$29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Benzyl(TBA)'!$Y$5:$Y$29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498-8B47-922A-A9E7CC95E933}"/>
            </c:ext>
          </c:extLst>
        </c:ser>
        <c:ser>
          <c:idx val="14"/>
          <c:order val="14"/>
          <c:tx>
            <c:strRef>
              <c:f>'[2]Different excess in Benzyl(TBA)'!$Z$4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Benzyl(TBA)'!$A$5:$A$29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Benzyl(TBA)'!$Z$5:$Z$29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498-8B47-922A-A9E7CC95E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602624"/>
        <c:axId val="2081730864"/>
      </c:scatterChart>
      <c:valAx>
        <c:axId val="2068602624"/>
        <c:scaling>
          <c:orientation val="minMax"/>
          <c:max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730864"/>
        <c:crosses val="autoZero"/>
        <c:crossBetween val="midCat"/>
      </c:valAx>
      <c:valAx>
        <c:axId val="20817308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602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VTNA</a:t>
            </a:r>
            <a:r>
              <a:rPr lang="zh-CN" altLang="en-US" b="1">
                <a:solidFill>
                  <a:schemeClr val="tx1"/>
                </a:solidFill>
              </a:rPr>
              <a:t> </a:t>
            </a:r>
            <a:r>
              <a:rPr lang="en-US" altLang="zh-CN" b="1">
                <a:solidFill>
                  <a:schemeClr val="tx1"/>
                </a:solidFill>
              </a:rPr>
              <a:t>0</a:t>
            </a:r>
            <a:endParaRPr lang="en-GB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50811111111111096"/>
          <c:y val="0.18055555555555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Benzyl(TBA)'!$J$35</c:f>
              <c:strCache>
                <c:ptCount val="1"/>
                <c:pt idx="0">
                  <c:v>[BPin] Adj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Benzyl(TBA)'!$M$36:$M$60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xVal>
          <c:yVal>
            <c:numRef>
              <c:f>'[2]Different excess in Benzyl(TBA)'!$J$36:$J$60</c:f>
              <c:numCache>
                <c:formatCode>General</c:formatCode>
                <c:ptCount val="25"/>
                <c:pt idx="0">
                  <c:v>6.7693895543033261E-2</c:v>
                </c:pt>
                <c:pt idx="1">
                  <c:v>3.9991910953230896E-2</c:v>
                </c:pt>
                <c:pt idx="2">
                  <c:v>3.1207760250734309E-2</c:v>
                </c:pt>
                <c:pt idx="3">
                  <c:v>2.8096291940266128E-2</c:v>
                </c:pt>
                <c:pt idx="4">
                  <c:v>2.4231148285949845E-2</c:v>
                </c:pt>
                <c:pt idx="5">
                  <c:v>2.1343304700559632E-2</c:v>
                </c:pt>
                <c:pt idx="6">
                  <c:v>2.0259972020655253E-2</c:v>
                </c:pt>
                <c:pt idx="7">
                  <c:v>1.8520155067517401E-2</c:v>
                </c:pt>
                <c:pt idx="8">
                  <c:v>1.7262913144899285E-2</c:v>
                </c:pt>
                <c:pt idx="9">
                  <c:v>1.6413788656644685E-2</c:v>
                </c:pt>
                <c:pt idx="10">
                  <c:v>1.608998496525519E-2</c:v>
                </c:pt>
                <c:pt idx="11">
                  <c:v>1.448818238812076E-2</c:v>
                </c:pt>
                <c:pt idx="12">
                  <c:v>1.3672270309833999E-2</c:v>
                </c:pt>
                <c:pt idx="13">
                  <c:v>1.2835662785332195E-2</c:v>
                </c:pt>
                <c:pt idx="14">
                  <c:v>1.2889172684281667E-2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AE-FD46-9B53-A142C815586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Benzyl(TBA)'!$Z$36:$Z$50</c:f>
              <c:numCache>
                <c:formatCode>General</c:formatCode>
                <c:ptCount val="1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xVal>
          <c:yVal>
            <c:numRef>
              <c:f>'[2]Different excess in Benzyl(TBA)'!$V$36:$V$50</c:f>
              <c:numCache>
                <c:formatCode>General</c:formatCode>
                <c:ptCount val="15"/>
                <c:pt idx="0">
                  <c:v>6.4589164631180557E-2</c:v>
                </c:pt>
                <c:pt idx="1">
                  <c:v>3.8735440739702309E-2</c:v>
                </c:pt>
                <c:pt idx="2">
                  <c:v>3.0414976535844813E-2</c:v>
                </c:pt>
                <c:pt idx="3">
                  <c:v>2.5977616690313888E-2</c:v>
                </c:pt>
                <c:pt idx="4">
                  <c:v>2.1556488887090646E-2</c:v>
                </c:pt>
                <c:pt idx="5">
                  <c:v>1.9386257032001336E-2</c:v>
                </c:pt>
                <c:pt idx="6">
                  <c:v>1.7050752742979552E-2</c:v>
                </c:pt>
                <c:pt idx="7">
                  <c:v>1.5690601708494314E-2</c:v>
                </c:pt>
                <c:pt idx="8">
                  <c:v>1.4237311039544842E-2</c:v>
                </c:pt>
                <c:pt idx="9">
                  <c:v>1.2864015315122594E-2</c:v>
                </c:pt>
                <c:pt idx="10">
                  <c:v>1.2106837409689031E-2</c:v>
                </c:pt>
                <c:pt idx="11">
                  <c:v>1.1147151220383034E-2</c:v>
                </c:pt>
                <c:pt idx="12">
                  <c:v>1.0171076479520542E-2</c:v>
                </c:pt>
                <c:pt idx="13">
                  <c:v>9.4745270945080177E-3</c:v>
                </c:pt>
                <c:pt idx="14">
                  <c:v>9.5418617701888142E-3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8AE-FD46-9B53-A142C8155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</a:t>
                </a:r>
                <a:r>
                  <a:rPr lang="en-US" altLang="zh-CN" sz="1200" b="1" i="0" baseline="0">
                    <a:solidFill>
                      <a:schemeClr val="tx1"/>
                    </a:solidFill>
                    <a:effectLst/>
                  </a:rPr>
                  <a:t>1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HK" sz="1200" b="0" i="0" baseline="30000">
                    <a:solidFill>
                      <a:schemeClr val="tx1"/>
                    </a:solidFill>
                    <a:effectLst/>
                  </a:rPr>
                  <a:t>0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chemeClr val="tx1"/>
                    </a:solidFill>
                  </a:rPr>
                  <a:t>C</a:t>
                </a:r>
                <a:r>
                  <a:rPr lang="en-US" altLang="zh-CN" sz="1200">
                    <a:solidFill>
                      <a:schemeClr val="tx1"/>
                    </a:solidFill>
                  </a:rPr>
                  <a:t>oncentration</a:t>
                </a:r>
                <a:r>
                  <a:rPr lang="zh-CN" altLang="en-US" sz="1200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1200" baseline="0">
                    <a:solidFill>
                      <a:schemeClr val="tx1"/>
                    </a:solidFill>
                  </a:rPr>
                  <a:t>(M)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HK" altLang="zh-CN" sz="2200" b="1">
                <a:solidFill>
                  <a:schemeClr val="tx1"/>
                </a:solidFill>
              </a:rPr>
              <a:t>BnBr (1)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8670722469570984"/>
          <c:y val="0.10838150289017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'Different excess in Benzylbromi'!$L$84</c:f>
              <c:strCache>
                <c:ptCount val="1"/>
                <c:pt idx="0">
                  <c:v>Phenyl 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Benzylbromi'!$K$85:$K$109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Benzylbromi'!$L$85:$L$109</c:f>
              <c:numCache>
                <c:formatCode>General</c:formatCode>
                <c:ptCount val="25"/>
                <c:pt idx="0">
                  <c:v>6.9070262779046626E-2</c:v>
                </c:pt>
                <c:pt idx="1">
                  <c:v>4.958423754416004E-2</c:v>
                </c:pt>
                <c:pt idx="2">
                  <c:v>3.6176536766023934E-2</c:v>
                </c:pt>
                <c:pt idx="3">
                  <c:v>2.7762163994836078E-2</c:v>
                </c:pt>
                <c:pt idx="4">
                  <c:v>2.191944665341675E-2</c:v>
                </c:pt>
                <c:pt idx="5">
                  <c:v>1.6668573936377346E-2</c:v>
                </c:pt>
                <c:pt idx="6">
                  <c:v>1.3213487417565541E-2</c:v>
                </c:pt>
                <c:pt idx="7">
                  <c:v>1.0086499585040244E-2</c:v>
                </c:pt>
                <c:pt idx="8">
                  <c:v>7.8692619441651981E-3</c:v>
                </c:pt>
                <c:pt idx="9">
                  <c:v>6.0731901931223124E-3</c:v>
                </c:pt>
                <c:pt idx="10">
                  <c:v>4.8444047792311068E-3</c:v>
                </c:pt>
                <c:pt idx="11">
                  <c:v>3.873928169623462E-3</c:v>
                </c:pt>
                <c:pt idx="12">
                  <c:v>3.2211923614601616E-3</c:v>
                </c:pt>
                <c:pt idx="13">
                  <c:v>2.7394678180083691E-3</c:v>
                </c:pt>
                <c:pt idx="14">
                  <c:v>2.3346190612485709E-3</c:v>
                </c:pt>
                <c:pt idx="15">
                  <c:v>2.0542941406629244E-3</c:v>
                </c:pt>
                <c:pt idx="16">
                  <c:v>1.8411013558541707E-3</c:v>
                </c:pt>
                <c:pt idx="17">
                  <c:v>1.7157741509373184E-3</c:v>
                </c:pt>
                <c:pt idx="18">
                  <c:v>1.6152302608732879E-3</c:v>
                </c:pt>
                <c:pt idx="19">
                  <c:v>1.5856674316345122E-3</c:v>
                </c:pt>
                <c:pt idx="20">
                  <c:v>1.5585513078886235E-3</c:v>
                </c:pt>
                <c:pt idx="21">
                  <c:v>1.5312806233812775E-3</c:v>
                </c:pt>
                <c:pt idx="22">
                  <c:v>1.4829989194090308E-3</c:v>
                </c:pt>
                <c:pt idx="23">
                  <c:v>1.5478927755583998E-3</c:v>
                </c:pt>
                <c:pt idx="24">
                  <c:v>1.5820957054197453E-3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37-BF46-A3B3-2B0FE78718CB}"/>
            </c:ext>
          </c:extLst>
        </c:ser>
        <c:ser>
          <c:idx val="2"/>
          <c:order val="1"/>
          <c:tx>
            <c:strRef>
              <c:f>'Different excess in Benzylbromi'!$N$84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Benzylbromi'!$K$85:$K$109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Benzylbromi'!$N$85:$N$109</c:f>
              <c:numCache>
                <c:formatCode>General</c:formatCode>
                <c:ptCount val="25"/>
                <c:pt idx="0">
                  <c:v>1.0076900366124898E-3</c:v>
                </c:pt>
                <c:pt idx="1">
                  <c:v>2.0470721798723328E-2</c:v>
                </c:pt>
                <c:pt idx="2">
                  <c:v>3.2004663947978768E-2</c:v>
                </c:pt>
                <c:pt idx="3">
                  <c:v>3.9598765578543159E-2</c:v>
                </c:pt>
                <c:pt idx="4">
                  <c:v>4.5033664994546183E-2</c:v>
                </c:pt>
                <c:pt idx="5">
                  <c:v>4.861073684409789E-2</c:v>
                </c:pt>
                <c:pt idx="6">
                  <c:v>5.0972119880166533E-2</c:v>
                </c:pt>
                <c:pt idx="7">
                  <c:v>5.4215723818957277E-2</c:v>
                </c:pt>
                <c:pt idx="8">
                  <c:v>5.5263654840896063E-2</c:v>
                </c:pt>
                <c:pt idx="9">
                  <c:v>5.6346343721641025E-2</c:v>
                </c:pt>
                <c:pt idx="10">
                  <c:v>5.7997173129810592E-2</c:v>
                </c:pt>
                <c:pt idx="11">
                  <c:v>5.7763072932063703E-2</c:v>
                </c:pt>
                <c:pt idx="12">
                  <c:v>5.9750012039287016E-2</c:v>
                </c:pt>
                <c:pt idx="13">
                  <c:v>5.9167713924375524E-2</c:v>
                </c:pt>
                <c:pt idx="14">
                  <c:v>5.9913523991979328E-2</c:v>
                </c:pt>
                <c:pt idx="15">
                  <c:v>6.0110699981239871E-2</c:v>
                </c:pt>
                <c:pt idx="16">
                  <c:v>5.9452053768623662E-2</c:v>
                </c:pt>
                <c:pt idx="17">
                  <c:v>6.090759263776703E-2</c:v>
                </c:pt>
                <c:pt idx="18">
                  <c:v>6.0599762805849472E-2</c:v>
                </c:pt>
                <c:pt idx="19">
                  <c:v>6.0714981315398688E-2</c:v>
                </c:pt>
                <c:pt idx="20">
                  <c:v>6.0533861385805077E-2</c:v>
                </c:pt>
                <c:pt idx="21">
                  <c:v>6.0636384454293091E-2</c:v>
                </c:pt>
                <c:pt idx="22">
                  <c:v>6.0525882536846431E-2</c:v>
                </c:pt>
                <c:pt idx="23">
                  <c:v>6.152837301502978E-2</c:v>
                </c:pt>
                <c:pt idx="24">
                  <c:v>6.1799377186272132E-2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637-BF46-A3B3-2B0FE78718CB}"/>
            </c:ext>
          </c:extLst>
        </c:ser>
        <c:ser>
          <c:idx val="3"/>
          <c:order val="2"/>
          <c:tx>
            <c:strRef>
              <c:f>'Different excess in Benzylbromi'!$O$84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'Different excess in Benzylbromi'!$K$85:$K$109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Benzylbromi'!$O$85:$O$109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637-BF46-A3B3-2B0FE78718CB}"/>
            </c:ext>
          </c:extLst>
        </c:ser>
        <c:ser>
          <c:idx val="4"/>
          <c:order val="3"/>
          <c:tx>
            <c:strRef>
              <c:f>'Different excess in Benzylbromi'!$P$84</c:f>
              <c:strCache>
                <c:ptCount val="1"/>
                <c:pt idx="0">
                  <c:v>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'Different excess in Benzylbromi'!$K$85:$K$109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Benzylbromi'!$P$85:$P$109</c:f>
              <c:numCache>
                <c:formatCode>General</c:formatCode>
                <c:ptCount val="25"/>
                <c:pt idx="0">
                  <c:v>6.8188407665100079E-2</c:v>
                </c:pt>
                <c:pt idx="1">
                  <c:v>5.0340394674094159E-2</c:v>
                </c:pt>
                <c:pt idx="2">
                  <c:v>3.8316849388582666E-2</c:v>
                </c:pt>
                <c:pt idx="3">
                  <c:v>3.049185387672558E-2</c:v>
                </c:pt>
                <c:pt idx="4">
                  <c:v>2.3889685445967743E-2</c:v>
                </c:pt>
                <c:pt idx="5">
                  <c:v>1.9251784471240586E-2</c:v>
                </c:pt>
                <c:pt idx="6">
                  <c:v>1.5047413693786671E-2</c:v>
                </c:pt>
                <c:pt idx="7">
                  <c:v>1.185006626495951E-2</c:v>
                </c:pt>
                <c:pt idx="8">
                  <c:v>9.0955289652321636E-3</c:v>
                </c:pt>
                <c:pt idx="9">
                  <c:v>7.07389060963785E-3</c:v>
                </c:pt>
                <c:pt idx="10">
                  <c:v>4.9645473817258243E-3</c:v>
                </c:pt>
                <c:pt idx="11">
                  <c:v>3.3302665172056248E-3</c:v>
                </c:pt>
                <c:pt idx="12">
                  <c:v>2.1540653708198667E-3</c:v>
                </c:pt>
                <c:pt idx="13">
                  <c:v>1.4983288001274211E-3</c:v>
                </c:pt>
                <c:pt idx="14">
                  <c:v>1.2999160196879491E-3</c:v>
                </c:pt>
                <c:pt idx="15">
                  <c:v>1.2663929931853823E-3</c:v>
                </c:pt>
                <c:pt idx="16">
                  <c:v>1.2302625312552735E-3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637-BF46-A3B3-2B0FE78718CB}"/>
            </c:ext>
          </c:extLst>
        </c:ser>
        <c:ser>
          <c:idx val="6"/>
          <c:order val="4"/>
          <c:tx>
            <c:strRef>
              <c:f>'Different excess in Benzylbromi'!$R$84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'Different excess in Benzylbromi'!$K$85:$K$109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'Different excess in Benzylbromi'!$R$85:$R$109</c:f>
              <c:numCache>
                <c:formatCode>General</c:formatCode>
                <c:ptCount val="25"/>
                <c:pt idx="0">
                  <c:v>2.0836862928001964E-3</c:v>
                </c:pt>
                <c:pt idx="1">
                  <c:v>1.714779504062159E-2</c:v>
                </c:pt>
                <c:pt idx="2">
                  <c:v>2.7274567480868955E-2</c:v>
                </c:pt>
                <c:pt idx="3">
                  <c:v>3.4499165526847807E-2</c:v>
                </c:pt>
                <c:pt idx="4">
                  <c:v>3.9749581079321486E-2</c:v>
                </c:pt>
                <c:pt idx="5">
                  <c:v>4.417667087636229E-2</c:v>
                </c:pt>
                <c:pt idx="6">
                  <c:v>4.7763629755111392E-2</c:v>
                </c:pt>
                <c:pt idx="7">
                  <c:v>5.0550319192893302E-2</c:v>
                </c:pt>
                <c:pt idx="8">
                  <c:v>5.2877413205569906E-2</c:v>
                </c:pt>
                <c:pt idx="9">
                  <c:v>5.4334290315734224E-2</c:v>
                </c:pt>
                <c:pt idx="10">
                  <c:v>5.5991450747531583E-2</c:v>
                </c:pt>
                <c:pt idx="11">
                  <c:v>5.7311601361655917E-2</c:v>
                </c:pt>
                <c:pt idx="12">
                  <c:v>5.8258568656668057E-2</c:v>
                </c:pt>
                <c:pt idx="13">
                  <c:v>5.883074504856383E-2</c:v>
                </c:pt>
                <c:pt idx="14">
                  <c:v>5.8735678599423226E-2</c:v>
                </c:pt>
                <c:pt idx="15">
                  <c:v>5.8945110542587269E-2</c:v>
                </c:pt>
                <c:pt idx="16">
                  <c:v>5.8945124836828511E-2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637-BF46-A3B3-2B0FE7871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8249840"/>
        <c:axId val="1638283088"/>
      </c:scatterChart>
      <c:valAx>
        <c:axId val="1638249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Time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(h)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283088"/>
        <c:crosses val="autoZero"/>
        <c:crossBetween val="midCat"/>
      </c:valAx>
      <c:valAx>
        <c:axId val="16382830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oncentration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249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>
                <a:solidFill>
                  <a:schemeClr val="tx1"/>
                </a:solidFill>
              </a:rPr>
              <a:t>VTNA</a:t>
            </a:r>
            <a:r>
              <a:rPr lang="zh-CN" altLang="en-US" sz="1400" b="1">
                <a:solidFill>
                  <a:schemeClr val="tx1"/>
                </a:solidFill>
              </a:rPr>
              <a:t> </a:t>
            </a:r>
            <a:r>
              <a:rPr lang="en-US" altLang="zh-CN" sz="1400" b="1">
                <a:solidFill>
                  <a:schemeClr val="tx1"/>
                </a:solidFill>
              </a:rPr>
              <a:t>0</a:t>
            </a:r>
            <a:endParaRPr lang="en-GB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7199999999999998"/>
          <c:y val="0.175925925925925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Benzyl(TBA)'!$L$35</c:f>
              <c:strCache>
                <c:ptCount val="1"/>
                <c:pt idx="0">
                  <c:v>[Bromide]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Benzyl(TBA)'!$M$36:$M$60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xVal>
          <c:yVal>
            <c:numRef>
              <c:f>'[2]Different excess in Benzyl(TBA)'!$L$36:$L$60</c:f>
              <c:numCache>
                <c:formatCode>General</c:formatCode>
                <c:ptCount val="25"/>
                <c:pt idx="0">
                  <c:v>0.10562345689230007</c:v>
                </c:pt>
                <c:pt idx="1">
                  <c:v>8.5379163493928989E-2</c:v>
                </c:pt>
                <c:pt idx="2">
                  <c:v>7.4461056001192419E-2</c:v>
                </c:pt>
                <c:pt idx="3">
                  <c:v>6.9157759439091304E-2</c:v>
                </c:pt>
                <c:pt idx="4">
                  <c:v>6.4874652067512376E-2</c:v>
                </c:pt>
                <c:pt idx="5">
                  <c:v>6.0870140047419564E-2</c:v>
                </c:pt>
                <c:pt idx="6">
                  <c:v>5.9078721206488966E-2</c:v>
                </c:pt>
                <c:pt idx="7">
                  <c:v>5.7419617924423551E-2</c:v>
                </c:pt>
                <c:pt idx="8">
                  <c:v>5.6054630217094448E-2</c:v>
                </c:pt>
                <c:pt idx="9">
                  <c:v>5.407245301878523E-2</c:v>
                </c:pt>
                <c:pt idx="10">
                  <c:v>5.203012713037463E-2</c:v>
                </c:pt>
                <c:pt idx="11">
                  <c:v>5.1825024626717932E-2</c:v>
                </c:pt>
                <c:pt idx="12">
                  <c:v>5.0745470508645522E-2</c:v>
                </c:pt>
                <c:pt idx="13">
                  <c:v>4.8840450464154465E-2</c:v>
                </c:pt>
                <c:pt idx="14">
                  <c:v>4.8454833241223912E-2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08-9A41-9C73-FF2364643529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Benzyl(TBA)'!$Z$36:$Z$50</c:f>
              <c:numCache>
                <c:formatCode>General</c:formatCode>
                <c:ptCount val="1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xVal>
          <c:yVal>
            <c:numRef>
              <c:f>'[2]Different excess in Benzyl(TBA)'!$Y$36:$Y$50</c:f>
              <c:numCache>
                <c:formatCode>General</c:formatCode>
                <c:ptCount val="15"/>
                <c:pt idx="0">
                  <c:v>0.10181539123376333</c:v>
                </c:pt>
                <c:pt idx="1">
                  <c:v>8.6107182048028863E-2</c:v>
                </c:pt>
                <c:pt idx="2">
                  <c:v>7.4901285434832932E-2</c:v>
                </c:pt>
                <c:pt idx="3">
                  <c:v>6.7763192585504006E-2</c:v>
                </c:pt>
                <c:pt idx="4">
                  <c:v>6.2177001347922832E-2</c:v>
                </c:pt>
                <c:pt idx="5">
                  <c:v>5.8548061091491008E-2</c:v>
                </c:pt>
                <c:pt idx="6">
                  <c:v>5.5144578475069497E-2</c:v>
                </c:pt>
                <c:pt idx="7">
                  <c:v>5.3040427181213247E-2</c:v>
                </c:pt>
                <c:pt idx="8">
                  <c:v>5.0099412083793649E-2</c:v>
                </c:pt>
                <c:pt idx="9">
                  <c:v>4.8891329940222196E-2</c:v>
                </c:pt>
                <c:pt idx="10">
                  <c:v>4.8143333845220154E-2</c:v>
                </c:pt>
                <c:pt idx="11">
                  <c:v>4.7573859040152842E-2</c:v>
                </c:pt>
                <c:pt idx="12">
                  <c:v>4.6382085192395894E-2</c:v>
                </c:pt>
                <c:pt idx="13">
                  <c:v>4.4691877358152846E-2</c:v>
                </c:pt>
                <c:pt idx="14">
                  <c:v>4.4922498824830397E-2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08-9A41-9C73-FF2364643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</a:t>
                </a:r>
                <a:r>
                  <a:rPr lang="en-US" sz="1200" b="1" i="0" baseline="0">
                    <a:solidFill>
                      <a:schemeClr val="tx1"/>
                    </a:solidFill>
                    <a:effectLst/>
                  </a:rPr>
                  <a:t>1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HK" sz="1200" b="0" i="0" baseline="30000">
                    <a:solidFill>
                      <a:schemeClr val="tx1"/>
                    </a:solidFill>
                    <a:effectLst/>
                  </a:rPr>
                  <a:t>0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200">
                    <a:solidFill>
                      <a:schemeClr val="tx1"/>
                    </a:solidFill>
                  </a:rPr>
                  <a:t>Concentration</a:t>
                </a:r>
                <a:r>
                  <a:rPr lang="zh-CN" altLang="en-US" sz="1200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1200" baseline="0">
                    <a:solidFill>
                      <a:schemeClr val="tx1"/>
                    </a:solidFill>
                  </a:rPr>
                  <a:t>(M)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0</a:t>
            </a:r>
            <a:endParaRPr lang="en-HK" sz="14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9136789151356081"/>
          <c:y val="0.143518518518518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Benzyl(TBA)'!$N$35</c:f>
              <c:strCache>
                <c:ptCount val="1"/>
                <c:pt idx="0">
                  <c:v>[Pdt]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Benzyl(TBA)'!$M$36:$M$60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xVal>
          <c:yVal>
            <c:numRef>
              <c:f>'[2]Different excess in Benzyl(TBA)'!$N$36:$N$60</c:f>
              <c:numCache>
                <c:formatCode>General</c:formatCode>
                <c:ptCount val="25"/>
                <c:pt idx="0">
                  <c:v>1.9415379658147644E-3</c:v>
                </c:pt>
                <c:pt idx="1">
                  <c:v>2.1392613216531294E-2</c:v>
                </c:pt>
                <c:pt idx="2">
                  <c:v>3.137777564650869E-2</c:v>
                </c:pt>
                <c:pt idx="3">
                  <c:v>3.725383524794762E-2</c:v>
                </c:pt>
                <c:pt idx="4">
                  <c:v>4.1539428282848921E-2</c:v>
                </c:pt>
                <c:pt idx="5">
                  <c:v>4.2577644989681557E-2</c:v>
                </c:pt>
                <c:pt idx="6">
                  <c:v>4.5409067746584236E-2</c:v>
                </c:pt>
                <c:pt idx="7">
                  <c:v>4.7005710501078858E-2</c:v>
                </c:pt>
                <c:pt idx="8">
                  <c:v>4.9515483237266622E-2</c:v>
                </c:pt>
                <c:pt idx="9">
                  <c:v>5.0321633112132891E-2</c:v>
                </c:pt>
                <c:pt idx="10">
                  <c:v>4.9760825840883656E-2</c:v>
                </c:pt>
                <c:pt idx="11">
                  <c:v>5.1333568669833754E-2</c:v>
                </c:pt>
                <c:pt idx="12">
                  <c:v>5.2203735614685699E-2</c:v>
                </c:pt>
                <c:pt idx="13">
                  <c:v>5.2069350827075547E-2</c:v>
                </c:pt>
                <c:pt idx="14">
                  <c:v>5.4575872666610153E-2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29-F74A-892D-5225D9252A2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Benzyl(TBA)'!$Z$36:$Z$50</c:f>
              <c:numCache>
                <c:formatCode>General</c:formatCode>
                <c:ptCount val="1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xVal>
          <c:yVal>
            <c:numRef>
              <c:f>'[2]Different excess in Benzyl(TBA)'!$AA$36:$AA$50</c:f>
              <c:numCache>
                <c:formatCode>General</c:formatCode>
                <c:ptCount val="15"/>
                <c:pt idx="0">
                  <c:v>1.5868448150315167E-3</c:v>
                </c:pt>
                <c:pt idx="1">
                  <c:v>2.1805457461084012E-2</c:v>
                </c:pt>
                <c:pt idx="2">
                  <c:v>3.2712223426197964E-2</c:v>
                </c:pt>
                <c:pt idx="3">
                  <c:v>3.8767661204387099E-2</c:v>
                </c:pt>
                <c:pt idx="4">
                  <c:v>4.2601789747927776E-2</c:v>
                </c:pt>
                <c:pt idx="5">
                  <c:v>4.6125344056349604E-2</c:v>
                </c:pt>
                <c:pt idx="6">
                  <c:v>4.7976920568386004E-2</c:v>
                </c:pt>
                <c:pt idx="7">
                  <c:v>4.958188826949711E-2</c:v>
                </c:pt>
                <c:pt idx="8">
                  <c:v>5.075300884217563E-2</c:v>
                </c:pt>
                <c:pt idx="9">
                  <c:v>5.1391479854026201E-2</c:v>
                </c:pt>
                <c:pt idx="10">
                  <c:v>5.2785464173143372E-2</c:v>
                </c:pt>
                <c:pt idx="11">
                  <c:v>5.4367000039958091E-2</c:v>
                </c:pt>
                <c:pt idx="12">
                  <c:v>5.5192698060261093E-2</c:v>
                </c:pt>
                <c:pt idx="13">
                  <c:v>5.5315152450517505E-2</c:v>
                </c:pt>
                <c:pt idx="14">
                  <c:v>5.6368044306319837E-2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29-F74A-892D-5225D9252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</a:t>
                </a:r>
                <a:r>
                  <a:rPr lang="en-US" sz="1200" b="1" i="0" baseline="0">
                    <a:solidFill>
                      <a:schemeClr val="tx1"/>
                    </a:solidFill>
                    <a:effectLst/>
                  </a:rPr>
                  <a:t>1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HK" sz="1200" b="0" i="0" baseline="30000">
                    <a:solidFill>
                      <a:schemeClr val="tx1"/>
                    </a:solidFill>
                    <a:effectLst/>
                  </a:rPr>
                  <a:t>0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Concentration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0</a:t>
            </a:r>
            <a:endParaRPr lang="en-HK" sz="14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9836789151356081"/>
          <c:y val="0.18055555555555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Benzyl(TBA)'!$M$114:$M$138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'[2]Different excess in Benzyl(TBA)'!$L$114:$L$138</c:f>
              <c:numCache>
                <c:formatCode>General</c:formatCode>
                <c:ptCount val="25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DF-A54D-8199-2FFF6A5E78DC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Benzyl(TBA)'!$Z$114:$Z$130</c:f>
              <c:numCache>
                <c:formatCode>General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</c:numCache>
            </c:numRef>
          </c:xVal>
          <c:yVal>
            <c:numRef>
              <c:f>'[2]Different excess in Benzyl(TBA)'!$X$114:$X$130</c:f>
              <c:numCache>
                <c:formatCode>General</c:formatCode>
                <c:ptCount val="17"/>
                <c:pt idx="0">
                  <c:v>0.15828749880595536</c:v>
                </c:pt>
                <c:pt idx="1">
                  <c:v>0.13858302526996907</c:v>
                </c:pt>
                <c:pt idx="2">
                  <c:v>0.12653718633828492</c:v>
                </c:pt>
                <c:pt idx="3">
                  <c:v>0.11713388128130141</c:v>
                </c:pt>
                <c:pt idx="4">
                  <c:v>0.10960223550734055</c:v>
                </c:pt>
                <c:pt idx="5">
                  <c:v>0.1030693648855793</c:v>
                </c:pt>
                <c:pt idx="6">
                  <c:v>9.8644443096494672E-2</c:v>
                </c:pt>
                <c:pt idx="7">
                  <c:v>9.466395141365766E-2</c:v>
                </c:pt>
                <c:pt idx="8">
                  <c:v>9.0719307475884914E-2</c:v>
                </c:pt>
                <c:pt idx="9">
                  <c:v>8.8077070110700706E-2</c:v>
                </c:pt>
                <c:pt idx="10">
                  <c:v>8.5144139549434991E-2</c:v>
                </c:pt>
                <c:pt idx="11">
                  <c:v>8.3200105404524938E-2</c:v>
                </c:pt>
                <c:pt idx="12">
                  <c:v>8.1117511110305615E-2</c:v>
                </c:pt>
                <c:pt idx="13">
                  <c:v>8.0310226026023432E-2</c:v>
                </c:pt>
                <c:pt idx="14">
                  <c:v>7.9262682324714395E-2</c:v>
                </c:pt>
                <c:pt idx="15">
                  <c:v>7.8298746924218399E-2</c:v>
                </c:pt>
                <c:pt idx="16">
                  <c:v>7.7213338228606737E-2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DF-A54D-8199-2FFF6A5E7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5712800"/>
        <c:axId val="2118983488"/>
      </c:scatterChart>
      <c:valAx>
        <c:axId val="2065712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</a:t>
                </a:r>
                <a:r>
                  <a:rPr lang="en-US" sz="1200" b="1" i="0" baseline="0">
                    <a:solidFill>
                      <a:schemeClr val="tx1"/>
                    </a:solidFill>
                    <a:effectLst/>
                  </a:rPr>
                  <a:t>1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HK" sz="1200" b="0" i="0" baseline="30000">
                    <a:solidFill>
                      <a:schemeClr val="tx1"/>
                    </a:solidFill>
                    <a:effectLst/>
                  </a:rPr>
                  <a:t>0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8983488"/>
        <c:crosses val="autoZero"/>
        <c:crossBetween val="midCat"/>
      </c:valAx>
      <c:valAx>
        <c:axId val="21189834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baseline="0">
                    <a:solidFill>
                      <a:schemeClr val="tx1"/>
                    </a:solidFill>
                    <a:effectLst/>
                  </a:rPr>
                  <a:t>Con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5712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VTNA</a:t>
            </a:r>
            <a:r>
              <a:rPr lang="zh-CN" altLang="en-US" b="1">
                <a:solidFill>
                  <a:schemeClr val="tx1"/>
                </a:solidFill>
              </a:rPr>
              <a:t> </a:t>
            </a:r>
            <a:r>
              <a:rPr lang="en-US" altLang="zh-CN" b="1">
                <a:solidFill>
                  <a:schemeClr val="tx1"/>
                </a:solidFill>
              </a:rPr>
              <a:t>0</a:t>
            </a:r>
            <a:endParaRPr lang="en-GB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9836789151356081"/>
          <c:y val="0.18055555555555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Benzyl(TBA)'!$M$114:$M$138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'[2]Different excess in Benzyl(TBA)'!$J$114:$J$138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83-7B48-8B5D-68754806A469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Benzyl(TBA)'!$Z$114:$Z$130</c:f>
              <c:numCache>
                <c:formatCode>General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</c:numCache>
            </c:numRef>
          </c:xVal>
          <c:yVal>
            <c:numRef>
              <c:f>'[2]Different excess in Benzyl(TBA)'!$V$114:$V$130</c:f>
              <c:numCache>
                <c:formatCode>General</c:formatCode>
                <c:ptCount val="17"/>
                <c:pt idx="0">
                  <c:v>6.8188407665100079E-2</c:v>
                </c:pt>
                <c:pt idx="1">
                  <c:v>5.0340394674094159E-2</c:v>
                </c:pt>
                <c:pt idx="2">
                  <c:v>3.8316849388582666E-2</c:v>
                </c:pt>
                <c:pt idx="3">
                  <c:v>3.049185387672558E-2</c:v>
                </c:pt>
                <c:pt idx="4">
                  <c:v>2.3889685445967743E-2</c:v>
                </c:pt>
                <c:pt idx="5">
                  <c:v>1.9251784471240586E-2</c:v>
                </c:pt>
                <c:pt idx="6">
                  <c:v>1.5047413693786671E-2</c:v>
                </c:pt>
                <c:pt idx="7">
                  <c:v>1.185006626495951E-2</c:v>
                </c:pt>
                <c:pt idx="8">
                  <c:v>9.0955289652321636E-3</c:v>
                </c:pt>
                <c:pt idx="9">
                  <c:v>7.07389060963785E-3</c:v>
                </c:pt>
                <c:pt idx="10">
                  <c:v>4.9645473817258243E-3</c:v>
                </c:pt>
                <c:pt idx="11">
                  <c:v>3.3302665172056248E-3</c:v>
                </c:pt>
                <c:pt idx="12">
                  <c:v>2.1540653708198667E-3</c:v>
                </c:pt>
                <c:pt idx="13">
                  <c:v>1.4983288001274211E-3</c:v>
                </c:pt>
                <c:pt idx="14">
                  <c:v>1.2999160196879491E-3</c:v>
                </c:pt>
                <c:pt idx="15">
                  <c:v>1.2663929931853823E-3</c:v>
                </c:pt>
                <c:pt idx="16">
                  <c:v>1.2302625312552735E-3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83-7B48-8B5D-68754806A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3545296"/>
        <c:axId val="2139272160"/>
      </c:scatterChart>
      <c:valAx>
        <c:axId val="1663545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</a:t>
                </a:r>
                <a:r>
                  <a:rPr lang="en-US" sz="1200" b="1" i="0" baseline="0">
                    <a:solidFill>
                      <a:schemeClr val="tx1"/>
                    </a:solidFill>
                    <a:effectLst/>
                  </a:rPr>
                  <a:t>1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HK" sz="1200" b="0" i="0" baseline="30000">
                    <a:solidFill>
                      <a:schemeClr val="tx1"/>
                    </a:solidFill>
                    <a:effectLst/>
                  </a:rPr>
                  <a:t>0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272160"/>
        <c:crosses val="autoZero"/>
        <c:crossBetween val="midCat"/>
      </c:valAx>
      <c:valAx>
        <c:axId val="21392721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chemeClr val="tx1"/>
                    </a:solidFill>
                  </a:rPr>
                  <a:t>Con</a:t>
                </a:r>
                <a:r>
                  <a:rPr lang="en-US" altLang="zh-CN" sz="1200">
                    <a:solidFill>
                      <a:schemeClr val="tx1"/>
                    </a:solidFill>
                  </a:rPr>
                  <a:t>centration</a:t>
                </a:r>
                <a:r>
                  <a:rPr lang="zh-CN" altLang="en-US" sz="1200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1200" baseline="0">
                    <a:solidFill>
                      <a:schemeClr val="tx1"/>
                    </a:solidFill>
                  </a:rPr>
                  <a:t>(M)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3545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0</a:t>
            </a:r>
            <a:endParaRPr lang="en-HK" sz="14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8170122484689415"/>
          <c:y val="0.134259259259259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Benzyl(TBA)'!$M$114:$M$138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'[2]Different excess in Benzyl(TBA)'!$N$114:$N$138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B8-F94C-B87F-45A09B55B146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Benzyl(TBA)'!$Z$114:$Z$130</c:f>
              <c:numCache>
                <c:formatCode>General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</c:numCache>
            </c:numRef>
          </c:xVal>
          <c:yVal>
            <c:numRef>
              <c:f>'[2]Different excess in Benzyl(TBA)'!$AA$114:$AA$130</c:f>
              <c:numCache>
                <c:formatCode>General</c:formatCode>
                <c:ptCount val="17"/>
                <c:pt idx="0">
                  <c:v>2.0836862928001964E-3</c:v>
                </c:pt>
                <c:pt idx="1">
                  <c:v>1.714779504062159E-2</c:v>
                </c:pt>
                <c:pt idx="2">
                  <c:v>2.7274567480868955E-2</c:v>
                </c:pt>
                <c:pt idx="3">
                  <c:v>3.4499165526847807E-2</c:v>
                </c:pt>
                <c:pt idx="4">
                  <c:v>3.9749581079321486E-2</c:v>
                </c:pt>
                <c:pt idx="5">
                  <c:v>4.417667087636229E-2</c:v>
                </c:pt>
                <c:pt idx="6">
                  <c:v>4.7763629755111392E-2</c:v>
                </c:pt>
                <c:pt idx="7">
                  <c:v>5.0550319192893302E-2</c:v>
                </c:pt>
                <c:pt idx="8">
                  <c:v>5.2877413205569906E-2</c:v>
                </c:pt>
                <c:pt idx="9">
                  <c:v>5.4334290315734224E-2</c:v>
                </c:pt>
                <c:pt idx="10">
                  <c:v>5.5991450747531583E-2</c:v>
                </c:pt>
                <c:pt idx="11">
                  <c:v>5.7311601361655917E-2</c:v>
                </c:pt>
                <c:pt idx="12">
                  <c:v>5.8258568656668057E-2</c:v>
                </c:pt>
                <c:pt idx="13">
                  <c:v>5.883074504856383E-2</c:v>
                </c:pt>
                <c:pt idx="14">
                  <c:v>5.8735678599423226E-2</c:v>
                </c:pt>
                <c:pt idx="15">
                  <c:v>5.8945110542587269E-2</c:v>
                </c:pt>
                <c:pt idx="16">
                  <c:v>5.8945124836828511E-2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B8-F94C-B87F-45A09B55B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4874288"/>
        <c:axId val="1642808800"/>
      </c:scatterChart>
      <c:valAx>
        <c:axId val="1664874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[</a:t>
                </a:r>
                <a:r>
                  <a:rPr lang="en-US" sz="1200" b="1" i="0" baseline="0">
                    <a:solidFill>
                      <a:schemeClr val="tx1"/>
                    </a:solidFill>
                    <a:effectLst/>
                  </a:rPr>
                  <a:t>1</a:t>
                </a:r>
                <a:r>
                  <a:rPr lang="en-HK" sz="1200" b="1" i="0" baseline="0">
                    <a:solidFill>
                      <a:schemeClr val="tx1"/>
                    </a:solidFill>
                    <a:effectLst/>
                  </a:rPr>
                  <a:t>]</a:t>
                </a:r>
                <a:r>
                  <a:rPr lang="en-HK" sz="1200" b="0" i="0" baseline="30000">
                    <a:solidFill>
                      <a:schemeClr val="tx1"/>
                    </a:solidFill>
                    <a:effectLst/>
                  </a:rPr>
                  <a:t>0</a:t>
                </a:r>
                <a:r>
                  <a:rPr lang="en-HK" sz="1200" b="0" i="0" baseline="0">
                    <a:solidFill>
                      <a:schemeClr val="tx1"/>
                    </a:solidFill>
                    <a:effectLst/>
                  </a:rPr>
                  <a:t>△t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808800"/>
        <c:crosses val="autoZero"/>
        <c:crossBetween val="midCat"/>
      </c:valAx>
      <c:valAx>
        <c:axId val="164280880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baseline="0">
                    <a:solidFill>
                      <a:schemeClr val="tx1"/>
                    </a:solidFill>
                    <a:effectLst/>
                  </a:rPr>
                  <a:t>Con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centration</a:t>
                </a:r>
                <a:r>
                  <a:rPr lang="zh-CN" sz="1200" b="0" i="0" baseline="0">
                    <a:solidFill>
                      <a:schemeClr val="tx1"/>
                    </a:solidFill>
                    <a:effectLst/>
                  </a:rPr>
                  <a:t> </a:t>
                </a:r>
                <a:r>
                  <a:rPr lang="en-US" sz="1200" b="0" i="0" baseline="0">
                    <a:solidFill>
                      <a:schemeClr val="tx1"/>
                    </a:solidFill>
                    <a:effectLst/>
                  </a:rPr>
                  <a:t>(M)</a:t>
                </a:r>
                <a:endParaRPr lang="en-HK" sz="1200">
                  <a:solidFill>
                    <a:schemeClr val="tx1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4874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200" b="1">
                <a:solidFill>
                  <a:schemeClr val="tx1"/>
                </a:solidFill>
              </a:rPr>
              <a:t>Different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excess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of</a:t>
            </a:r>
            <a:r>
              <a:rPr lang="zh-CN" altLang="en-US" sz="2200" b="1">
                <a:solidFill>
                  <a:schemeClr val="tx1"/>
                </a:solidFill>
              </a:rPr>
              <a:t> </a:t>
            </a:r>
            <a:r>
              <a:rPr lang="en-US" altLang="zh-CN" sz="2200" b="1">
                <a:solidFill>
                  <a:schemeClr val="tx1"/>
                </a:solidFill>
              </a:rPr>
              <a:t>1 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8670722469570984"/>
          <c:y val="0.10838150289017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Benzyl(TBA)'!$L$82</c:f>
              <c:strCache>
                <c:ptCount val="1"/>
                <c:pt idx="0">
                  <c:v>Phenyl 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Benzyl(TBA)'!$K$83:$K$107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Benzyl(TBA)'!$L$83:$L$107</c:f>
              <c:numCache>
                <c:formatCode>General</c:formatCode>
                <c:ptCount val="25"/>
                <c:pt idx="0">
                  <c:v>-2.0820385332504665E-4</c:v>
                </c:pt>
                <c:pt idx="1">
                  <c:v>-2.0820385332504665E-4</c:v>
                </c:pt>
                <c:pt idx="2">
                  <c:v>-2.0820385332504665E-4</c:v>
                </c:pt>
                <c:pt idx="3">
                  <c:v>-2.0820385332504665E-4</c:v>
                </c:pt>
                <c:pt idx="4">
                  <c:v>-2.0820385332504665E-4</c:v>
                </c:pt>
                <c:pt idx="5">
                  <c:v>-2.0820385332504665E-4</c:v>
                </c:pt>
                <c:pt idx="6">
                  <c:v>-2.0820385332504665E-4</c:v>
                </c:pt>
                <c:pt idx="7">
                  <c:v>-2.0820385332504665E-4</c:v>
                </c:pt>
                <c:pt idx="8">
                  <c:v>-2.0820385332504665E-4</c:v>
                </c:pt>
                <c:pt idx="9">
                  <c:v>-2.0820385332504665E-4</c:v>
                </c:pt>
                <c:pt idx="10">
                  <c:v>-2.0820385332504665E-4</c:v>
                </c:pt>
                <c:pt idx="11">
                  <c:v>-2.0820385332504665E-4</c:v>
                </c:pt>
                <c:pt idx="12">
                  <c:v>-2.0820385332504665E-4</c:v>
                </c:pt>
                <c:pt idx="13">
                  <c:v>-2.0820385332504665E-4</c:v>
                </c:pt>
                <c:pt idx="14">
                  <c:v>-2.0820385332504665E-4</c:v>
                </c:pt>
                <c:pt idx="15">
                  <c:v>-2.0820385332504665E-4</c:v>
                </c:pt>
                <c:pt idx="16">
                  <c:v>-2.0820385332504665E-4</c:v>
                </c:pt>
                <c:pt idx="17">
                  <c:v>-2.0820385332504665E-4</c:v>
                </c:pt>
                <c:pt idx="18">
                  <c:v>-2.0820385332504665E-4</c:v>
                </c:pt>
                <c:pt idx="19">
                  <c:v>-2.0820385332504665E-4</c:v>
                </c:pt>
                <c:pt idx="20">
                  <c:v>-2.0820385332504665E-4</c:v>
                </c:pt>
                <c:pt idx="21">
                  <c:v>-2.0820385332504665E-4</c:v>
                </c:pt>
                <c:pt idx="22">
                  <c:v>-2.0820385332504665E-4</c:v>
                </c:pt>
                <c:pt idx="23">
                  <c:v>-2.0820385332504665E-4</c:v>
                </c:pt>
                <c:pt idx="24">
                  <c:v>-2.0820385332504665E-4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D6-884C-B716-5D57A2FAB288}"/>
            </c:ext>
          </c:extLst>
        </c:ser>
        <c:ser>
          <c:idx val="1"/>
          <c:order val="1"/>
          <c:tx>
            <c:strRef>
              <c:f>'[2]Different excess in Benzyl(TBA)'!$M$82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Benzyl(TBA)'!$K$83:$K$107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Benzyl(TBA)'!$M$83:$M$107</c:f>
              <c:numCache>
                <c:formatCode>General</c:formatCode>
                <c:ptCount val="25"/>
                <c:pt idx="0">
                  <c:v>4.1936405178979444E-3</c:v>
                </c:pt>
                <c:pt idx="1">
                  <c:v>4.1936405178979444E-3</c:v>
                </c:pt>
                <c:pt idx="2">
                  <c:v>4.1936405178979444E-3</c:v>
                </c:pt>
                <c:pt idx="3">
                  <c:v>4.1936405178979444E-3</c:v>
                </c:pt>
                <c:pt idx="4">
                  <c:v>4.1936405178979444E-3</c:v>
                </c:pt>
                <c:pt idx="5">
                  <c:v>4.1936405178979444E-3</c:v>
                </c:pt>
                <c:pt idx="6">
                  <c:v>4.1936405178979444E-3</c:v>
                </c:pt>
                <c:pt idx="7">
                  <c:v>4.1936405178979444E-3</c:v>
                </c:pt>
                <c:pt idx="8">
                  <c:v>4.1936405178979444E-3</c:v>
                </c:pt>
                <c:pt idx="9">
                  <c:v>4.1936405178979444E-3</c:v>
                </c:pt>
                <c:pt idx="10">
                  <c:v>4.1936405178979444E-3</c:v>
                </c:pt>
                <c:pt idx="11">
                  <c:v>4.1936405178979444E-3</c:v>
                </c:pt>
                <c:pt idx="12">
                  <c:v>4.1936405178979444E-3</c:v>
                </c:pt>
                <c:pt idx="13">
                  <c:v>4.1936405178979444E-3</c:v>
                </c:pt>
                <c:pt idx="14">
                  <c:v>4.1936405178979444E-3</c:v>
                </c:pt>
                <c:pt idx="15">
                  <c:v>4.1936405178979444E-3</c:v>
                </c:pt>
                <c:pt idx="16">
                  <c:v>4.1936405178979444E-3</c:v>
                </c:pt>
                <c:pt idx="17">
                  <c:v>4.1936405178979444E-3</c:v>
                </c:pt>
                <c:pt idx="18">
                  <c:v>4.1936405178979444E-3</c:v>
                </c:pt>
                <c:pt idx="19">
                  <c:v>4.1936405178979444E-3</c:v>
                </c:pt>
                <c:pt idx="20">
                  <c:v>4.1936405178979444E-3</c:v>
                </c:pt>
                <c:pt idx="21">
                  <c:v>4.1936405178979444E-3</c:v>
                </c:pt>
                <c:pt idx="22">
                  <c:v>4.1936405178979444E-3</c:v>
                </c:pt>
                <c:pt idx="23">
                  <c:v>4.1936405178979444E-3</c:v>
                </c:pt>
                <c:pt idx="24">
                  <c:v>4.1936405178979444E-3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D6-884C-B716-5D57A2FAB288}"/>
            </c:ext>
          </c:extLst>
        </c:ser>
        <c:ser>
          <c:idx val="2"/>
          <c:order val="2"/>
          <c:tx>
            <c:strRef>
              <c:f>'[2]Different excess in Benzyl(TBA)'!$N$82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Benzyl(TBA)'!$K$83:$K$107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Benzyl(TBA)'!$N$83:$N$107</c:f>
              <c:numCache>
                <c:formatCode>General</c:formatCode>
                <c:ptCount val="25"/>
                <c:pt idx="0">
                  <c:v>6.0931899641577072E-4</c:v>
                </c:pt>
                <c:pt idx="1">
                  <c:v>6.0931899641577072E-4</c:v>
                </c:pt>
                <c:pt idx="2">
                  <c:v>6.0931899641577072E-4</c:v>
                </c:pt>
                <c:pt idx="3">
                  <c:v>6.0931899641577072E-4</c:v>
                </c:pt>
                <c:pt idx="4">
                  <c:v>6.0931899641577072E-4</c:v>
                </c:pt>
                <c:pt idx="5">
                  <c:v>6.0931899641577072E-4</c:v>
                </c:pt>
                <c:pt idx="6">
                  <c:v>6.0931899641577072E-4</c:v>
                </c:pt>
                <c:pt idx="7">
                  <c:v>6.0931899641577072E-4</c:v>
                </c:pt>
                <c:pt idx="8">
                  <c:v>6.0931899641577072E-4</c:v>
                </c:pt>
                <c:pt idx="9">
                  <c:v>6.0931899641577072E-4</c:v>
                </c:pt>
                <c:pt idx="10">
                  <c:v>6.0931899641577072E-4</c:v>
                </c:pt>
                <c:pt idx="11">
                  <c:v>6.0931899641577072E-4</c:v>
                </c:pt>
                <c:pt idx="12">
                  <c:v>6.0931899641577072E-4</c:v>
                </c:pt>
                <c:pt idx="13">
                  <c:v>6.0931899641577072E-4</c:v>
                </c:pt>
                <c:pt idx="14">
                  <c:v>6.0931899641577072E-4</c:v>
                </c:pt>
                <c:pt idx="15">
                  <c:v>6.0931899641577072E-4</c:v>
                </c:pt>
                <c:pt idx="16">
                  <c:v>6.0931899641577072E-4</c:v>
                </c:pt>
                <c:pt idx="17">
                  <c:v>6.0931899641577072E-4</c:v>
                </c:pt>
                <c:pt idx="18">
                  <c:v>6.0931899641577072E-4</c:v>
                </c:pt>
                <c:pt idx="19">
                  <c:v>6.0931899641577072E-4</c:v>
                </c:pt>
                <c:pt idx="20">
                  <c:v>6.0931899641577072E-4</c:v>
                </c:pt>
                <c:pt idx="21">
                  <c:v>6.0931899641577072E-4</c:v>
                </c:pt>
                <c:pt idx="22">
                  <c:v>6.0931899641577072E-4</c:v>
                </c:pt>
                <c:pt idx="23">
                  <c:v>6.0931899641577072E-4</c:v>
                </c:pt>
                <c:pt idx="24">
                  <c:v>6.0931899641577072E-4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7D6-884C-B716-5D57A2FAB288}"/>
            </c:ext>
          </c:extLst>
        </c:ser>
        <c:ser>
          <c:idx val="3"/>
          <c:order val="3"/>
          <c:tx>
            <c:strRef>
              <c:f>'[2]Different excess in Benzyl(TBA)'!$O$82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'[2]Different excess in Benzyl(TBA)'!$K$83:$K$107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Benzyl(TBA)'!$O$83:$O$107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7D6-884C-B716-5D57A2FAB288}"/>
            </c:ext>
          </c:extLst>
        </c:ser>
        <c:ser>
          <c:idx val="4"/>
          <c:order val="4"/>
          <c:tx>
            <c:strRef>
              <c:f>'[2]Different excess in Benzyl(TBA)'!$P$82</c:f>
              <c:strCache>
                <c:ptCount val="1"/>
                <c:pt idx="0">
                  <c:v>BPin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Benzyl(TBA)'!$K$83:$K$107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Benzyl(TBA)'!$P$83:$P$107</c:f>
              <c:numCache>
                <c:formatCode>General</c:formatCode>
                <c:ptCount val="25"/>
                <c:pt idx="0">
                  <c:v>-2.0820385332504665E-4</c:v>
                </c:pt>
                <c:pt idx="1">
                  <c:v>-2.0820385332504665E-4</c:v>
                </c:pt>
                <c:pt idx="2">
                  <c:v>-2.0820385332504665E-4</c:v>
                </c:pt>
                <c:pt idx="3">
                  <c:v>-2.0820385332504665E-4</c:v>
                </c:pt>
                <c:pt idx="4">
                  <c:v>-2.0820385332504665E-4</c:v>
                </c:pt>
                <c:pt idx="5">
                  <c:v>-2.0820385332504665E-4</c:v>
                </c:pt>
                <c:pt idx="6">
                  <c:v>-2.0820385332504665E-4</c:v>
                </c:pt>
                <c:pt idx="7">
                  <c:v>-2.0820385332504665E-4</c:v>
                </c:pt>
                <c:pt idx="8">
                  <c:v>-2.0820385332504665E-4</c:v>
                </c:pt>
                <c:pt idx="9">
                  <c:v>-2.0820385332504665E-4</c:v>
                </c:pt>
                <c:pt idx="10">
                  <c:v>-2.0820385332504665E-4</c:v>
                </c:pt>
                <c:pt idx="11">
                  <c:v>-2.0820385332504665E-4</c:v>
                </c:pt>
                <c:pt idx="12">
                  <c:v>-2.0820385332504665E-4</c:v>
                </c:pt>
                <c:pt idx="13">
                  <c:v>-2.0820385332504665E-4</c:v>
                </c:pt>
                <c:pt idx="14">
                  <c:v>-2.0820385332504665E-4</c:v>
                </c:pt>
                <c:pt idx="15">
                  <c:v>-2.0820385332504665E-4</c:v>
                </c:pt>
                <c:pt idx="16">
                  <c:v>-2.0820385332504665E-4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7D6-884C-B716-5D57A2FAB288}"/>
            </c:ext>
          </c:extLst>
        </c:ser>
        <c:ser>
          <c:idx val="5"/>
          <c:order val="5"/>
          <c:tx>
            <c:strRef>
              <c:f>'[2]Different excess in Benzyl(TBA)'!$Q$82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Benzyl(TBA)'!$K$83:$K$107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Benzyl(TBA)'!$Q$83:$Q$107</c:f>
              <c:numCache>
                <c:formatCode>General</c:formatCode>
                <c:ptCount val="25"/>
                <c:pt idx="0">
                  <c:v>4.1936405178979444E-3</c:v>
                </c:pt>
                <c:pt idx="1">
                  <c:v>4.1936405178979444E-3</c:v>
                </c:pt>
                <c:pt idx="2">
                  <c:v>4.1936405178979444E-3</c:v>
                </c:pt>
                <c:pt idx="3">
                  <c:v>4.1936405178979444E-3</c:v>
                </c:pt>
                <c:pt idx="4">
                  <c:v>4.1936405178979444E-3</c:v>
                </c:pt>
                <c:pt idx="5">
                  <c:v>4.1936405178979444E-3</c:v>
                </c:pt>
                <c:pt idx="6">
                  <c:v>4.1936405178979444E-3</c:v>
                </c:pt>
                <c:pt idx="7">
                  <c:v>4.1936405178979444E-3</c:v>
                </c:pt>
                <c:pt idx="8">
                  <c:v>4.1936405178979444E-3</c:v>
                </c:pt>
                <c:pt idx="9">
                  <c:v>4.1936405178979444E-3</c:v>
                </c:pt>
                <c:pt idx="10">
                  <c:v>4.1936405178979444E-3</c:v>
                </c:pt>
                <c:pt idx="11">
                  <c:v>4.1936405178979444E-3</c:v>
                </c:pt>
                <c:pt idx="12">
                  <c:v>4.1936405178979444E-3</c:v>
                </c:pt>
                <c:pt idx="13">
                  <c:v>4.1936405178979444E-3</c:v>
                </c:pt>
                <c:pt idx="14">
                  <c:v>4.1936405178979444E-3</c:v>
                </c:pt>
                <c:pt idx="15">
                  <c:v>4.1936405178979444E-3</c:v>
                </c:pt>
                <c:pt idx="16">
                  <c:v>4.1936405178979444E-3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7D6-884C-B716-5D57A2FAB288}"/>
            </c:ext>
          </c:extLst>
        </c:ser>
        <c:ser>
          <c:idx val="6"/>
          <c:order val="6"/>
          <c:tx>
            <c:strRef>
              <c:f>'[2]Different excess in Benzyl(TBA)'!$R$82</c:f>
              <c:strCache>
                <c:ptCount val="1"/>
                <c:pt idx="0">
                  <c:v>product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Benzyl(TBA)'!$K$83:$K$107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Benzyl(TBA)'!$R$83:$R$107</c:f>
              <c:numCache>
                <c:formatCode>General</c:formatCode>
                <c:ptCount val="25"/>
                <c:pt idx="0">
                  <c:v>6.0931899641577072E-4</c:v>
                </c:pt>
                <c:pt idx="1">
                  <c:v>6.0931899641577072E-4</c:v>
                </c:pt>
                <c:pt idx="2">
                  <c:v>6.0931899641577072E-4</c:v>
                </c:pt>
                <c:pt idx="3">
                  <c:v>6.0931899641577072E-4</c:v>
                </c:pt>
                <c:pt idx="4">
                  <c:v>6.0931899641577072E-4</c:v>
                </c:pt>
                <c:pt idx="5">
                  <c:v>6.0931899641577072E-4</c:v>
                </c:pt>
                <c:pt idx="6">
                  <c:v>6.0931899641577072E-4</c:v>
                </c:pt>
                <c:pt idx="7">
                  <c:v>6.0931899641577072E-4</c:v>
                </c:pt>
                <c:pt idx="8">
                  <c:v>6.0931899641577072E-4</c:v>
                </c:pt>
                <c:pt idx="9">
                  <c:v>6.0931899641577072E-4</c:v>
                </c:pt>
                <c:pt idx="10">
                  <c:v>6.0931899641577072E-4</c:v>
                </c:pt>
                <c:pt idx="11">
                  <c:v>6.0931899641577072E-4</c:v>
                </c:pt>
                <c:pt idx="12">
                  <c:v>6.0931899641577072E-4</c:v>
                </c:pt>
                <c:pt idx="13">
                  <c:v>6.0931899641577072E-4</c:v>
                </c:pt>
                <c:pt idx="14">
                  <c:v>6.0931899641577072E-4</c:v>
                </c:pt>
                <c:pt idx="15">
                  <c:v>6.0931899641577072E-4</c:v>
                </c:pt>
                <c:pt idx="16">
                  <c:v>6.0931899641577072E-4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D6-884C-B716-5D57A2FAB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8249840"/>
        <c:axId val="1638283088"/>
      </c:scatterChart>
      <c:valAx>
        <c:axId val="1638249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2000" b="1">
                    <a:solidFill>
                      <a:schemeClr val="tx1"/>
                    </a:solidFill>
                  </a:rPr>
                  <a:t>Time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(h)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283088"/>
        <c:crosses val="autoZero"/>
        <c:crossBetween val="midCat"/>
      </c:valAx>
      <c:valAx>
        <c:axId val="16382830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</a:t>
                </a:r>
                <a:r>
                  <a:rPr lang="en-US" altLang="zh-CN" sz="2000" b="1">
                    <a:solidFill>
                      <a:schemeClr val="tx1"/>
                    </a:solidFill>
                  </a:rPr>
                  <a:t>oncentration</a:t>
                </a:r>
                <a:r>
                  <a:rPr lang="zh-CN" altLang="en-US" sz="2000" b="1" baseline="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2000" b="1" baseline="0">
                    <a:solidFill>
                      <a:schemeClr val="tx1"/>
                    </a:solidFill>
                  </a:rPr>
                  <a:t>(M)</a:t>
                </a:r>
                <a:endParaRPr lang="en-GB" sz="20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249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2200" b="1">
                <a:solidFill>
                  <a:schemeClr val="tx1"/>
                </a:solidFill>
              </a:rPr>
              <a:t>Different</a:t>
            </a:r>
            <a:r>
              <a:rPr lang="en-GB" sz="2200" b="1" baseline="0">
                <a:solidFill>
                  <a:schemeClr val="tx1"/>
                </a:solidFill>
              </a:rPr>
              <a:t> excess of 2 </a:t>
            </a:r>
            <a:endParaRPr lang="en-GB" sz="2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2173403201481374"/>
          <c:y val="0.106374438021836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BPin (TBAB)'!$L$4</c:f>
              <c:strCache>
                <c:ptCount val="1"/>
                <c:pt idx="0">
                  <c:v>Phenyl 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BPin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BPin (TBAB)'!$L$5:$L$29</c:f>
              <c:numCache>
                <c:formatCode>General</c:formatCode>
                <c:ptCount val="25"/>
                <c:pt idx="0">
                  <c:v>6.7693895543033261E-2</c:v>
                </c:pt>
                <c:pt idx="1">
                  <c:v>3.9991910953230896E-2</c:v>
                </c:pt>
                <c:pt idx="2">
                  <c:v>3.1207760250734309E-2</c:v>
                </c:pt>
                <c:pt idx="3">
                  <c:v>2.8096291940266128E-2</c:v>
                </c:pt>
                <c:pt idx="4">
                  <c:v>2.4231148285949845E-2</c:v>
                </c:pt>
                <c:pt idx="5">
                  <c:v>2.1343304700559632E-2</c:v>
                </c:pt>
                <c:pt idx="6">
                  <c:v>2.0259972020655253E-2</c:v>
                </c:pt>
                <c:pt idx="7">
                  <c:v>1.8520155067517401E-2</c:v>
                </c:pt>
                <c:pt idx="8">
                  <c:v>1.7262913144899285E-2</c:v>
                </c:pt>
                <c:pt idx="9">
                  <c:v>1.6413788656644685E-2</c:v>
                </c:pt>
                <c:pt idx="10">
                  <c:v>1.608998496525519E-2</c:v>
                </c:pt>
                <c:pt idx="11">
                  <c:v>1.448818238812076E-2</c:v>
                </c:pt>
                <c:pt idx="12">
                  <c:v>1.3672270309833999E-2</c:v>
                </c:pt>
                <c:pt idx="13">
                  <c:v>1.2835662785332195E-2</c:v>
                </c:pt>
                <c:pt idx="14">
                  <c:v>1.2889172684281667E-2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63-F942-B9CF-7770F63EE259}"/>
            </c:ext>
          </c:extLst>
        </c:ser>
        <c:ser>
          <c:idx val="1"/>
          <c:order val="1"/>
          <c:tx>
            <c:strRef>
              <c:f>'[2]Different excess in BPin (TBAB)'!$M$4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BPin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BPin (TBAB)'!$M$5:$M$29</c:f>
              <c:numCache>
                <c:formatCode>General</c:formatCode>
                <c:ptCount val="25"/>
                <c:pt idx="0">
                  <c:v>0.10562345689230007</c:v>
                </c:pt>
                <c:pt idx="1">
                  <c:v>8.5379163493928989E-2</c:v>
                </c:pt>
                <c:pt idx="2">
                  <c:v>7.4461056001192419E-2</c:v>
                </c:pt>
                <c:pt idx="3">
                  <c:v>6.9157759439091304E-2</c:v>
                </c:pt>
                <c:pt idx="4">
                  <c:v>6.4874652067512376E-2</c:v>
                </c:pt>
                <c:pt idx="5">
                  <c:v>6.0870140047419564E-2</c:v>
                </c:pt>
                <c:pt idx="6">
                  <c:v>5.9078721206488966E-2</c:v>
                </c:pt>
                <c:pt idx="7">
                  <c:v>5.7419617924423551E-2</c:v>
                </c:pt>
                <c:pt idx="8">
                  <c:v>5.6054630217094448E-2</c:v>
                </c:pt>
                <c:pt idx="9">
                  <c:v>5.407245301878523E-2</c:v>
                </c:pt>
                <c:pt idx="10">
                  <c:v>5.203012713037463E-2</c:v>
                </c:pt>
                <c:pt idx="11">
                  <c:v>5.1825024626717932E-2</c:v>
                </c:pt>
                <c:pt idx="12">
                  <c:v>5.0745470508645522E-2</c:v>
                </c:pt>
                <c:pt idx="13">
                  <c:v>4.8840450464154465E-2</c:v>
                </c:pt>
                <c:pt idx="14">
                  <c:v>4.8454833241223912E-2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63-F942-B9CF-7770F63EE259}"/>
            </c:ext>
          </c:extLst>
        </c:ser>
        <c:ser>
          <c:idx val="2"/>
          <c:order val="2"/>
          <c:tx>
            <c:strRef>
              <c:f>'[2]Different excess in BPin (TBAB)'!$N$4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BPin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BPin (TBAB)'!$N$5:$N$29</c:f>
              <c:numCache>
                <c:formatCode>General</c:formatCode>
                <c:ptCount val="25"/>
                <c:pt idx="0">
                  <c:v>1.9415379658147644E-3</c:v>
                </c:pt>
                <c:pt idx="1">
                  <c:v>2.1392613216531294E-2</c:v>
                </c:pt>
                <c:pt idx="2">
                  <c:v>3.137777564650869E-2</c:v>
                </c:pt>
                <c:pt idx="3">
                  <c:v>3.725383524794762E-2</c:v>
                </c:pt>
                <c:pt idx="4">
                  <c:v>4.1539428282848921E-2</c:v>
                </c:pt>
                <c:pt idx="5">
                  <c:v>4.2577644989681557E-2</c:v>
                </c:pt>
                <c:pt idx="6">
                  <c:v>4.5409067746584236E-2</c:v>
                </c:pt>
                <c:pt idx="7">
                  <c:v>4.7005710501078858E-2</c:v>
                </c:pt>
                <c:pt idx="8">
                  <c:v>4.9515483237266622E-2</c:v>
                </c:pt>
                <c:pt idx="9">
                  <c:v>5.0321633112132891E-2</c:v>
                </c:pt>
                <c:pt idx="10">
                  <c:v>4.9760825840883656E-2</c:v>
                </c:pt>
                <c:pt idx="11">
                  <c:v>5.1333568669833754E-2</c:v>
                </c:pt>
                <c:pt idx="12">
                  <c:v>5.2203735614685699E-2</c:v>
                </c:pt>
                <c:pt idx="13">
                  <c:v>5.2069350827075547E-2</c:v>
                </c:pt>
                <c:pt idx="14">
                  <c:v>5.4575872666610153E-2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D63-F942-B9CF-7770F63EE259}"/>
            </c:ext>
          </c:extLst>
        </c:ser>
        <c:ser>
          <c:idx val="3"/>
          <c:order val="3"/>
          <c:tx>
            <c:strRef>
              <c:f>'[2]Different excess in BPin (TBAB)'!$O$4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'[2]Different excess in BPin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BPin (TBAB)'!$O$5:$O$29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D63-F942-B9CF-7770F63EE259}"/>
            </c:ext>
          </c:extLst>
        </c:ser>
        <c:ser>
          <c:idx val="4"/>
          <c:order val="4"/>
          <c:tx>
            <c:strRef>
              <c:f>'[2]Different excess in BPin (TBAB)'!$P$4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BPin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BPin (TBAB)'!$P$5:$P$29</c:f>
              <c:numCache>
                <c:formatCode>General</c:formatCode>
                <c:ptCount val="25"/>
                <c:pt idx="0">
                  <c:v>3.3509582911811685E-2</c:v>
                </c:pt>
                <c:pt idx="1">
                  <c:v>1.6017655324742888E-2</c:v>
                </c:pt>
                <c:pt idx="2">
                  <c:v>1.0133782514914886E-2</c:v>
                </c:pt>
                <c:pt idx="3">
                  <c:v>7.6314992463500323E-3</c:v>
                </c:pt>
                <c:pt idx="4">
                  <c:v>6.0583459220426043E-3</c:v>
                </c:pt>
                <c:pt idx="5">
                  <c:v>4.7467203349093531E-3</c:v>
                </c:pt>
                <c:pt idx="6">
                  <c:v>3.8228343983601303E-3</c:v>
                </c:pt>
                <c:pt idx="7">
                  <c:v>3.1453858661597577E-3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D63-F942-B9CF-7770F63EE259}"/>
            </c:ext>
          </c:extLst>
        </c:ser>
        <c:ser>
          <c:idx val="5"/>
          <c:order val="5"/>
          <c:tx>
            <c:strRef>
              <c:f>'[2]Different excess in BPin (TBAB)'!$Q$4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BPin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BPin (TBAB)'!$Q$5:$Q$29</c:f>
              <c:numCache>
                <c:formatCode>General</c:formatCode>
                <c:ptCount val="25"/>
                <c:pt idx="0">
                  <c:v>0.10965682557149706</c:v>
                </c:pt>
                <c:pt idx="1">
                  <c:v>9.7141126672015424E-2</c:v>
                </c:pt>
                <c:pt idx="2">
                  <c:v>8.9508736680137577E-2</c:v>
                </c:pt>
                <c:pt idx="3">
                  <c:v>8.4183410452769905E-2</c:v>
                </c:pt>
                <c:pt idx="4">
                  <c:v>8.3879166832027813E-2</c:v>
                </c:pt>
                <c:pt idx="5">
                  <c:v>8.0842008199950022E-2</c:v>
                </c:pt>
                <c:pt idx="6">
                  <c:v>7.9600449808883769E-2</c:v>
                </c:pt>
                <c:pt idx="7">
                  <c:v>7.8097716314069893E-2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D63-F942-B9CF-7770F63EE259}"/>
            </c:ext>
          </c:extLst>
        </c:ser>
        <c:ser>
          <c:idx val="6"/>
          <c:order val="6"/>
          <c:tx>
            <c:strRef>
              <c:f>'[2]Different excess in BPin (TBAB)'!$R$4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BPin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BPin (TBAB)'!$R$5:$R$29</c:f>
              <c:numCache>
                <c:formatCode>General</c:formatCode>
                <c:ptCount val="25"/>
                <c:pt idx="0">
                  <c:v>2.0372433952787206E-3</c:v>
                </c:pt>
                <c:pt idx="1">
                  <c:v>1.4441474342514284E-2</c:v>
                </c:pt>
                <c:pt idx="2">
                  <c:v>2.0192391513256219E-2</c:v>
                </c:pt>
                <c:pt idx="3">
                  <c:v>2.3695911262393746E-2</c:v>
                </c:pt>
                <c:pt idx="4">
                  <c:v>2.6119630285890962E-2</c:v>
                </c:pt>
                <c:pt idx="5">
                  <c:v>2.7417530246703393E-2</c:v>
                </c:pt>
                <c:pt idx="6">
                  <c:v>2.8612432330430385E-2</c:v>
                </c:pt>
                <c:pt idx="7">
                  <c:v>2.9165723322908746E-2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D63-F942-B9CF-7770F63EE259}"/>
            </c:ext>
          </c:extLst>
        </c:ser>
        <c:ser>
          <c:idx val="7"/>
          <c:order val="7"/>
          <c:tx>
            <c:strRef>
              <c:f>'[2]Different excess in BPin (TBAB)'!$S$4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'[2]Different excess in BPin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BPin (TBAB)'!$S$5:$S$29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D63-F942-B9CF-7770F63EE259}"/>
            </c:ext>
          </c:extLst>
        </c:ser>
        <c:ser>
          <c:idx val="8"/>
          <c:order val="8"/>
          <c:tx>
            <c:strRef>
              <c:f>'[2]Different excess in BPin (TBAB)'!$T$4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BPin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BPin (TBAB)'!$T$5:$T$29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D63-F942-B9CF-7770F63EE259}"/>
            </c:ext>
          </c:extLst>
        </c:ser>
        <c:ser>
          <c:idx val="9"/>
          <c:order val="9"/>
          <c:tx>
            <c:strRef>
              <c:f>'[2]Different excess in BPin (TBAB)'!$U$4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BPin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BPin (TBAB)'!$U$5:$U$29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D63-F942-B9CF-7770F63EE259}"/>
            </c:ext>
          </c:extLst>
        </c:ser>
        <c:ser>
          <c:idx val="10"/>
          <c:order val="10"/>
          <c:tx>
            <c:strRef>
              <c:f>'[2]Different excess in BPin (TBAB)'!$V$4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BPin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BPin (TBAB)'!$V$5:$V$29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D63-F942-B9CF-7770F63EE259}"/>
            </c:ext>
          </c:extLst>
        </c:ser>
        <c:ser>
          <c:idx val="11"/>
          <c:order val="11"/>
          <c:tx>
            <c:strRef>
              <c:f>'[2]Different excess in BPin (TBAB)'!$W$4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'[2]Different excess in BPin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BPin (TBAB)'!$W$5:$W$29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D63-F942-B9CF-7770F63EE259}"/>
            </c:ext>
          </c:extLst>
        </c:ser>
        <c:ser>
          <c:idx val="12"/>
          <c:order val="12"/>
          <c:tx>
            <c:strRef>
              <c:f>'[2]Different excess in BPin (TBAB)'!$X$4</c:f>
              <c:strCache>
                <c:ptCount val="1"/>
                <c:pt idx="0">
                  <c:v>BPin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BPin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BPin (TBAB)'!$X$5:$X$29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D63-F942-B9CF-7770F63EE259}"/>
            </c:ext>
          </c:extLst>
        </c:ser>
        <c:ser>
          <c:idx val="13"/>
          <c:order val="13"/>
          <c:tx>
            <c:strRef>
              <c:f>'[2]Different excess in BPin (TBAB)'!$Y$4</c:f>
              <c:strCache>
                <c:ptCount val="1"/>
                <c:pt idx="0">
                  <c:v>Benzyl bromide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BPin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BPin (TBAB)'!$Y$5:$Y$29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D63-F942-B9CF-7770F63EE259}"/>
            </c:ext>
          </c:extLst>
        </c:ser>
        <c:ser>
          <c:idx val="14"/>
          <c:order val="14"/>
          <c:tx>
            <c:strRef>
              <c:f>'[2]Different excess in BPin (TBAB)'!$Z$4</c:f>
              <c:strCache>
                <c:ptCount val="1"/>
                <c:pt idx="0">
                  <c:v>product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BPin (TBAB)'!$A$5:$A$29</c:f>
              <c:numCache>
                <c:formatCode>General</c:formatCode>
                <c:ptCount val="2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5.25</c:v>
                </c:pt>
                <c:pt idx="21">
                  <c:v>5.75</c:v>
                </c:pt>
                <c:pt idx="22">
                  <c:v>6.25</c:v>
                </c:pt>
                <c:pt idx="23">
                  <c:v>6.75</c:v>
                </c:pt>
                <c:pt idx="24">
                  <c:v>7.25</c:v>
                </c:pt>
              </c:numCache>
            </c:numRef>
          </c:xVal>
          <c:yVal>
            <c:numRef>
              <c:f>'[2]Different excess in BPin (TBAB)'!$Z$5:$Z$29</c:f>
              <c:numCache>
                <c:formatCode>General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D63-F942-B9CF-7770F63EE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602624"/>
        <c:axId val="2081730864"/>
      </c:scatterChart>
      <c:valAx>
        <c:axId val="2068602624"/>
        <c:scaling>
          <c:orientation val="minMax"/>
          <c:max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730864"/>
        <c:crosses val="autoZero"/>
        <c:crossBetween val="midCat"/>
      </c:valAx>
      <c:valAx>
        <c:axId val="20817308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000" b="1">
                    <a:solidFill>
                      <a:schemeClr val="tx1"/>
                    </a:solidFill>
                  </a:rPr>
                  <a:t>Concentration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602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1400" b="1">
                <a:solidFill>
                  <a:schemeClr val="tx1"/>
                </a:solidFill>
                <a:latin typeface="+mn-lt"/>
              </a:rPr>
              <a:t>VTNA</a:t>
            </a:r>
            <a:r>
              <a:rPr lang="zh-CN" altLang="en-US" sz="1400" b="1">
                <a:solidFill>
                  <a:schemeClr val="tx1"/>
                </a:solidFill>
                <a:latin typeface="+mn-lt"/>
              </a:rPr>
              <a:t> </a:t>
            </a:r>
            <a:r>
              <a:rPr lang="en-US" altLang="zh-CN" sz="1400" b="1">
                <a:solidFill>
                  <a:schemeClr val="tx1"/>
                </a:solidFill>
                <a:latin typeface="+mn-lt"/>
              </a:rPr>
              <a:t>0.9</a:t>
            </a:r>
            <a:endParaRPr lang="en-GB" sz="1400" b="1">
              <a:solidFill>
                <a:schemeClr val="tx1"/>
              </a:solidFill>
              <a:latin typeface="+mn-lt"/>
            </a:endParaRPr>
          </a:p>
        </c:rich>
      </c:tx>
      <c:layout>
        <c:manualLayout>
          <c:xMode val="edge"/>
          <c:yMode val="edge"/>
          <c:x val="0.46790966754155738"/>
          <c:y val="0.189814814814814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BPin (TBAB)'!$J$35</c:f>
              <c:strCache>
                <c:ptCount val="1"/>
                <c:pt idx="0">
                  <c:v>[BPin] std Adj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BPin (TBAB)'!$K$36:$K$44</c:f>
              <c:numCache>
                <c:formatCode>General</c:formatCode>
                <c:ptCount val="9"/>
                <c:pt idx="0">
                  <c:v>0</c:v>
                </c:pt>
                <c:pt idx="1">
                  <c:v>1.8028335480936495E-2</c:v>
                </c:pt>
                <c:pt idx="2">
                  <c:v>3.0451813669792091E-2</c:v>
                </c:pt>
                <c:pt idx="3">
                  <c:v>4.099055985150956E-2</c:v>
                </c:pt>
                <c:pt idx="4">
                  <c:v>5.040662714972733E-2</c:v>
                </c:pt>
                <c:pt idx="5">
                  <c:v>5.8721628628398331E-2</c:v>
                </c:pt>
                <c:pt idx="6">
                  <c:v>6.6381611461390794E-2</c:v>
                </c:pt>
                <c:pt idx="7">
                  <c:v>7.3572148335808579E-2</c:v>
                </c:pt>
                <c:pt idx="8">
                  <c:v>8.0260557469353219E-2</c:v>
                </c:pt>
              </c:numCache>
            </c:numRef>
          </c:xVal>
          <c:yVal>
            <c:numRef>
              <c:f>'[2]Different excess in BPin (TBAB)'!$J$36:$J$44</c:f>
              <c:numCache>
                <c:formatCode>General</c:formatCode>
                <c:ptCount val="9"/>
                <c:pt idx="0">
                  <c:v>6.7693895543033261E-2</c:v>
                </c:pt>
                <c:pt idx="1">
                  <c:v>3.9991910953230896E-2</c:v>
                </c:pt>
                <c:pt idx="2">
                  <c:v>3.1207760250734309E-2</c:v>
                </c:pt>
                <c:pt idx="3">
                  <c:v>2.8096291940266128E-2</c:v>
                </c:pt>
                <c:pt idx="4">
                  <c:v>2.4231148285949845E-2</c:v>
                </c:pt>
                <c:pt idx="5">
                  <c:v>2.1343304700559632E-2</c:v>
                </c:pt>
                <c:pt idx="6">
                  <c:v>2.0259972020655253E-2</c:v>
                </c:pt>
                <c:pt idx="7">
                  <c:v>1.8520155067517401E-2</c:v>
                </c:pt>
                <c:pt idx="8">
                  <c:v>1.7262913144899285E-2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78-4949-BB8E-0F7F961B264D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'[2]Different excess in BPin (TBAB)'!$W$36:$W$44</c:f>
              <c:numCache>
                <c:formatCode>General</c:formatCode>
                <c:ptCount val="9"/>
                <c:pt idx="0">
                  <c:v>0</c:v>
                </c:pt>
                <c:pt idx="1">
                  <c:v>8.9613349993272473E-3</c:v>
                </c:pt>
                <c:pt idx="2">
                  <c:v>1.400514858736868E-2</c:v>
                </c:pt>
                <c:pt idx="3">
                  <c:v>1.7566607205380873E-2</c:v>
                </c:pt>
                <c:pt idx="4">
                  <c:v>2.038350892715873E-2</c:v>
                </c:pt>
                <c:pt idx="5">
                  <c:v>2.2660061602074736E-2</c:v>
                </c:pt>
                <c:pt idx="6">
                  <c:v>2.4507948745183125E-2</c:v>
                </c:pt>
                <c:pt idx="7">
                  <c:v>2.6041939336047093E-2</c:v>
                </c:pt>
              </c:numCache>
            </c:numRef>
          </c:xVal>
          <c:yVal>
            <c:numRef>
              <c:f>'[2]Different excess in BPin (TBAB)'!$V$36:$V$44</c:f>
              <c:numCache>
                <c:formatCode>General</c:formatCode>
                <c:ptCount val="9"/>
                <c:pt idx="0">
                  <c:v>6.7693902911811682E-2</c:v>
                </c:pt>
                <c:pt idx="1">
                  <c:v>5.0201975324742881E-2</c:v>
                </c:pt>
                <c:pt idx="2">
                  <c:v>4.4318102514914887E-2</c:v>
                </c:pt>
                <c:pt idx="3">
                  <c:v>4.1815819246350028E-2</c:v>
                </c:pt>
                <c:pt idx="4">
                  <c:v>4.0242665922042599E-2</c:v>
                </c:pt>
                <c:pt idx="5">
                  <c:v>3.893104033490935E-2</c:v>
                </c:pt>
                <c:pt idx="6">
                  <c:v>3.8007154398360124E-2</c:v>
                </c:pt>
                <c:pt idx="7">
                  <c:v>3.7329705866159753E-2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78-4949-BB8E-0F7F961B2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u="none" strike="noStrike" baseline="0">
                    <a:solidFill>
                      <a:schemeClr val="tx1"/>
                    </a:solidFill>
                    <a:effectLst/>
                  </a:rPr>
                  <a:t> ∑</a:t>
                </a:r>
                <a:r>
                  <a:rPr lang="en-HK" sz="1200" b="1" i="0" u="none" strike="noStrike" baseline="0">
                    <a:solidFill>
                      <a:schemeClr val="tx1"/>
                    </a:solidFill>
                    <a:effectLst/>
                  </a:rPr>
                  <a:t>[2]</a:t>
                </a:r>
                <a:r>
                  <a:rPr lang="en-HK" sz="1200" b="0" i="0" u="none" strike="noStrike" baseline="30000">
                    <a:solidFill>
                      <a:schemeClr val="tx1"/>
                    </a:solidFill>
                    <a:effectLst/>
                  </a:rPr>
                  <a:t>0.9</a:t>
                </a:r>
                <a:r>
                  <a:rPr lang="en-HK" sz="1200" b="0" i="0" u="none" strike="noStrike" baseline="0">
                    <a:effectLst/>
                  </a:rPr>
                  <a:t>△t</a:t>
                </a:r>
                <a:endParaRPr lang="en-GB" sz="12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chemeClr val="tx1"/>
                    </a:solidFill>
                  </a:rPr>
                  <a:t>Concentration</a:t>
                </a:r>
                <a:r>
                  <a:rPr lang="en-GB" sz="1200" baseline="0">
                    <a:solidFill>
                      <a:schemeClr val="tx1"/>
                    </a:solidFill>
                  </a:rPr>
                  <a:t> (M)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0.9</a:t>
            </a:r>
            <a:endParaRPr lang="en-HK" sz="14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3179855643044618"/>
          <c:y val="0.175925925925925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BPin (TBAB)'!$L$35</c:f>
              <c:strCache>
                <c:ptCount val="1"/>
                <c:pt idx="0">
                  <c:v>[Bromide] std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BPin (TBAB)'!$K$36:$K$44</c:f>
              <c:numCache>
                <c:formatCode>General</c:formatCode>
                <c:ptCount val="9"/>
                <c:pt idx="0">
                  <c:v>0</c:v>
                </c:pt>
                <c:pt idx="1">
                  <c:v>1.8028335480936495E-2</c:v>
                </c:pt>
                <c:pt idx="2">
                  <c:v>3.0451813669792091E-2</c:v>
                </c:pt>
                <c:pt idx="3">
                  <c:v>4.099055985150956E-2</c:v>
                </c:pt>
                <c:pt idx="4">
                  <c:v>5.040662714972733E-2</c:v>
                </c:pt>
                <c:pt idx="5">
                  <c:v>5.8721628628398331E-2</c:v>
                </c:pt>
                <c:pt idx="6">
                  <c:v>6.6381611461390794E-2</c:v>
                </c:pt>
                <c:pt idx="7">
                  <c:v>7.3572148335808579E-2</c:v>
                </c:pt>
                <c:pt idx="8">
                  <c:v>8.0260557469353219E-2</c:v>
                </c:pt>
              </c:numCache>
            </c:numRef>
          </c:xVal>
          <c:yVal>
            <c:numRef>
              <c:f>'[2]Different excess in BPin (TBAB)'!$L$36:$L$44</c:f>
              <c:numCache>
                <c:formatCode>General</c:formatCode>
                <c:ptCount val="9"/>
                <c:pt idx="0">
                  <c:v>0.10562345689230007</c:v>
                </c:pt>
                <c:pt idx="1">
                  <c:v>8.5379163493928989E-2</c:v>
                </c:pt>
                <c:pt idx="2">
                  <c:v>7.4461056001192419E-2</c:v>
                </c:pt>
                <c:pt idx="3">
                  <c:v>6.9157759439091304E-2</c:v>
                </c:pt>
                <c:pt idx="4">
                  <c:v>6.4874652067512376E-2</c:v>
                </c:pt>
                <c:pt idx="5">
                  <c:v>6.0870140047419564E-2</c:v>
                </c:pt>
                <c:pt idx="6">
                  <c:v>5.9078721206488966E-2</c:v>
                </c:pt>
                <c:pt idx="7">
                  <c:v>5.7419617924423551E-2</c:v>
                </c:pt>
                <c:pt idx="8">
                  <c:v>5.6054630217094448E-2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99-3F4F-B1C8-3020C3ACF375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1"/>
                </a:solidFill>
              </a:ln>
              <a:effectLst/>
            </c:spPr>
          </c:marker>
          <c:xVal>
            <c:numRef>
              <c:f>'[2]Different excess in BPin (TBAB)'!$W$36:$W$44</c:f>
              <c:numCache>
                <c:formatCode>General</c:formatCode>
                <c:ptCount val="9"/>
                <c:pt idx="0">
                  <c:v>0</c:v>
                </c:pt>
                <c:pt idx="1">
                  <c:v>8.9613349993272473E-3</c:v>
                </c:pt>
                <c:pt idx="2">
                  <c:v>1.400514858736868E-2</c:v>
                </c:pt>
                <c:pt idx="3">
                  <c:v>1.7566607205380873E-2</c:v>
                </c:pt>
                <c:pt idx="4">
                  <c:v>2.038350892715873E-2</c:v>
                </c:pt>
                <c:pt idx="5">
                  <c:v>2.2660061602074736E-2</c:v>
                </c:pt>
                <c:pt idx="6">
                  <c:v>2.4507948745183125E-2</c:v>
                </c:pt>
                <c:pt idx="7">
                  <c:v>2.6041939336047093E-2</c:v>
                </c:pt>
              </c:numCache>
            </c:numRef>
          </c:xVal>
          <c:yVal>
            <c:numRef>
              <c:f>'[2]Different excess in BPin (TBAB)'!$X$36:$X$44</c:f>
              <c:numCache>
                <c:formatCode>General</c:formatCode>
                <c:ptCount val="9"/>
                <c:pt idx="0">
                  <c:v>0.10965682557149706</c:v>
                </c:pt>
                <c:pt idx="1">
                  <c:v>9.7141126672015424E-2</c:v>
                </c:pt>
                <c:pt idx="2">
                  <c:v>8.9508736680137577E-2</c:v>
                </c:pt>
                <c:pt idx="3">
                  <c:v>8.4183410452769905E-2</c:v>
                </c:pt>
                <c:pt idx="4">
                  <c:v>8.3879166832027813E-2</c:v>
                </c:pt>
                <c:pt idx="5">
                  <c:v>8.0842008199950022E-2</c:v>
                </c:pt>
                <c:pt idx="6">
                  <c:v>7.9600449808883769E-2</c:v>
                </c:pt>
                <c:pt idx="7">
                  <c:v>7.8097716314069893E-2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99-3F4F-B1C8-3020C3ACF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effectLst/>
                  </a:rPr>
                  <a:t> ∑</a:t>
                </a:r>
                <a:r>
                  <a:rPr lang="en-HK" sz="1200" b="1" i="0" baseline="0">
                    <a:effectLst/>
                  </a:rPr>
                  <a:t>[2]</a:t>
                </a:r>
                <a:r>
                  <a:rPr lang="en-HK" sz="1200" b="0" i="0" baseline="30000">
                    <a:effectLst/>
                  </a:rPr>
                  <a:t>0.9</a:t>
                </a:r>
                <a:r>
                  <a:rPr lang="en-HK" sz="1200" b="0" i="0" baseline="0">
                    <a:effectLst/>
                  </a:rPr>
                  <a:t>△t</a:t>
                </a:r>
                <a:endParaRPr lang="en-HK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chemeClr val="tx1"/>
                    </a:solidFill>
                    <a:latin typeface="+mn-lt"/>
                  </a:rPr>
                  <a:t>Con</a:t>
                </a:r>
                <a:r>
                  <a:rPr lang="en-US" altLang="zh-CN" sz="1200">
                    <a:solidFill>
                      <a:schemeClr val="tx1"/>
                    </a:solidFill>
                    <a:latin typeface="+mn-lt"/>
                  </a:rPr>
                  <a:t>centration</a:t>
                </a:r>
                <a:r>
                  <a:rPr lang="zh-CN" altLang="en-US" sz="120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US" altLang="zh-CN" sz="1200">
                    <a:solidFill>
                      <a:schemeClr val="tx1"/>
                    </a:solidFill>
                    <a:latin typeface="+mn-lt"/>
                  </a:rPr>
                  <a:t>(M)</a:t>
                </a:r>
                <a:endParaRPr lang="en-GB" sz="1200">
                  <a:solidFill>
                    <a:schemeClr val="tx1"/>
                  </a:solidFill>
                  <a:latin typeface="+mn-lt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baseline="0">
                <a:solidFill>
                  <a:schemeClr val="tx1"/>
                </a:solidFill>
                <a:effectLst/>
              </a:rPr>
              <a:t>VTNA</a:t>
            </a:r>
            <a:r>
              <a:rPr lang="zh-CN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0.9</a:t>
            </a:r>
            <a:endParaRPr lang="en-HK" sz="14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44290966754155736"/>
          <c:y val="0.175925925925925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'[2]Different excess in BPin (TBAB)'!$N$35</c:f>
              <c:strCache>
                <c:ptCount val="1"/>
                <c:pt idx="0">
                  <c:v>[Pdt] std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6"/>
              </a:solidFill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BPin (TBAB)'!$K$36:$K$44</c:f>
              <c:numCache>
                <c:formatCode>General</c:formatCode>
                <c:ptCount val="9"/>
                <c:pt idx="0">
                  <c:v>0</c:v>
                </c:pt>
                <c:pt idx="1">
                  <c:v>1.8028335480936495E-2</c:v>
                </c:pt>
                <c:pt idx="2">
                  <c:v>3.0451813669792091E-2</c:v>
                </c:pt>
                <c:pt idx="3">
                  <c:v>4.099055985150956E-2</c:v>
                </c:pt>
                <c:pt idx="4">
                  <c:v>5.040662714972733E-2</c:v>
                </c:pt>
                <c:pt idx="5">
                  <c:v>5.8721628628398331E-2</c:v>
                </c:pt>
                <c:pt idx="6">
                  <c:v>6.6381611461390794E-2</c:v>
                </c:pt>
                <c:pt idx="7">
                  <c:v>7.3572148335808579E-2</c:v>
                </c:pt>
                <c:pt idx="8">
                  <c:v>8.0260557469353219E-2</c:v>
                </c:pt>
              </c:numCache>
            </c:numRef>
          </c:xVal>
          <c:yVal>
            <c:numRef>
              <c:f>'[2]Different excess in BPin (TBAB)'!$N$36:$N$44</c:f>
              <c:numCache>
                <c:formatCode>General</c:formatCode>
                <c:ptCount val="9"/>
                <c:pt idx="0">
                  <c:v>1.9415379658147644E-3</c:v>
                </c:pt>
                <c:pt idx="1">
                  <c:v>2.1392613216531294E-2</c:v>
                </c:pt>
                <c:pt idx="2">
                  <c:v>3.137777564650869E-2</c:v>
                </c:pt>
                <c:pt idx="3">
                  <c:v>3.725383524794762E-2</c:v>
                </c:pt>
                <c:pt idx="4">
                  <c:v>4.1539428282848921E-2</c:v>
                </c:pt>
                <c:pt idx="5">
                  <c:v>4.2577644989681557E-2</c:v>
                </c:pt>
                <c:pt idx="6">
                  <c:v>4.5409067746584236E-2</c:v>
                </c:pt>
                <c:pt idx="7">
                  <c:v>4.7005710501078858E-2</c:v>
                </c:pt>
                <c:pt idx="8">
                  <c:v>4.9515483237266622E-2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29-274D-B361-EAA3A88CD35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25400">
                <a:solidFill>
                  <a:schemeClr val="accent6"/>
                </a:solidFill>
              </a:ln>
              <a:effectLst/>
            </c:spPr>
          </c:marker>
          <c:xVal>
            <c:numRef>
              <c:f>'[2]Different excess in BPin (TBAB)'!$W$36:$W$44</c:f>
              <c:numCache>
                <c:formatCode>General</c:formatCode>
                <c:ptCount val="9"/>
                <c:pt idx="0">
                  <c:v>0</c:v>
                </c:pt>
                <c:pt idx="1">
                  <c:v>8.9613349993272473E-3</c:v>
                </c:pt>
                <c:pt idx="2">
                  <c:v>1.400514858736868E-2</c:v>
                </c:pt>
                <c:pt idx="3">
                  <c:v>1.7566607205380873E-2</c:v>
                </c:pt>
                <c:pt idx="4">
                  <c:v>2.038350892715873E-2</c:v>
                </c:pt>
                <c:pt idx="5">
                  <c:v>2.2660061602074736E-2</c:v>
                </c:pt>
                <c:pt idx="6">
                  <c:v>2.4507948745183125E-2</c:v>
                </c:pt>
                <c:pt idx="7">
                  <c:v>2.6041939336047093E-2</c:v>
                </c:pt>
              </c:numCache>
            </c:numRef>
          </c:xVal>
          <c:yVal>
            <c:numRef>
              <c:f>'[2]Different excess in BPin (TBAB)'!$AA$36:$AA$44</c:f>
              <c:numCache>
                <c:formatCode>General</c:formatCode>
                <c:ptCount val="9"/>
                <c:pt idx="0">
                  <c:v>2.0372433952787206E-3</c:v>
                </c:pt>
                <c:pt idx="1">
                  <c:v>1.4441474342514284E-2</c:v>
                </c:pt>
                <c:pt idx="2">
                  <c:v>2.0192391513256219E-2</c:v>
                </c:pt>
                <c:pt idx="3">
                  <c:v>2.3695911262393746E-2</c:v>
                </c:pt>
                <c:pt idx="4">
                  <c:v>2.6119630285890962E-2</c:v>
                </c:pt>
                <c:pt idx="5">
                  <c:v>2.7417530246703393E-2</c:v>
                </c:pt>
                <c:pt idx="6">
                  <c:v>2.8612432330430385E-2</c:v>
                </c:pt>
                <c:pt idx="7">
                  <c:v>2.9165723322908746E-2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29-274D-B361-EAA3A88CD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306992"/>
        <c:axId val="2090380032"/>
      </c:scatterChart>
      <c:valAx>
        <c:axId val="2090306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HK" sz="1200" b="0" i="0" baseline="0">
                    <a:effectLst/>
                  </a:rPr>
                  <a:t> ∑</a:t>
                </a:r>
                <a:r>
                  <a:rPr lang="en-HK" sz="1200" b="1" i="0" baseline="0">
                    <a:effectLst/>
                  </a:rPr>
                  <a:t>[2]</a:t>
                </a:r>
                <a:r>
                  <a:rPr lang="en-HK" sz="1200" b="0" i="0" baseline="30000">
                    <a:effectLst/>
                  </a:rPr>
                  <a:t>0.9</a:t>
                </a:r>
                <a:r>
                  <a:rPr lang="en-HK" sz="1200" b="0" i="0" baseline="0">
                    <a:effectLst/>
                  </a:rPr>
                  <a:t>△t</a:t>
                </a:r>
                <a:endParaRPr lang="en-HK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80032"/>
        <c:crosses val="autoZero"/>
        <c:crossBetween val="midCat"/>
      </c:valAx>
      <c:valAx>
        <c:axId val="20903800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chemeClr val="tx1"/>
                    </a:solidFill>
                  </a:rPr>
                  <a:t>Co</a:t>
                </a:r>
                <a:r>
                  <a:rPr lang="en-US" altLang="zh-CN" sz="1200">
                    <a:solidFill>
                      <a:schemeClr val="tx1"/>
                    </a:solidFill>
                  </a:rPr>
                  <a:t>ncentration</a:t>
                </a:r>
                <a:r>
                  <a:rPr lang="zh-CN" altLang="en-US" sz="1200">
                    <a:solidFill>
                      <a:schemeClr val="tx1"/>
                    </a:solidFill>
                  </a:rPr>
                  <a:t> </a:t>
                </a:r>
                <a:r>
                  <a:rPr lang="en-US" altLang="zh-CN" sz="1200">
                    <a:solidFill>
                      <a:schemeClr val="tx1"/>
                    </a:solidFill>
                  </a:rPr>
                  <a:t>(M)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306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Relationship Id="rId4" Type="http://schemas.openxmlformats.org/officeDocument/2006/relationships/chart" Target="../charts/chart7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6.xml"/><Relationship Id="rId2" Type="http://schemas.openxmlformats.org/officeDocument/2006/relationships/chart" Target="../charts/chart75.xml"/><Relationship Id="rId1" Type="http://schemas.openxmlformats.org/officeDocument/2006/relationships/chart" Target="../charts/chart74.xml"/><Relationship Id="rId4" Type="http://schemas.openxmlformats.org/officeDocument/2006/relationships/chart" Target="../charts/chart7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0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5" Type="http://schemas.openxmlformats.org/officeDocument/2006/relationships/chart" Target="../charts/chart82.xml"/><Relationship Id="rId4" Type="http://schemas.openxmlformats.org/officeDocument/2006/relationships/chart" Target="../charts/chart81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4.xml"/><Relationship Id="rId3" Type="http://schemas.openxmlformats.org/officeDocument/2006/relationships/chart" Target="../charts/chart89.xml"/><Relationship Id="rId7" Type="http://schemas.openxmlformats.org/officeDocument/2006/relationships/chart" Target="../charts/chart93.xml"/><Relationship Id="rId2" Type="http://schemas.openxmlformats.org/officeDocument/2006/relationships/chart" Target="../charts/chart88.xml"/><Relationship Id="rId1" Type="http://schemas.openxmlformats.org/officeDocument/2006/relationships/chart" Target="../charts/chart87.xml"/><Relationship Id="rId6" Type="http://schemas.openxmlformats.org/officeDocument/2006/relationships/chart" Target="../charts/chart92.xml"/><Relationship Id="rId5" Type="http://schemas.openxmlformats.org/officeDocument/2006/relationships/chart" Target="../charts/chart91.xml"/><Relationship Id="rId4" Type="http://schemas.openxmlformats.org/officeDocument/2006/relationships/chart" Target="../charts/chart90.xml"/><Relationship Id="rId9" Type="http://schemas.openxmlformats.org/officeDocument/2006/relationships/chart" Target="../charts/chart95.xml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3.xml"/><Relationship Id="rId3" Type="http://schemas.openxmlformats.org/officeDocument/2006/relationships/chart" Target="../charts/chart98.xml"/><Relationship Id="rId7" Type="http://schemas.openxmlformats.org/officeDocument/2006/relationships/chart" Target="../charts/chart102.xml"/><Relationship Id="rId2" Type="http://schemas.openxmlformats.org/officeDocument/2006/relationships/chart" Target="../charts/chart97.xml"/><Relationship Id="rId1" Type="http://schemas.openxmlformats.org/officeDocument/2006/relationships/chart" Target="../charts/chart96.xml"/><Relationship Id="rId6" Type="http://schemas.openxmlformats.org/officeDocument/2006/relationships/chart" Target="../charts/chart101.xml"/><Relationship Id="rId5" Type="http://schemas.openxmlformats.org/officeDocument/2006/relationships/chart" Target="../charts/chart100.xml"/><Relationship Id="rId4" Type="http://schemas.openxmlformats.org/officeDocument/2006/relationships/chart" Target="../charts/chart99.xml"/><Relationship Id="rId9" Type="http://schemas.openxmlformats.org/officeDocument/2006/relationships/chart" Target="../charts/chart104.xml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2.xml"/><Relationship Id="rId3" Type="http://schemas.openxmlformats.org/officeDocument/2006/relationships/chart" Target="../charts/chart107.xml"/><Relationship Id="rId7" Type="http://schemas.openxmlformats.org/officeDocument/2006/relationships/chart" Target="../charts/chart111.xml"/><Relationship Id="rId2" Type="http://schemas.openxmlformats.org/officeDocument/2006/relationships/chart" Target="../charts/chart106.xml"/><Relationship Id="rId1" Type="http://schemas.openxmlformats.org/officeDocument/2006/relationships/chart" Target="../charts/chart105.xml"/><Relationship Id="rId6" Type="http://schemas.openxmlformats.org/officeDocument/2006/relationships/chart" Target="../charts/chart110.xml"/><Relationship Id="rId5" Type="http://schemas.openxmlformats.org/officeDocument/2006/relationships/chart" Target="../charts/chart109.xml"/><Relationship Id="rId4" Type="http://schemas.openxmlformats.org/officeDocument/2006/relationships/chart" Target="../charts/chart108.xml"/><Relationship Id="rId9" Type="http://schemas.openxmlformats.org/officeDocument/2006/relationships/chart" Target="../charts/chart113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1.xml"/><Relationship Id="rId3" Type="http://schemas.openxmlformats.org/officeDocument/2006/relationships/chart" Target="../charts/chart116.xml"/><Relationship Id="rId7" Type="http://schemas.openxmlformats.org/officeDocument/2006/relationships/chart" Target="../charts/chart120.xml"/><Relationship Id="rId2" Type="http://schemas.openxmlformats.org/officeDocument/2006/relationships/chart" Target="../charts/chart115.xml"/><Relationship Id="rId1" Type="http://schemas.openxmlformats.org/officeDocument/2006/relationships/chart" Target="../charts/chart114.xml"/><Relationship Id="rId6" Type="http://schemas.openxmlformats.org/officeDocument/2006/relationships/chart" Target="../charts/chart119.xml"/><Relationship Id="rId11" Type="http://schemas.openxmlformats.org/officeDocument/2006/relationships/chart" Target="../charts/chart124.xml"/><Relationship Id="rId5" Type="http://schemas.openxmlformats.org/officeDocument/2006/relationships/chart" Target="../charts/chart118.xml"/><Relationship Id="rId10" Type="http://schemas.openxmlformats.org/officeDocument/2006/relationships/chart" Target="../charts/chart123.xml"/><Relationship Id="rId4" Type="http://schemas.openxmlformats.org/officeDocument/2006/relationships/chart" Target="../charts/chart117.xml"/><Relationship Id="rId9" Type="http://schemas.openxmlformats.org/officeDocument/2006/relationships/chart" Target="../charts/chart122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6.xml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4.xml"/><Relationship Id="rId3" Type="http://schemas.openxmlformats.org/officeDocument/2006/relationships/chart" Target="../charts/chart129.xml"/><Relationship Id="rId7" Type="http://schemas.openxmlformats.org/officeDocument/2006/relationships/chart" Target="../charts/chart133.xml"/><Relationship Id="rId2" Type="http://schemas.openxmlformats.org/officeDocument/2006/relationships/chart" Target="../charts/chart128.xml"/><Relationship Id="rId1" Type="http://schemas.openxmlformats.org/officeDocument/2006/relationships/chart" Target="../charts/chart127.xml"/><Relationship Id="rId6" Type="http://schemas.openxmlformats.org/officeDocument/2006/relationships/chart" Target="../charts/chart132.xml"/><Relationship Id="rId5" Type="http://schemas.openxmlformats.org/officeDocument/2006/relationships/chart" Target="../charts/chart131.xml"/><Relationship Id="rId10" Type="http://schemas.openxmlformats.org/officeDocument/2006/relationships/chart" Target="../charts/chart136.xml"/><Relationship Id="rId4" Type="http://schemas.openxmlformats.org/officeDocument/2006/relationships/chart" Target="../charts/chart130.xml"/><Relationship Id="rId9" Type="http://schemas.openxmlformats.org/officeDocument/2006/relationships/chart" Target="../charts/chart13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Relationship Id="rId9" Type="http://schemas.openxmlformats.org/officeDocument/2006/relationships/chart" Target="../charts/chart35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3.xml"/><Relationship Id="rId3" Type="http://schemas.openxmlformats.org/officeDocument/2006/relationships/chart" Target="../charts/chart38.xml"/><Relationship Id="rId7" Type="http://schemas.openxmlformats.org/officeDocument/2006/relationships/chart" Target="../charts/chart42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11" Type="http://schemas.openxmlformats.org/officeDocument/2006/relationships/chart" Target="../charts/chart46.xml"/><Relationship Id="rId5" Type="http://schemas.openxmlformats.org/officeDocument/2006/relationships/chart" Target="../charts/chart40.xml"/><Relationship Id="rId10" Type="http://schemas.openxmlformats.org/officeDocument/2006/relationships/chart" Target="../charts/chart45.xml"/><Relationship Id="rId4" Type="http://schemas.openxmlformats.org/officeDocument/2006/relationships/chart" Target="../charts/chart39.xml"/><Relationship Id="rId9" Type="http://schemas.openxmlformats.org/officeDocument/2006/relationships/chart" Target="../charts/chart4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7" Type="http://schemas.openxmlformats.org/officeDocument/2006/relationships/chart" Target="../charts/chart53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6" Type="http://schemas.openxmlformats.org/officeDocument/2006/relationships/chart" Target="../charts/chart52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119</xdr:row>
      <xdr:rowOff>201851</xdr:rowOff>
    </xdr:from>
    <xdr:to>
      <xdr:col>2</xdr:col>
      <xdr:colOff>532725</xdr:colOff>
      <xdr:row>133</xdr:row>
      <xdr:rowOff>112839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56A41E8-3BE0-E248-A0B0-51DEE9AA5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127000</xdr:colOff>
      <xdr:row>20</xdr:row>
      <xdr:rowOff>101600</xdr:rowOff>
    </xdr:from>
    <xdr:to>
      <xdr:col>8</xdr:col>
      <xdr:colOff>571500</xdr:colOff>
      <xdr:row>34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81A15C-F093-1B47-B642-663E3FCC9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82550</xdr:colOff>
      <xdr:row>20</xdr:row>
      <xdr:rowOff>31750</xdr:rowOff>
    </xdr:from>
    <xdr:to>
      <xdr:col>17</xdr:col>
      <xdr:colOff>527050</xdr:colOff>
      <xdr:row>33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ED428A-4AF9-8E4B-88E5-D1D550903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781050</xdr:colOff>
      <xdr:row>20</xdr:row>
      <xdr:rowOff>82550</xdr:rowOff>
    </xdr:from>
    <xdr:to>
      <xdr:col>25</xdr:col>
      <xdr:colOff>400050</xdr:colOff>
      <xdr:row>33</xdr:row>
      <xdr:rowOff>184150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2469DC2-6EB7-F042-A572-12D50FD57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450850</xdr:colOff>
      <xdr:row>21</xdr:row>
      <xdr:rowOff>19050</xdr:rowOff>
    </xdr:from>
    <xdr:to>
      <xdr:col>35</xdr:col>
      <xdr:colOff>69850</xdr:colOff>
      <xdr:row>34</xdr:row>
      <xdr:rowOff>120650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CD7D783-2E17-1A4D-A2B2-48D011028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463550</xdr:colOff>
      <xdr:row>50</xdr:row>
      <xdr:rowOff>69850</xdr:rowOff>
    </xdr:from>
    <xdr:to>
      <xdr:col>7</xdr:col>
      <xdr:colOff>82550</xdr:colOff>
      <xdr:row>63</xdr:row>
      <xdr:rowOff>171450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926950B-DC38-DF48-8E9D-B2716D3AA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679450</xdr:colOff>
      <xdr:row>50</xdr:row>
      <xdr:rowOff>107950</xdr:rowOff>
    </xdr:from>
    <xdr:to>
      <xdr:col>13</xdr:col>
      <xdr:colOff>298450</xdr:colOff>
      <xdr:row>64</xdr:row>
      <xdr:rowOff>6350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364BE9FC-2E3E-224F-879E-A8BDB70A3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520701</xdr:colOff>
      <xdr:row>19</xdr:row>
      <xdr:rowOff>88900</xdr:rowOff>
    </xdr:from>
    <xdr:to>
      <xdr:col>17</xdr:col>
      <xdr:colOff>605028</xdr:colOff>
      <xdr:row>50</xdr:row>
      <xdr:rowOff>53848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1836EF-DD02-0E4F-BE7C-239E89D6D7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241300</xdr:colOff>
      <xdr:row>22</xdr:row>
      <xdr:rowOff>76200</xdr:rowOff>
    </xdr:from>
    <xdr:to>
      <xdr:col>32</xdr:col>
      <xdr:colOff>325627</xdr:colOff>
      <xdr:row>53</xdr:row>
      <xdr:rowOff>41148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9CE5414-67E8-7743-8DAB-B2B450CED2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520700</xdr:colOff>
      <xdr:row>31</xdr:row>
      <xdr:rowOff>88900</xdr:rowOff>
    </xdr:from>
    <xdr:to>
      <xdr:col>32</xdr:col>
      <xdr:colOff>673100</xdr:colOff>
      <xdr:row>35</xdr:row>
      <xdr:rowOff>190508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8C48EF1B-F505-2841-88B3-ECBA44325FCF}"/>
            </a:ext>
          </a:extLst>
        </xdr:cNvPr>
        <xdr:cNvSpPr txBox="1"/>
      </xdr:nvSpPr>
      <xdr:spPr>
        <a:xfrm>
          <a:off x="21983700" y="6045200"/>
          <a:ext cx="51054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●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-</a:t>
          </a:r>
          <a:r>
            <a:rPr lang="en-HK" altLang="zh-CN" sz="2000" b="0" i="0" u="none" strike="noStrike">
              <a:effectLst/>
              <a:latin typeface="+mn-lt"/>
              <a:ea typeface="+mn-ea"/>
              <a:cs typeface="+mn-cs"/>
            </a:rPr>
            <a:t>Std Con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d</a:t>
          </a:r>
          <a:r>
            <a:rPr lang="en-HK" altLang="zh-CN" sz="2000" b="0" i="0" u="none" strike="noStrike">
              <a:effectLst/>
              <a:latin typeface="+mn-lt"/>
              <a:ea typeface="+mn-ea"/>
              <a:cs typeface="+mn-cs"/>
            </a:rPr>
            <a:t>itions</a:t>
          </a:r>
        </a:p>
        <a:p>
          <a:pPr rtl="0"/>
          <a:r>
            <a:rPr lang="en-US" altLang="zh-CN" sz="2000" b="0">
              <a:effectLst/>
            </a:rPr>
            <a:t>x</a:t>
          </a:r>
          <a:r>
            <a:rPr lang="zh-CN" altLang="en-US" sz="2000" b="0">
              <a:effectLst/>
            </a:rPr>
            <a:t> </a:t>
          </a:r>
          <a:r>
            <a:rPr lang="en-US" altLang="zh-CN" sz="2000" b="0">
              <a:effectLst/>
            </a:rPr>
            <a:t>-</a:t>
          </a:r>
          <a:r>
            <a:rPr lang="en-HK" altLang="zh-CN" sz="2000" b="0">
              <a:effectLst/>
            </a:rPr>
            <a:t>0.050</a:t>
          </a:r>
          <a:r>
            <a:rPr lang="zh-CN" altLang="en-US" sz="2000" b="0" baseline="0">
              <a:effectLst/>
            </a:rPr>
            <a:t> </a:t>
          </a:r>
          <a:r>
            <a:rPr lang="en-US" altLang="zh-CN" sz="2000" b="0" baseline="0">
              <a:effectLst/>
            </a:rPr>
            <a:t>M</a:t>
          </a:r>
          <a:r>
            <a:rPr lang="zh-CN" altLang="en-US" sz="2000" b="0" baseline="0">
              <a:effectLst/>
            </a:rPr>
            <a:t> </a:t>
          </a:r>
          <a:r>
            <a:rPr lang="en-US" altLang="zh-CN" sz="2000" b="1" baseline="0">
              <a:solidFill>
                <a:schemeClr val="tx1"/>
              </a:solidFill>
              <a:effectLst/>
            </a:rPr>
            <a:t>1</a:t>
          </a:r>
          <a:r>
            <a:rPr lang="en-US" altLang="zh-CN" sz="2000" b="0" baseline="0">
              <a:solidFill>
                <a:schemeClr val="tx1"/>
              </a:solidFill>
              <a:effectLst/>
            </a:rPr>
            <a:t>,</a:t>
          </a:r>
          <a:r>
            <a:rPr lang="zh-CN" altLang="en-US" sz="2000" b="0" baseline="0">
              <a:solidFill>
                <a:schemeClr val="tx1"/>
              </a:solidFill>
              <a:effectLst/>
            </a:rPr>
            <a:t> </a:t>
          </a:r>
          <a:r>
            <a:rPr lang="en-HK" altLang="zh-CN" sz="2000" b="1" baseline="0">
              <a:solidFill>
                <a:schemeClr val="tx1"/>
              </a:solidFill>
              <a:effectLst/>
            </a:rPr>
            <a:t>2</a:t>
          </a:r>
          <a:r>
            <a:rPr lang="en-HK" altLang="zh-CN" sz="2000" b="0" baseline="0">
              <a:solidFill>
                <a:schemeClr val="tx1"/>
              </a:solidFill>
              <a:effectLst/>
            </a:rPr>
            <a:t>, K</a:t>
          </a:r>
          <a:r>
            <a:rPr lang="en-HK" altLang="zh-CN" sz="2000" b="0" baseline="-25000">
              <a:solidFill>
                <a:schemeClr val="tx1"/>
              </a:solidFill>
              <a:effectLst/>
            </a:rPr>
            <a:t>2</a:t>
          </a:r>
          <a:r>
            <a:rPr lang="en-HK" altLang="zh-CN" sz="2000" b="0" baseline="0">
              <a:solidFill>
                <a:schemeClr val="tx1"/>
              </a:solidFill>
              <a:effectLst/>
            </a:rPr>
            <a:t>CO</a:t>
          </a:r>
          <a:r>
            <a:rPr lang="en-HK" altLang="zh-CN" sz="2000" b="0" baseline="-25000">
              <a:solidFill>
                <a:schemeClr val="tx1"/>
              </a:solidFill>
              <a:effectLst/>
            </a:rPr>
            <a:t>3</a:t>
          </a:r>
          <a:endParaRPr lang="en-US" altLang="zh-CN" sz="2000" b="1" baseline="-25000">
            <a:solidFill>
              <a:schemeClr val="tx1"/>
            </a:solidFill>
            <a:effectLst/>
          </a:endParaRPr>
        </a:p>
        <a:p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○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>
              <a:effectLst/>
            </a:rPr>
            <a:t>-</a:t>
          </a:r>
          <a:r>
            <a:rPr lang="en-HK" altLang="zh-CN" sz="2000" b="0">
              <a:effectLst/>
            </a:rPr>
            <a:t>0.050</a:t>
          </a:r>
          <a:r>
            <a:rPr lang="zh-CN" altLang="en-US" sz="2000" b="0" baseline="0">
              <a:effectLst/>
            </a:rPr>
            <a:t> </a:t>
          </a:r>
          <a:r>
            <a:rPr lang="en-US" altLang="zh-CN" sz="2000" b="0" baseline="0">
              <a:effectLst/>
            </a:rPr>
            <a:t>M</a:t>
          </a:r>
          <a:r>
            <a:rPr lang="zh-CN" altLang="en-US" sz="2000" b="0" baseline="0">
              <a:effectLst/>
            </a:rPr>
            <a:t> </a:t>
          </a:r>
          <a:r>
            <a:rPr lang="en-US" altLang="zh-CN" sz="2000" b="1" baseline="0">
              <a:solidFill>
                <a:schemeClr val="tx1"/>
              </a:solidFill>
              <a:effectLst/>
            </a:rPr>
            <a:t>1</a:t>
          </a:r>
          <a:r>
            <a:rPr lang="en-US" altLang="zh-CN" sz="2000" b="0" baseline="0">
              <a:solidFill>
                <a:schemeClr val="tx1"/>
              </a:solidFill>
              <a:effectLst/>
            </a:rPr>
            <a:t>,</a:t>
          </a:r>
          <a:r>
            <a:rPr lang="zh-CN" altLang="en-US" sz="2000" b="0" baseline="0">
              <a:solidFill>
                <a:schemeClr val="tx1"/>
              </a:solidFill>
              <a:effectLst/>
            </a:rPr>
            <a:t> </a:t>
          </a:r>
          <a:r>
            <a:rPr lang="en-HK" altLang="zh-CN" sz="2000" b="1" baseline="0">
              <a:solidFill>
                <a:schemeClr val="tx1"/>
              </a:solidFill>
              <a:effectLst/>
            </a:rPr>
            <a:t>2</a:t>
          </a:r>
          <a:r>
            <a:rPr lang="en-HK" altLang="zh-CN" sz="2000" b="0" baseline="0">
              <a:solidFill>
                <a:schemeClr val="tx1"/>
              </a:solidFill>
              <a:effectLst/>
            </a:rPr>
            <a:t>, K</a:t>
          </a:r>
          <a:r>
            <a:rPr lang="en-HK" altLang="zh-CN" sz="2000" b="0" baseline="-25000">
              <a:solidFill>
                <a:schemeClr val="tx1"/>
              </a:solidFill>
              <a:effectLst/>
            </a:rPr>
            <a:t>2</a:t>
          </a:r>
          <a:r>
            <a:rPr lang="en-HK" altLang="zh-CN" sz="2000" b="0" baseline="0">
              <a:solidFill>
                <a:schemeClr val="tx1"/>
              </a:solidFill>
              <a:effectLst/>
            </a:rPr>
            <a:t>CO</a:t>
          </a:r>
          <a:r>
            <a:rPr lang="en-HK" altLang="zh-CN" sz="2000" b="0" baseline="-25000">
              <a:solidFill>
                <a:schemeClr val="tx1"/>
              </a:solidFill>
              <a:effectLst/>
            </a:rPr>
            <a:t>3 </a:t>
          </a:r>
          <a:r>
            <a:rPr lang="en-HK" altLang="zh-CN" sz="2000" b="0" baseline="0">
              <a:solidFill>
                <a:schemeClr val="tx1"/>
              </a:solidFill>
              <a:effectLst/>
            </a:rPr>
            <a:t>/+ 0.050 M KBr</a:t>
          </a:r>
          <a:endParaRPr lang="en-HK" sz="2000" b="0" i="0" u="none" strike="noStrike" baseline="0"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△ </a:t>
          </a:r>
          <a:r>
            <a:rPr lang="en-US" altLang="zh-CN" sz="2000" b="0">
              <a:effectLst/>
            </a:rPr>
            <a:t>-</a:t>
          </a:r>
          <a:r>
            <a:rPr lang="en-HK" altLang="zh-CN" sz="2000" b="0">
              <a:effectLst/>
            </a:rPr>
            <a:t>0.050</a:t>
          </a:r>
          <a:r>
            <a:rPr lang="zh-CN" altLang="en-US" sz="2000" b="0" baseline="0">
              <a:effectLst/>
            </a:rPr>
            <a:t> </a:t>
          </a:r>
          <a:r>
            <a:rPr lang="en-US" altLang="zh-CN" sz="2000" b="0" baseline="0">
              <a:effectLst/>
            </a:rPr>
            <a:t>M</a:t>
          </a:r>
          <a:r>
            <a:rPr lang="zh-CN" altLang="en-US" sz="2000" b="0" baseline="0">
              <a:effectLst/>
            </a:rPr>
            <a:t> </a:t>
          </a:r>
          <a:r>
            <a:rPr lang="en-US" altLang="zh-CN" sz="2000" b="1" baseline="0">
              <a:solidFill>
                <a:schemeClr val="tx1"/>
              </a:solidFill>
              <a:effectLst/>
            </a:rPr>
            <a:t>1</a:t>
          </a:r>
          <a:r>
            <a:rPr lang="en-US" altLang="zh-CN" sz="2000" b="0" baseline="0">
              <a:solidFill>
                <a:schemeClr val="tx1"/>
              </a:solidFill>
              <a:effectLst/>
            </a:rPr>
            <a:t>,</a:t>
          </a:r>
          <a:r>
            <a:rPr lang="zh-CN" altLang="en-US" sz="2000" b="0" baseline="0">
              <a:solidFill>
                <a:schemeClr val="tx1"/>
              </a:solidFill>
              <a:effectLst/>
            </a:rPr>
            <a:t> </a:t>
          </a:r>
          <a:r>
            <a:rPr lang="en-HK" altLang="zh-CN" sz="2000" b="1" baseline="0">
              <a:solidFill>
                <a:schemeClr val="tx1"/>
              </a:solidFill>
              <a:effectLst/>
            </a:rPr>
            <a:t>2</a:t>
          </a:r>
          <a:r>
            <a:rPr lang="en-HK" altLang="zh-CN" sz="2000" b="0" baseline="0">
              <a:solidFill>
                <a:schemeClr val="tx1"/>
              </a:solidFill>
              <a:effectLst/>
            </a:rPr>
            <a:t>, K</a:t>
          </a:r>
          <a:r>
            <a:rPr lang="en-HK" altLang="zh-CN" sz="2000" b="0" baseline="-25000">
              <a:solidFill>
                <a:schemeClr val="tx1"/>
              </a:solidFill>
              <a:effectLst/>
            </a:rPr>
            <a:t>2</a:t>
          </a:r>
          <a:r>
            <a:rPr lang="en-HK" altLang="zh-CN" sz="2000" b="0" baseline="0">
              <a:solidFill>
                <a:schemeClr val="tx1"/>
              </a:solidFill>
              <a:effectLst/>
            </a:rPr>
            <a:t>CO</a:t>
          </a:r>
          <a:r>
            <a:rPr lang="en-HK" altLang="zh-CN" sz="2000" b="0" baseline="-25000">
              <a:solidFill>
                <a:schemeClr val="tx1"/>
              </a:solidFill>
              <a:effectLst/>
            </a:rPr>
            <a:t>3 </a:t>
          </a:r>
          <a:r>
            <a:rPr lang="en-HK" altLang="zh-CN" sz="2000" b="0" baseline="0">
              <a:solidFill>
                <a:schemeClr val="tx1"/>
              </a:solidFill>
              <a:effectLst/>
            </a:rPr>
            <a:t>/+ 0.050 M KBr</a:t>
          </a:r>
          <a:r>
            <a:rPr lang="zh-CN" altLang="en-US" sz="2000" b="0" baseline="0">
              <a:solidFill>
                <a:schemeClr val="tx1"/>
              </a:solidFill>
              <a:effectLst/>
            </a:rPr>
            <a:t> </a:t>
          </a:r>
          <a:r>
            <a:rPr lang="en-US" altLang="zh-CN" sz="2000" b="0" baseline="0">
              <a:solidFill>
                <a:schemeClr val="tx1"/>
              </a:solidFill>
              <a:effectLst/>
            </a:rPr>
            <a:t>&amp;</a:t>
          </a:r>
          <a:r>
            <a:rPr lang="zh-CN" altLang="en-US" sz="2000" b="0" baseline="0">
              <a:solidFill>
                <a:schemeClr val="tx1"/>
              </a:solidFill>
              <a:effectLst/>
            </a:rPr>
            <a:t> </a:t>
          </a:r>
          <a:r>
            <a:rPr lang="en-US" altLang="zh-CN" sz="2000" b="1" baseline="0">
              <a:solidFill>
                <a:schemeClr val="tx1"/>
              </a:solidFill>
              <a:effectLst/>
            </a:rPr>
            <a:t>3</a:t>
          </a:r>
          <a:endParaRPr lang="en-HK" sz="2000" b="1" i="0" u="none" strike="noStrike" baseline="0">
            <a:effectLst/>
            <a:latin typeface="+mn-lt"/>
            <a:ea typeface="+mn-ea"/>
            <a:cs typeface="+mn-cs"/>
          </a:endParaRPr>
        </a:p>
        <a:p>
          <a:br>
            <a:rPr lang="en-HK" sz="2000"/>
          </a:br>
          <a:endParaRPr lang="en-GB" sz="2000"/>
        </a:p>
      </xdr:txBody>
    </xdr:sp>
    <xdr:clientData/>
  </xdr:twoCellAnchor>
  <xdr:twoCellAnchor>
    <xdr:from>
      <xdr:col>24</xdr:col>
      <xdr:colOff>635000</xdr:colOff>
      <xdr:row>34</xdr:row>
      <xdr:rowOff>50800</xdr:rowOff>
    </xdr:from>
    <xdr:to>
      <xdr:col>27</xdr:col>
      <xdr:colOff>736600</xdr:colOff>
      <xdr:row>38</xdr:row>
      <xdr:rowOff>88908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463DEAC8-B53E-C948-BDA9-DD3370135371}"/>
            </a:ext>
          </a:extLst>
        </xdr:cNvPr>
        <xdr:cNvSpPr txBox="1"/>
      </xdr:nvSpPr>
      <xdr:spPr>
        <a:xfrm>
          <a:off x="20447000" y="66167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1</a:t>
          </a:r>
          <a:endParaRPr lang="en-GB" sz="1600" b="1">
            <a:solidFill>
              <a:schemeClr val="accent1"/>
            </a:solidFill>
          </a:endParaRPr>
        </a:p>
      </xdr:txBody>
    </xdr:sp>
    <xdr:clientData/>
  </xdr:twoCellAnchor>
  <xdr:twoCellAnchor>
    <xdr:from>
      <xdr:col>24</xdr:col>
      <xdr:colOff>622300</xdr:colOff>
      <xdr:row>44</xdr:row>
      <xdr:rowOff>190500</xdr:rowOff>
    </xdr:from>
    <xdr:to>
      <xdr:col>27</xdr:col>
      <xdr:colOff>723900</xdr:colOff>
      <xdr:row>49</xdr:row>
      <xdr:rowOff>88908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D9A06F58-0E68-314E-934B-E7158D9CD013}"/>
            </a:ext>
          </a:extLst>
        </xdr:cNvPr>
        <xdr:cNvSpPr txBox="1"/>
      </xdr:nvSpPr>
      <xdr:spPr>
        <a:xfrm>
          <a:off x="20434300" y="88519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</a:t>
          </a:r>
          <a:endParaRPr lang="en-GB" sz="1600" b="1">
            <a:solidFill>
              <a:srgbClr val="C00000"/>
            </a:solidFill>
          </a:endParaRPr>
        </a:p>
      </xdr:txBody>
    </xdr:sp>
    <xdr:clientData/>
  </xdr:twoCellAnchor>
  <xdr:twoCellAnchor>
    <xdr:from>
      <xdr:col>33</xdr:col>
      <xdr:colOff>0</xdr:colOff>
      <xdr:row>23</xdr:row>
      <xdr:rowOff>0</xdr:rowOff>
    </xdr:from>
    <xdr:to>
      <xdr:col>43</xdr:col>
      <xdr:colOff>84327</xdr:colOff>
      <xdr:row>53</xdr:row>
      <xdr:rowOff>168148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BFF420B-54C7-964A-AE7D-FCC63865F1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469901</xdr:colOff>
      <xdr:row>27</xdr:row>
      <xdr:rowOff>165100</xdr:rowOff>
    </xdr:from>
    <xdr:to>
      <xdr:col>18</xdr:col>
      <xdr:colOff>554228</xdr:colOff>
      <xdr:row>58</xdr:row>
      <xdr:rowOff>130048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06145F-219F-0848-9EC7-E2EC2779B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152400</xdr:colOff>
      <xdr:row>56</xdr:row>
      <xdr:rowOff>25400</xdr:rowOff>
    </xdr:from>
    <xdr:to>
      <xdr:col>18</xdr:col>
      <xdr:colOff>236727</xdr:colOff>
      <xdr:row>87</xdr:row>
      <xdr:rowOff>53848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C25FAD-F7B3-AC4A-BACF-4D3115DCA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61</xdr:row>
      <xdr:rowOff>0</xdr:rowOff>
    </xdr:from>
    <xdr:to>
      <xdr:col>29</xdr:col>
      <xdr:colOff>84327</xdr:colOff>
      <xdr:row>92</xdr:row>
      <xdr:rowOff>28448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6C54883-F792-BC45-A5EA-3CFCA15EA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0</xdr:colOff>
      <xdr:row>62</xdr:row>
      <xdr:rowOff>0</xdr:rowOff>
    </xdr:from>
    <xdr:to>
      <xdr:col>40</xdr:col>
      <xdr:colOff>84327</xdr:colOff>
      <xdr:row>93</xdr:row>
      <xdr:rowOff>28448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9613080-E1B0-0C4F-95ED-DC04773BE4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533400</xdr:colOff>
      <xdr:row>95</xdr:row>
      <xdr:rowOff>25400</xdr:rowOff>
    </xdr:from>
    <xdr:to>
      <xdr:col>14</xdr:col>
      <xdr:colOff>617727</xdr:colOff>
      <xdr:row>126</xdr:row>
      <xdr:rowOff>53848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A1CCA97-B2AC-C843-82D4-4963A2A25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596900</xdr:colOff>
      <xdr:row>83</xdr:row>
      <xdr:rowOff>177800</xdr:rowOff>
    </xdr:from>
    <xdr:to>
      <xdr:col>26</xdr:col>
      <xdr:colOff>698500</xdr:colOff>
      <xdr:row>88</xdr:row>
      <xdr:rowOff>76208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7BD53CCD-3582-D041-B29F-2917C7560E20}"/>
            </a:ext>
          </a:extLst>
        </xdr:cNvPr>
        <xdr:cNvSpPr txBox="1"/>
      </xdr:nvSpPr>
      <xdr:spPr>
        <a:xfrm>
          <a:off x="19583400" y="167640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KCl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622300</xdr:colOff>
      <xdr:row>80</xdr:row>
      <xdr:rowOff>127000</xdr:rowOff>
    </xdr:from>
    <xdr:to>
      <xdr:col>26</xdr:col>
      <xdr:colOff>723900</xdr:colOff>
      <xdr:row>85</xdr:row>
      <xdr:rowOff>25408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BCB19DFD-19E6-254C-9DEE-94B23D48C23A}"/>
            </a:ext>
          </a:extLst>
        </xdr:cNvPr>
        <xdr:cNvSpPr txBox="1"/>
      </xdr:nvSpPr>
      <xdr:spPr>
        <a:xfrm>
          <a:off x="19608800" y="161036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KBr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457200</xdr:colOff>
      <xdr:row>83</xdr:row>
      <xdr:rowOff>177800</xdr:rowOff>
    </xdr:from>
    <xdr:to>
      <xdr:col>22</xdr:col>
      <xdr:colOff>165100</xdr:colOff>
      <xdr:row>88</xdr:row>
      <xdr:rowOff>76208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1BA03910-98EE-C548-AC3C-05CA829F551D}"/>
            </a:ext>
          </a:extLst>
        </xdr:cNvPr>
        <xdr:cNvSpPr txBox="1"/>
      </xdr:nvSpPr>
      <xdr:spPr>
        <a:xfrm>
          <a:off x="16967200" y="16764000"/>
          <a:ext cx="13589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Std</a:t>
          </a:r>
        </a:p>
        <a:p>
          <a:pPr algn="ctr"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Conditions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596900</xdr:colOff>
      <xdr:row>77</xdr:row>
      <xdr:rowOff>152400</xdr:rowOff>
    </xdr:from>
    <xdr:to>
      <xdr:col>26</xdr:col>
      <xdr:colOff>698500</xdr:colOff>
      <xdr:row>82</xdr:row>
      <xdr:rowOff>50808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32CCF131-CBBD-7844-B8CD-F316CC7E270D}"/>
            </a:ext>
          </a:extLst>
        </xdr:cNvPr>
        <xdr:cNvSpPr txBox="1"/>
      </xdr:nvSpPr>
      <xdr:spPr>
        <a:xfrm>
          <a:off x="19583400" y="155194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33</xdr:col>
      <xdr:colOff>38100</xdr:colOff>
      <xdr:row>80</xdr:row>
      <xdr:rowOff>139700</xdr:rowOff>
    </xdr:from>
    <xdr:to>
      <xdr:col>36</xdr:col>
      <xdr:colOff>139700</xdr:colOff>
      <xdr:row>85</xdr:row>
      <xdr:rowOff>38108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362038F5-4649-6742-B7F3-2FA89E545040}"/>
            </a:ext>
          </a:extLst>
        </xdr:cNvPr>
        <xdr:cNvSpPr txBox="1"/>
      </xdr:nvSpPr>
      <xdr:spPr>
        <a:xfrm>
          <a:off x="27279600" y="161163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KCl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33</xdr:col>
      <xdr:colOff>114300</xdr:colOff>
      <xdr:row>83</xdr:row>
      <xdr:rowOff>190500</xdr:rowOff>
    </xdr:from>
    <xdr:to>
      <xdr:col>36</xdr:col>
      <xdr:colOff>215900</xdr:colOff>
      <xdr:row>88</xdr:row>
      <xdr:rowOff>88908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2CB1891-E6DB-084C-B716-030C663F1AFA}"/>
            </a:ext>
          </a:extLst>
        </xdr:cNvPr>
        <xdr:cNvSpPr txBox="1"/>
      </xdr:nvSpPr>
      <xdr:spPr>
        <a:xfrm>
          <a:off x="27355800" y="167767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KBr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35</xdr:col>
      <xdr:colOff>330200</xdr:colOff>
      <xdr:row>84</xdr:row>
      <xdr:rowOff>76200</xdr:rowOff>
    </xdr:from>
    <xdr:to>
      <xdr:col>38</xdr:col>
      <xdr:colOff>431800</xdr:colOff>
      <xdr:row>88</xdr:row>
      <xdr:rowOff>177808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E86E9FD1-8C3B-4541-A3A9-2A5D5CCC1756}"/>
            </a:ext>
          </a:extLst>
        </xdr:cNvPr>
        <xdr:cNvSpPr txBox="1"/>
      </xdr:nvSpPr>
      <xdr:spPr>
        <a:xfrm>
          <a:off x="29222700" y="168656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609600</xdr:colOff>
      <xdr:row>67</xdr:row>
      <xdr:rowOff>76200</xdr:rowOff>
    </xdr:from>
    <xdr:to>
      <xdr:col>14</xdr:col>
      <xdr:colOff>711200</xdr:colOff>
      <xdr:row>71</xdr:row>
      <xdr:rowOff>177808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C7F84C4E-310D-6B4C-9F4E-6E09226654EF}"/>
            </a:ext>
          </a:extLst>
        </xdr:cNvPr>
        <xdr:cNvSpPr txBox="1"/>
      </xdr:nvSpPr>
      <xdr:spPr>
        <a:xfrm>
          <a:off x="9690100" y="134112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KCl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647700</xdr:colOff>
      <xdr:row>71</xdr:row>
      <xdr:rowOff>76200</xdr:rowOff>
    </xdr:from>
    <xdr:to>
      <xdr:col>14</xdr:col>
      <xdr:colOff>749300</xdr:colOff>
      <xdr:row>75</xdr:row>
      <xdr:rowOff>177808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5C0C2516-335B-2E4F-8B5D-40690062CC33}"/>
            </a:ext>
          </a:extLst>
        </xdr:cNvPr>
        <xdr:cNvSpPr txBox="1"/>
      </xdr:nvSpPr>
      <xdr:spPr>
        <a:xfrm>
          <a:off x="9728200" y="142240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KBr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520700</xdr:colOff>
      <xdr:row>76</xdr:row>
      <xdr:rowOff>76200</xdr:rowOff>
    </xdr:from>
    <xdr:to>
      <xdr:col>14</xdr:col>
      <xdr:colOff>622300</xdr:colOff>
      <xdr:row>80</xdr:row>
      <xdr:rowOff>177808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6275DCCE-8D92-F346-AFC6-681A8FE103D8}"/>
            </a:ext>
          </a:extLst>
        </xdr:cNvPr>
        <xdr:cNvSpPr txBox="1"/>
      </xdr:nvSpPr>
      <xdr:spPr>
        <a:xfrm>
          <a:off x="9601200" y="152400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Std Conditions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647700</xdr:colOff>
      <xdr:row>80</xdr:row>
      <xdr:rowOff>127000</xdr:rowOff>
    </xdr:from>
    <xdr:to>
      <xdr:col>14</xdr:col>
      <xdr:colOff>749300</xdr:colOff>
      <xdr:row>85</xdr:row>
      <xdr:rowOff>25408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4B66DB2F-ABFC-0D47-9A91-F349D0B62B05}"/>
            </a:ext>
          </a:extLst>
        </xdr:cNvPr>
        <xdr:cNvSpPr txBox="1"/>
      </xdr:nvSpPr>
      <xdr:spPr>
        <a:xfrm>
          <a:off x="9728200" y="161036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31</xdr:col>
      <xdr:colOff>355600</xdr:colOff>
      <xdr:row>76</xdr:row>
      <xdr:rowOff>76200</xdr:rowOff>
    </xdr:from>
    <xdr:to>
      <xdr:col>33</xdr:col>
      <xdr:colOff>63500</xdr:colOff>
      <xdr:row>80</xdr:row>
      <xdr:rowOff>177808</xdr:rowOff>
    </xdr:to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ADFFA028-494D-7A40-AFE6-C57D0F42C4FE}"/>
            </a:ext>
          </a:extLst>
        </xdr:cNvPr>
        <xdr:cNvSpPr txBox="1"/>
      </xdr:nvSpPr>
      <xdr:spPr>
        <a:xfrm>
          <a:off x="25946100" y="15240000"/>
          <a:ext cx="13589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Std</a:t>
          </a:r>
        </a:p>
        <a:p>
          <a:pPr algn="ctr"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Conditions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457201</xdr:colOff>
      <xdr:row>19</xdr:row>
      <xdr:rowOff>190500</xdr:rowOff>
    </xdr:from>
    <xdr:to>
      <xdr:col>13</xdr:col>
      <xdr:colOff>541528</xdr:colOff>
      <xdr:row>51</xdr:row>
      <xdr:rowOff>15748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726438-4D88-9148-93DB-30CAEA92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266700</xdr:colOff>
      <xdr:row>28</xdr:row>
      <xdr:rowOff>127000</xdr:rowOff>
    </xdr:from>
    <xdr:to>
      <xdr:col>8</xdr:col>
      <xdr:colOff>368300</xdr:colOff>
      <xdr:row>33</xdr:row>
      <xdr:rowOff>25408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DFEDC2DB-EB64-114D-A3E8-CFC1C7B63C6C}"/>
            </a:ext>
          </a:extLst>
        </xdr:cNvPr>
        <xdr:cNvSpPr txBox="1"/>
      </xdr:nvSpPr>
      <xdr:spPr>
        <a:xfrm>
          <a:off x="4394200" y="54737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1</a:t>
          </a:r>
          <a:endParaRPr lang="en-GB" sz="1600" b="1">
            <a:solidFill>
              <a:schemeClr val="accent1"/>
            </a:solidFill>
          </a:endParaRPr>
        </a:p>
      </xdr:txBody>
    </xdr:sp>
    <xdr:clientData/>
  </xdr:twoCellAnchor>
  <xdr:twoCellAnchor>
    <xdr:from>
      <xdr:col>7</xdr:col>
      <xdr:colOff>215900</xdr:colOff>
      <xdr:row>33</xdr:row>
      <xdr:rowOff>76200</xdr:rowOff>
    </xdr:from>
    <xdr:to>
      <xdr:col>10</xdr:col>
      <xdr:colOff>317500</xdr:colOff>
      <xdr:row>37</xdr:row>
      <xdr:rowOff>177808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486B4458-2B21-E741-84CB-09C0C783E276}"/>
            </a:ext>
          </a:extLst>
        </xdr:cNvPr>
        <xdr:cNvSpPr txBox="1"/>
      </xdr:nvSpPr>
      <xdr:spPr>
        <a:xfrm>
          <a:off x="5994400" y="64389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accent6"/>
              </a:solidFill>
              <a:effectLst/>
              <a:latin typeface="+mn-lt"/>
              <a:ea typeface="+mn-ea"/>
              <a:cs typeface="+mn-cs"/>
            </a:rPr>
            <a:t>3</a:t>
          </a:r>
          <a:endParaRPr lang="en-GB" sz="1600" b="1">
            <a:solidFill>
              <a:schemeClr val="accent6"/>
            </a:solidFill>
          </a:endParaRPr>
        </a:p>
      </xdr:txBody>
    </xdr:sp>
    <xdr:clientData/>
  </xdr:twoCellAnchor>
  <xdr:twoCellAnchor>
    <xdr:from>
      <xdr:col>7</xdr:col>
      <xdr:colOff>190500</xdr:colOff>
      <xdr:row>40</xdr:row>
      <xdr:rowOff>50800</xdr:rowOff>
    </xdr:from>
    <xdr:to>
      <xdr:col>10</xdr:col>
      <xdr:colOff>292100</xdr:colOff>
      <xdr:row>44</xdr:row>
      <xdr:rowOff>152408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B6D984E-6DDA-EE40-8B1A-5102B89C7F01}"/>
            </a:ext>
          </a:extLst>
        </xdr:cNvPr>
        <xdr:cNvSpPr txBox="1"/>
      </xdr:nvSpPr>
      <xdr:spPr>
        <a:xfrm>
          <a:off x="5969000" y="78359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5</a:t>
          </a:r>
          <a:endParaRPr lang="en-GB" sz="1600" b="1">
            <a:solidFill>
              <a:schemeClr val="accent1"/>
            </a:solidFill>
          </a:endParaRPr>
        </a:p>
      </xdr:txBody>
    </xdr:sp>
    <xdr:clientData/>
  </xdr:twoCellAnchor>
  <xdr:twoCellAnchor>
    <xdr:from>
      <xdr:col>6</xdr:col>
      <xdr:colOff>228600</xdr:colOff>
      <xdr:row>44</xdr:row>
      <xdr:rowOff>50800</xdr:rowOff>
    </xdr:from>
    <xdr:to>
      <xdr:col>9</xdr:col>
      <xdr:colOff>330200</xdr:colOff>
      <xdr:row>48</xdr:row>
      <xdr:rowOff>152408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DE19DA7B-95C0-4C49-A503-6CE5104D506C}"/>
            </a:ext>
          </a:extLst>
        </xdr:cNvPr>
        <xdr:cNvSpPr txBox="1"/>
      </xdr:nvSpPr>
      <xdr:spPr>
        <a:xfrm>
          <a:off x="5181600" y="86487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</a:t>
          </a:r>
          <a:endParaRPr lang="en-GB" sz="1600" b="1">
            <a:solidFill>
              <a:srgbClr val="C00000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406401</xdr:colOff>
      <xdr:row>5</xdr:row>
      <xdr:rowOff>12700</xdr:rowOff>
    </xdr:from>
    <xdr:to>
      <xdr:col>25</xdr:col>
      <xdr:colOff>490728</xdr:colOff>
      <xdr:row>36</xdr:row>
      <xdr:rowOff>41148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D304B8-FF62-0A4F-BDB1-CAB37B926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533399</xdr:colOff>
      <xdr:row>18</xdr:row>
      <xdr:rowOff>25400</xdr:rowOff>
    </xdr:from>
    <xdr:to>
      <xdr:col>27</xdr:col>
      <xdr:colOff>634999</xdr:colOff>
      <xdr:row>22</xdr:row>
      <xdr:rowOff>127008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122C0887-2F38-6A42-AED6-D7A67B6D0D6C}"/>
            </a:ext>
          </a:extLst>
        </xdr:cNvPr>
        <xdr:cNvSpPr txBox="1"/>
      </xdr:nvSpPr>
      <xdr:spPr>
        <a:xfrm>
          <a:off x="20345399" y="33401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1</a:t>
          </a:r>
          <a:endParaRPr lang="en-GB" sz="1600" b="1">
            <a:solidFill>
              <a:schemeClr val="accent1"/>
            </a:solidFill>
          </a:endParaRPr>
        </a:p>
      </xdr:txBody>
    </xdr:sp>
    <xdr:clientData/>
  </xdr:twoCellAnchor>
  <xdr:twoCellAnchor>
    <xdr:from>
      <xdr:col>24</xdr:col>
      <xdr:colOff>368299</xdr:colOff>
      <xdr:row>21</xdr:row>
      <xdr:rowOff>88900</xdr:rowOff>
    </xdr:from>
    <xdr:to>
      <xdr:col>27</xdr:col>
      <xdr:colOff>469899</xdr:colOff>
      <xdr:row>25</xdr:row>
      <xdr:rowOff>190508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92A5FC76-B1BD-2941-B97D-6A0528F6B5FA}"/>
            </a:ext>
          </a:extLst>
        </xdr:cNvPr>
        <xdr:cNvSpPr txBox="1"/>
      </xdr:nvSpPr>
      <xdr:spPr>
        <a:xfrm>
          <a:off x="20180299" y="40132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accent6"/>
              </a:solidFill>
              <a:effectLst/>
              <a:latin typeface="+mn-lt"/>
              <a:ea typeface="+mn-ea"/>
              <a:cs typeface="+mn-cs"/>
            </a:rPr>
            <a:t>3</a:t>
          </a:r>
          <a:endParaRPr lang="en-GB" sz="1600" b="1">
            <a:solidFill>
              <a:schemeClr val="accent6"/>
            </a:solidFill>
          </a:endParaRPr>
        </a:p>
      </xdr:txBody>
    </xdr:sp>
    <xdr:clientData/>
  </xdr:twoCellAnchor>
  <xdr:twoCellAnchor>
    <xdr:from>
      <xdr:col>24</xdr:col>
      <xdr:colOff>507999</xdr:colOff>
      <xdr:row>15</xdr:row>
      <xdr:rowOff>12700</xdr:rowOff>
    </xdr:from>
    <xdr:to>
      <xdr:col>27</xdr:col>
      <xdr:colOff>609599</xdr:colOff>
      <xdr:row>19</xdr:row>
      <xdr:rowOff>114308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116B9345-B38C-4840-B67C-27B7CD4DE623}"/>
            </a:ext>
          </a:extLst>
        </xdr:cNvPr>
        <xdr:cNvSpPr txBox="1"/>
      </xdr:nvSpPr>
      <xdr:spPr>
        <a:xfrm>
          <a:off x="20319999" y="27178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5</a:t>
          </a:r>
          <a:endParaRPr lang="en-GB" sz="1600" b="1">
            <a:solidFill>
              <a:schemeClr val="accent1"/>
            </a:solidFill>
          </a:endParaRPr>
        </a:p>
      </xdr:txBody>
    </xdr:sp>
    <xdr:clientData/>
  </xdr:twoCellAnchor>
  <xdr:twoCellAnchor>
    <xdr:from>
      <xdr:col>24</xdr:col>
      <xdr:colOff>393699</xdr:colOff>
      <xdr:row>28</xdr:row>
      <xdr:rowOff>88900</xdr:rowOff>
    </xdr:from>
    <xdr:to>
      <xdr:col>27</xdr:col>
      <xdr:colOff>495299</xdr:colOff>
      <xdr:row>32</xdr:row>
      <xdr:rowOff>190508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9F0BD408-B07E-A942-870D-31F896726EF8}"/>
            </a:ext>
          </a:extLst>
        </xdr:cNvPr>
        <xdr:cNvSpPr txBox="1"/>
      </xdr:nvSpPr>
      <xdr:spPr>
        <a:xfrm>
          <a:off x="20205699" y="54356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</a:t>
          </a:r>
          <a:endParaRPr lang="en-GB" sz="1600" b="1">
            <a:solidFill>
              <a:srgbClr val="C00000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279401</xdr:colOff>
      <xdr:row>62</xdr:row>
      <xdr:rowOff>76200</xdr:rowOff>
    </xdr:from>
    <xdr:to>
      <xdr:col>17</xdr:col>
      <xdr:colOff>363728</xdr:colOff>
      <xdr:row>93</xdr:row>
      <xdr:rowOff>104648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F4FDAA-CD1B-0247-A3A6-D2EE08037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127000</xdr:colOff>
      <xdr:row>91</xdr:row>
      <xdr:rowOff>127000</xdr:rowOff>
    </xdr:from>
    <xdr:to>
      <xdr:col>14</xdr:col>
      <xdr:colOff>211327</xdr:colOff>
      <xdr:row>122</xdr:row>
      <xdr:rowOff>155448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F3DBB62-A9B1-BB41-8744-D15726549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95</xdr:row>
      <xdr:rowOff>0</xdr:rowOff>
    </xdr:from>
    <xdr:to>
      <xdr:col>25</xdr:col>
      <xdr:colOff>84327</xdr:colOff>
      <xdr:row>126</xdr:row>
      <xdr:rowOff>28448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94E769C-C6B0-8648-B479-F86F96B45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94</xdr:row>
      <xdr:rowOff>0</xdr:rowOff>
    </xdr:from>
    <xdr:to>
      <xdr:col>37</xdr:col>
      <xdr:colOff>84327</xdr:colOff>
      <xdr:row>125</xdr:row>
      <xdr:rowOff>28448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24815CB-270C-7F42-A513-03CF3073B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39</xdr:col>
      <xdr:colOff>0</xdr:colOff>
      <xdr:row>94</xdr:row>
      <xdr:rowOff>0</xdr:rowOff>
    </xdr:from>
    <xdr:to>
      <xdr:col>49</xdr:col>
      <xdr:colOff>84327</xdr:colOff>
      <xdr:row>125</xdr:row>
      <xdr:rowOff>28448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FC496AC-24BD-8C40-AC6B-8BADB5291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128</xdr:row>
      <xdr:rowOff>0</xdr:rowOff>
    </xdr:from>
    <xdr:to>
      <xdr:col>14</xdr:col>
      <xdr:colOff>84327</xdr:colOff>
      <xdr:row>159</xdr:row>
      <xdr:rowOff>28448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A5CE113-7958-204C-9C72-B27EB3362A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152398</xdr:colOff>
      <xdr:row>99</xdr:row>
      <xdr:rowOff>76200</xdr:rowOff>
    </xdr:from>
    <xdr:to>
      <xdr:col>37</xdr:col>
      <xdr:colOff>253998</xdr:colOff>
      <xdr:row>103</xdr:row>
      <xdr:rowOff>177808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88C483F5-EBFB-0C41-A4F9-CD3755D8A8EE}"/>
            </a:ext>
          </a:extLst>
        </xdr:cNvPr>
        <xdr:cNvSpPr txBox="1"/>
      </xdr:nvSpPr>
      <xdr:spPr>
        <a:xfrm>
          <a:off x="28219398" y="203200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TBAOH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34</xdr:col>
      <xdr:colOff>126998</xdr:colOff>
      <xdr:row>104</xdr:row>
      <xdr:rowOff>50800</xdr:rowOff>
    </xdr:from>
    <xdr:to>
      <xdr:col>37</xdr:col>
      <xdr:colOff>228598</xdr:colOff>
      <xdr:row>108</xdr:row>
      <xdr:rowOff>152408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505F2C61-0C43-3640-8BBC-5D1C4D411B66}"/>
            </a:ext>
          </a:extLst>
        </xdr:cNvPr>
        <xdr:cNvSpPr txBox="1"/>
      </xdr:nvSpPr>
      <xdr:spPr>
        <a:xfrm>
          <a:off x="28193998" y="213106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TBACl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34</xdr:col>
      <xdr:colOff>241298</xdr:colOff>
      <xdr:row>113</xdr:row>
      <xdr:rowOff>177800</xdr:rowOff>
    </xdr:from>
    <xdr:to>
      <xdr:col>37</xdr:col>
      <xdr:colOff>342898</xdr:colOff>
      <xdr:row>118</xdr:row>
      <xdr:rowOff>76208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42FA1695-212F-BC4C-8364-309B354C55DC}"/>
            </a:ext>
          </a:extLst>
        </xdr:cNvPr>
        <xdr:cNvSpPr txBox="1"/>
      </xdr:nvSpPr>
      <xdr:spPr>
        <a:xfrm>
          <a:off x="28308298" y="232664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TBAl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34</xdr:col>
      <xdr:colOff>177798</xdr:colOff>
      <xdr:row>107</xdr:row>
      <xdr:rowOff>152400</xdr:rowOff>
    </xdr:from>
    <xdr:to>
      <xdr:col>37</xdr:col>
      <xdr:colOff>279398</xdr:colOff>
      <xdr:row>112</xdr:row>
      <xdr:rowOff>50808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5BEA3976-83B8-0842-A15D-E178907E4950}"/>
            </a:ext>
          </a:extLst>
        </xdr:cNvPr>
        <xdr:cNvSpPr txBox="1"/>
      </xdr:nvSpPr>
      <xdr:spPr>
        <a:xfrm>
          <a:off x="28244798" y="220218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TBAB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34</xdr:col>
      <xdr:colOff>126998</xdr:colOff>
      <xdr:row>116</xdr:row>
      <xdr:rowOff>177800</xdr:rowOff>
    </xdr:from>
    <xdr:to>
      <xdr:col>37</xdr:col>
      <xdr:colOff>228598</xdr:colOff>
      <xdr:row>121</xdr:row>
      <xdr:rowOff>76208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CD1814A8-E78E-2548-AFBD-645ED9DB213F}"/>
            </a:ext>
          </a:extLst>
        </xdr:cNvPr>
        <xdr:cNvSpPr txBox="1"/>
      </xdr:nvSpPr>
      <xdr:spPr>
        <a:xfrm>
          <a:off x="28193998" y="238760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Std</a:t>
          </a:r>
          <a:r>
            <a:rPr lang="zh-CN" altLang="en-US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Conditions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304800</xdr:colOff>
      <xdr:row>114</xdr:row>
      <xdr:rowOff>76200</xdr:rowOff>
    </xdr:from>
    <xdr:to>
      <xdr:col>21</xdr:col>
      <xdr:colOff>406400</xdr:colOff>
      <xdr:row>118</xdr:row>
      <xdr:rowOff>177808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A97EF43D-1E69-6340-B847-C4CA3127FAA4}"/>
            </a:ext>
          </a:extLst>
        </xdr:cNvPr>
        <xdr:cNvSpPr txBox="1"/>
      </xdr:nvSpPr>
      <xdr:spPr>
        <a:xfrm>
          <a:off x="15163800" y="233680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TBACl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673100</xdr:colOff>
      <xdr:row>116</xdr:row>
      <xdr:rowOff>38100</xdr:rowOff>
    </xdr:from>
    <xdr:to>
      <xdr:col>19</xdr:col>
      <xdr:colOff>774700</xdr:colOff>
      <xdr:row>120</xdr:row>
      <xdr:rowOff>139708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372033C1-5EBE-8845-B286-F866F7DD1B2A}"/>
            </a:ext>
          </a:extLst>
        </xdr:cNvPr>
        <xdr:cNvSpPr txBox="1"/>
      </xdr:nvSpPr>
      <xdr:spPr>
        <a:xfrm>
          <a:off x="13881100" y="237363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TBAOH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774700</xdr:colOff>
      <xdr:row>107</xdr:row>
      <xdr:rowOff>0</xdr:rowOff>
    </xdr:from>
    <xdr:to>
      <xdr:col>23</xdr:col>
      <xdr:colOff>50800</xdr:colOff>
      <xdr:row>111</xdr:row>
      <xdr:rowOff>101608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74F62D7A-7CD2-DC40-B261-9FE0327243BE}"/>
            </a:ext>
          </a:extLst>
        </xdr:cNvPr>
        <xdr:cNvSpPr txBox="1"/>
      </xdr:nvSpPr>
      <xdr:spPr>
        <a:xfrm>
          <a:off x="16459200" y="218694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TBAl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736600</xdr:colOff>
      <xdr:row>112</xdr:row>
      <xdr:rowOff>165100</xdr:rowOff>
    </xdr:from>
    <xdr:to>
      <xdr:col>23</xdr:col>
      <xdr:colOff>12700</xdr:colOff>
      <xdr:row>117</xdr:row>
      <xdr:rowOff>63508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FA161A78-5D96-6044-A618-85071261CA81}"/>
            </a:ext>
          </a:extLst>
        </xdr:cNvPr>
        <xdr:cNvSpPr txBox="1"/>
      </xdr:nvSpPr>
      <xdr:spPr>
        <a:xfrm>
          <a:off x="16421100" y="230505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TBAB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571500</xdr:colOff>
      <xdr:row>100</xdr:row>
      <xdr:rowOff>88900</xdr:rowOff>
    </xdr:from>
    <xdr:to>
      <xdr:col>20</xdr:col>
      <xdr:colOff>673100</xdr:colOff>
      <xdr:row>104</xdr:row>
      <xdr:rowOff>190508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2944AC0B-8D6F-BD4F-A6CB-4516E23D93EE}"/>
            </a:ext>
          </a:extLst>
        </xdr:cNvPr>
        <xdr:cNvSpPr txBox="1"/>
      </xdr:nvSpPr>
      <xdr:spPr>
        <a:xfrm>
          <a:off x="14605000" y="205359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Std</a:t>
          </a:r>
          <a:r>
            <a:rPr lang="zh-CN" altLang="en-US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Conditions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419100</xdr:colOff>
      <xdr:row>105</xdr:row>
      <xdr:rowOff>25400</xdr:rowOff>
    </xdr:from>
    <xdr:to>
      <xdr:col>12</xdr:col>
      <xdr:colOff>520700</xdr:colOff>
      <xdr:row>109</xdr:row>
      <xdr:rowOff>127008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DAAD7A6D-26D1-0348-AC7F-FADEFBE5B839}"/>
            </a:ext>
          </a:extLst>
        </xdr:cNvPr>
        <xdr:cNvSpPr txBox="1"/>
      </xdr:nvSpPr>
      <xdr:spPr>
        <a:xfrm>
          <a:off x="7848600" y="214884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TBAB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673100</xdr:colOff>
      <xdr:row>106</xdr:row>
      <xdr:rowOff>38100</xdr:rowOff>
    </xdr:from>
    <xdr:to>
      <xdr:col>9</xdr:col>
      <xdr:colOff>774700</xdr:colOff>
      <xdr:row>110</xdr:row>
      <xdr:rowOff>139708</xdr:rowOff>
    </xdr:to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7502098D-BDE9-8242-9147-3BCF43662411}"/>
            </a:ext>
          </a:extLst>
        </xdr:cNvPr>
        <xdr:cNvSpPr txBox="1"/>
      </xdr:nvSpPr>
      <xdr:spPr>
        <a:xfrm>
          <a:off x="5626100" y="217043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TBAOH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812800</xdr:colOff>
      <xdr:row>110</xdr:row>
      <xdr:rowOff>38100</xdr:rowOff>
    </xdr:from>
    <xdr:to>
      <xdr:col>10</xdr:col>
      <xdr:colOff>88900</xdr:colOff>
      <xdr:row>114</xdr:row>
      <xdr:rowOff>139708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ADECC8DB-DD49-0648-9E6F-F79980889D3A}"/>
            </a:ext>
          </a:extLst>
        </xdr:cNvPr>
        <xdr:cNvSpPr txBox="1"/>
      </xdr:nvSpPr>
      <xdr:spPr>
        <a:xfrm>
          <a:off x="5765800" y="225171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TBAl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622300</xdr:colOff>
      <xdr:row>114</xdr:row>
      <xdr:rowOff>0</xdr:rowOff>
    </xdr:from>
    <xdr:to>
      <xdr:col>9</xdr:col>
      <xdr:colOff>723900</xdr:colOff>
      <xdr:row>118</xdr:row>
      <xdr:rowOff>101608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D9736E55-1101-1A43-9383-D6DABEE1E0BB}"/>
            </a:ext>
          </a:extLst>
        </xdr:cNvPr>
        <xdr:cNvSpPr txBox="1"/>
      </xdr:nvSpPr>
      <xdr:spPr>
        <a:xfrm>
          <a:off x="5575300" y="232918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TBACl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292100</xdr:colOff>
      <xdr:row>99</xdr:row>
      <xdr:rowOff>139700</xdr:rowOff>
    </xdr:from>
    <xdr:to>
      <xdr:col>12</xdr:col>
      <xdr:colOff>393700</xdr:colOff>
      <xdr:row>104</xdr:row>
      <xdr:rowOff>38108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F966D3E6-A52B-2843-BC47-F971AC058037}"/>
            </a:ext>
          </a:extLst>
        </xdr:cNvPr>
        <xdr:cNvSpPr txBox="1"/>
      </xdr:nvSpPr>
      <xdr:spPr>
        <a:xfrm>
          <a:off x="7721600" y="203835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Std</a:t>
          </a:r>
          <a:r>
            <a:rPr lang="zh-CN" altLang="en-US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Conditions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266700</xdr:colOff>
      <xdr:row>144</xdr:row>
      <xdr:rowOff>25400</xdr:rowOff>
    </xdr:from>
    <xdr:to>
      <xdr:col>15</xdr:col>
      <xdr:colOff>368300</xdr:colOff>
      <xdr:row>148</xdr:row>
      <xdr:rowOff>127008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6F63B41-21F0-BC4C-AEB2-437173D10416}"/>
            </a:ext>
          </a:extLst>
        </xdr:cNvPr>
        <xdr:cNvSpPr txBox="1"/>
      </xdr:nvSpPr>
      <xdr:spPr>
        <a:xfrm>
          <a:off x="10172700" y="294132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BnCl (5)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292100</xdr:colOff>
      <xdr:row>136</xdr:row>
      <xdr:rowOff>38100</xdr:rowOff>
    </xdr:from>
    <xdr:to>
      <xdr:col>15</xdr:col>
      <xdr:colOff>393700</xdr:colOff>
      <xdr:row>140</xdr:row>
      <xdr:rowOff>139708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419F237-0606-4E47-B132-AF7D317162B1}"/>
            </a:ext>
          </a:extLst>
        </xdr:cNvPr>
        <xdr:cNvSpPr txBox="1"/>
      </xdr:nvSpPr>
      <xdr:spPr>
        <a:xfrm>
          <a:off x="10198100" y="278003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BnI (4)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40</xdr:col>
      <xdr:colOff>685800</xdr:colOff>
      <xdr:row>115</xdr:row>
      <xdr:rowOff>12700</xdr:rowOff>
    </xdr:from>
    <xdr:to>
      <xdr:col>43</xdr:col>
      <xdr:colOff>787400</xdr:colOff>
      <xdr:row>119</xdr:row>
      <xdr:rowOff>114308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9B0017D1-229E-3A4B-A3B5-444F4FE82F4D}"/>
            </a:ext>
          </a:extLst>
        </xdr:cNvPr>
        <xdr:cNvSpPr txBox="1"/>
      </xdr:nvSpPr>
      <xdr:spPr>
        <a:xfrm>
          <a:off x="33705800" y="235077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TBAOH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42</xdr:col>
      <xdr:colOff>812800</xdr:colOff>
      <xdr:row>115</xdr:row>
      <xdr:rowOff>0</xdr:rowOff>
    </xdr:from>
    <xdr:to>
      <xdr:col>46</xdr:col>
      <xdr:colOff>88900</xdr:colOff>
      <xdr:row>119</xdr:row>
      <xdr:rowOff>101608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39519E80-A990-9B40-99AA-C38AAF92C94A}"/>
            </a:ext>
          </a:extLst>
        </xdr:cNvPr>
        <xdr:cNvSpPr txBox="1"/>
      </xdr:nvSpPr>
      <xdr:spPr>
        <a:xfrm>
          <a:off x="35483800" y="234950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TBACl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44</xdr:col>
      <xdr:colOff>622300</xdr:colOff>
      <xdr:row>106</xdr:row>
      <xdr:rowOff>88900</xdr:rowOff>
    </xdr:from>
    <xdr:to>
      <xdr:col>47</xdr:col>
      <xdr:colOff>723900</xdr:colOff>
      <xdr:row>110</xdr:row>
      <xdr:rowOff>190508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4A6672BC-4BB9-B14B-AEB9-46918F4DD716}"/>
            </a:ext>
          </a:extLst>
        </xdr:cNvPr>
        <xdr:cNvSpPr txBox="1"/>
      </xdr:nvSpPr>
      <xdr:spPr>
        <a:xfrm>
          <a:off x="36944300" y="217551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TBAl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44</xdr:col>
      <xdr:colOff>508000</xdr:colOff>
      <xdr:row>113</xdr:row>
      <xdr:rowOff>101600</xdr:rowOff>
    </xdr:from>
    <xdr:to>
      <xdr:col>47</xdr:col>
      <xdr:colOff>609600</xdr:colOff>
      <xdr:row>118</xdr:row>
      <xdr:rowOff>8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CCA8E63A-DAA7-8940-91EA-9241B75585EC}"/>
            </a:ext>
          </a:extLst>
        </xdr:cNvPr>
        <xdr:cNvSpPr txBox="1"/>
      </xdr:nvSpPr>
      <xdr:spPr>
        <a:xfrm>
          <a:off x="36830000" y="231902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TBAB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41</xdr:col>
      <xdr:colOff>787400</xdr:colOff>
      <xdr:row>118</xdr:row>
      <xdr:rowOff>177800</xdr:rowOff>
    </xdr:from>
    <xdr:to>
      <xdr:col>45</xdr:col>
      <xdr:colOff>63500</xdr:colOff>
      <xdr:row>123</xdr:row>
      <xdr:rowOff>76208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72885F52-743F-2549-A3D9-E52E6B725DED}"/>
            </a:ext>
          </a:extLst>
        </xdr:cNvPr>
        <xdr:cNvSpPr txBox="1"/>
      </xdr:nvSpPr>
      <xdr:spPr>
        <a:xfrm>
          <a:off x="34632900" y="242824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Std</a:t>
          </a:r>
          <a:r>
            <a:rPr lang="zh-CN" altLang="en-US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Conditions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426028</xdr:colOff>
      <xdr:row>19</xdr:row>
      <xdr:rowOff>72736</xdr:rowOff>
    </xdr:from>
    <xdr:to>
      <xdr:col>16</xdr:col>
      <xdr:colOff>539219</xdr:colOff>
      <xdr:row>50</xdr:row>
      <xdr:rowOff>136975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FB247C-FEAD-1344-AB37-E5EA3797987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58</xdr:row>
      <xdr:rowOff>0</xdr:rowOff>
    </xdr:from>
    <xdr:to>
      <xdr:col>13</xdr:col>
      <xdr:colOff>113191</xdr:colOff>
      <xdr:row>89</xdr:row>
      <xdr:rowOff>64239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D5FA98-13BE-2844-A043-1AB254ACD70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58</xdr:row>
      <xdr:rowOff>0</xdr:rowOff>
    </xdr:from>
    <xdr:to>
      <xdr:col>24</xdr:col>
      <xdr:colOff>113191</xdr:colOff>
      <xdr:row>89</xdr:row>
      <xdr:rowOff>64239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4A48974-9744-754B-A503-48BA81356BB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0</xdr:colOff>
      <xdr:row>58</xdr:row>
      <xdr:rowOff>0</xdr:rowOff>
    </xdr:from>
    <xdr:to>
      <xdr:col>36</xdr:col>
      <xdr:colOff>113191</xdr:colOff>
      <xdr:row>89</xdr:row>
      <xdr:rowOff>64239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DBA9BAB-E2BD-3C40-A23B-86E5AD89498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165100</xdr:colOff>
      <xdr:row>65</xdr:row>
      <xdr:rowOff>139700</xdr:rowOff>
    </xdr:from>
    <xdr:to>
      <xdr:col>16</xdr:col>
      <xdr:colOff>317500</xdr:colOff>
      <xdr:row>70</xdr:row>
      <xdr:rowOff>38108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9A14742D-E39D-584A-8AE2-F328D74573A4}"/>
            </a:ext>
          </a:extLst>
        </xdr:cNvPr>
        <xdr:cNvSpPr txBox="1"/>
      </xdr:nvSpPr>
      <xdr:spPr>
        <a:xfrm>
          <a:off x="8420100" y="13411200"/>
          <a:ext cx="51054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● BPin</a:t>
          </a:r>
          <a:endParaRPr lang="en-HK" altLang="zh-CN" sz="2000" b="0" i="0" u="none" strike="noStrike">
            <a:effectLst/>
            <a:latin typeface="+mn-lt"/>
            <a:ea typeface="+mn-ea"/>
            <a:cs typeface="+mn-cs"/>
          </a:endParaRPr>
        </a:p>
        <a:p>
          <a:pPr rtl="0"/>
          <a:r>
            <a:rPr lang="en-US" altLang="zh-CN" sz="2000" b="0">
              <a:effectLst/>
            </a:rPr>
            <a:t>x</a:t>
          </a:r>
          <a:r>
            <a:rPr lang="zh-CN" altLang="en-US" sz="2000" b="0">
              <a:effectLst/>
            </a:rPr>
            <a:t> </a:t>
          </a:r>
          <a:r>
            <a:rPr lang="en-US" altLang="zh-CN" sz="2000" b="0">
              <a:effectLst/>
            </a:rPr>
            <a:t>Neopentyl Glycol</a:t>
          </a:r>
          <a:endParaRPr lang="en-US" altLang="zh-CN" sz="2000" b="1" baseline="-25000">
            <a:solidFill>
              <a:schemeClr val="tx1"/>
            </a:solidFill>
            <a:effectLst/>
          </a:endParaRPr>
        </a:p>
        <a:p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○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>
              <a:effectLst/>
            </a:rPr>
            <a:t>Boronic</a:t>
          </a:r>
          <a:r>
            <a:rPr lang="zh-CN" altLang="en-US" sz="2000" b="0">
              <a:effectLst/>
            </a:rPr>
            <a:t> </a:t>
          </a:r>
          <a:r>
            <a:rPr lang="en-US" altLang="zh-CN" sz="2000" b="0">
              <a:effectLst/>
            </a:rPr>
            <a:t>Acid</a:t>
          </a:r>
          <a:endParaRPr lang="en-HK" sz="2000" b="0" i="0" u="none" strike="noStrike" baseline="0"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△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Ethylene</a:t>
          </a:r>
          <a:r>
            <a:rPr lang="en-US" altLang="zh-CN" sz="2000" b="0" i="0" u="none" strike="noStrike" baseline="0">
              <a:effectLst/>
              <a:latin typeface="+mn-lt"/>
              <a:ea typeface="+mn-ea"/>
              <a:cs typeface="+mn-cs"/>
            </a:rPr>
            <a:t> Glycol</a:t>
          </a:r>
          <a:br>
            <a:rPr lang="en-HK" sz="2000"/>
          </a:br>
          <a:endParaRPr lang="en-GB" sz="2000"/>
        </a:p>
      </xdr:txBody>
    </xdr:sp>
    <xdr:clientData/>
  </xdr:twoCellAnchor>
  <xdr:twoCellAnchor>
    <xdr:from>
      <xdr:col>21</xdr:col>
      <xdr:colOff>254000</xdr:colOff>
      <xdr:row>65</xdr:row>
      <xdr:rowOff>114300</xdr:rowOff>
    </xdr:from>
    <xdr:to>
      <xdr:col>27</xdr:col>
      <xdr:colOff>406400</xdr:colOff>
      <xdr:row>70</xdr:row>
      <xdr:rowOff>12708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A75B8465-0694-4548-B59D-E398196185BB}"/>
            </a:ext>
          </a:extLst>
        </xdr:cNvPr>
        <xdr:cNvSpPr txBox="1"/>
      </xdr:nvSpPr>
      <xdr:spPr>
        <a:xfrm>
          <a:off x="17589500" y="13385800"/>
          <a:ext cx="51054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● BPin</a:t>
          </a:r>
          <a:endParaRPr lang="en-HK" altLang="zh-CN" sz="2000" b="0" i="0" u="none" strike="noStrike">
            <a:effectLst/>
            <a:latin typeface="+mn-lt"/>
            <a:ea typeface="+mn-ea"/>
            <a:cs typeface="+mn-cs"/>
          </a:endParaRPr>
        </a:p>
        <a:p>
          <a:pPr rtl="0"/>
          <a:r>
            <a:rPr lang="en-US" altLang="zh-CN" sz="2000" b="0">
              <a:effectLst/>
            </a:rPr>
            <a:t>x</a:t>
          </a:r>
          <a:r>
            <a:rPr lang="zh-CN" altLang="en-US" sz="2000" b="0">
              <a:effectLst/>
            </a:rPr>
            <a:t> </a:t>
          </a:r>
          <a:r>
            <a:rPr lang="en-US" altLang="zh-CN" sz="2000" b="0">
              <a:effectLst/>
            </a:rPr>
            <a:t>Neopentyl Glycol</a:t>
          </a:r>
          <a:endParaRPr lang="en-US" altLang="zh-CN" sz="2000" b="1" baseline="-25000">
            <a:solidFill>
              <a:schemeClr val="tx1"/>
            </a:solidFill>
            <a:effectLst/>
          </a:endParaRPr>
        </a:p>
        <a:p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○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>
              <a:effectLst/>
            </a:rPr>
            <a:t>Boronic</a:t>
          </a:r>
          <a:r>
            <a:rPr lang="zh-CN" altLang="en-US" sz="2000" b="0">
              <a:effectLst/>
            </a:rPr>
            <a:t> </a:t>
          </a:r>
          <a:r>
            <a:rPr lang="en-US" altLang="zh-CN" sz="2000" b="0">
              <a:effectLst/>
            </a:rPr>
            <a:t>Acid</a:t>
          </a:r>
          <a:endParaRPr lang="en-HK" sz="2000" b="0" i="0" u="none" strike="noStrike" baseline="0"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△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Ethylene</a:t>
          </a:r>
          <a:r>
            <a:rPr lang="en-US" altLang="zh-CN" sz="2000" b="0" i="0" u="none" strike="noStrike" baseline="0">
              <a:effectLst/>
              <a:latin typeface="+mn-lt"/>
              <a:ea typeface="+mn-ea"/>
              <a:cs typeface="+mn-cs"/>
            </a:rPr>
            <a:t> Glycol</a:t>
          </a:r>
          <a:br>
            <a:rPr lang="en-HK" sz="2000"/>
          </a:br>
          <a:endParaRPr lang="en-GB" sz="2000"/>
        </a:p>
      </xdr:txBody>
    </xdr:sp>
    <xdr:clientData/>
  </xdr:twoCellAnchor>
  <xdr:twoCellAnchor>
    <xdr:from>
      <xdr:col>33</xdr:col>
      <xdr:colOff>215900</xdr:colOff>
      <xdr:row>67</xdr:row>
      <xdr:rowOff>38100</xdr:rowOff>
    </xdr:from>
    <xdr:to>
      <xdr:col>39</xdr:col>
      <xdr:colOff>368300</xdr:colOff>
      <xdr:row>71</xdr:row>
      <xdr:rowOff>139708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E6D5FBFD-85F5-AB4E-B900-9769AA446066}"/>
            </a:ext>
          </a:extLst>
        </xdr:cNvPr>
        <xdr:cNvSpPr txBox="1"/>
      </xdr:nvSpPr>
      <xdr:spPr>
        <a:xfrm>
          <a:off x="27457400" y="13716000"/>
          <a:ext cx="51054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● BPin</a:t>
          </a:r>
          <a:endParaRPr lang="en-HK" altLang="zh-CN" sz="2000" b="0" i="0" u="none" strike="noStrike">
            <a:effectLst/>
            <a:latin typeface="+mn-lt"/>
            <a:ea typeface="+mn-ea"/>
            <a:cs typeface="+mn-cs"/>
          </a:endParaRPr>
        </a:p>
        <a:p>
          <a:pPr rtl="0"/>
          <a:r>
            <a:rPr lang="en-US" altLang="zh-CN" sz="2000" b="0">
              <a:effectLst/>
            </a:rPr>
            <a:t>x</a:t>
          </a:r>
          <a:r>
            <a:rPr lang="zh-CN" altLang="en-US" sz="2000" b="0">
              <a:effectLst/>
            </a:rPr>
            <a:t> </a:t>
          </a:r>
          <a:r>
            <a:rPr lang="en-US" altLang="zh-CN" sz="2000" b="0">
              <a:effectLst/>
            </a:rPr>
            <a:t>Neopentyl Glycol</a:t>
          </a:r>
          <a:endParaRPr lang="en-US" altLang="zh-CN" sz="2000" b="1" baseline="-25000">
            <a:solidFill>
              <a:schemeClr val="tx1"/>
            </a:solidFill>
            <a:effectLst/>
          </a:endParaRPr>
        </a:p>
        <a:p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○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>
              <a:effectLst/>
            </a:rPr>
            <a:t>Boronic</a:t>
          </a:r>
          <a:r>
            <a:rPr lang="zh-CN" altLang="en-US" sz="2000" b="0">
              <a:effectLst/>
            </a:rPr>
            <a:t> </a:t>
          </a:r>
          <a:r>
            <a:rPr lang="en-US" altLang="zh-CN" sz="2000" b="0">
              <a:effectLst/>
            </a:rPr>
            <a:t>Acid</a:t>
          </a:r>
          <a:endParaRPr lang="en-HK" sz="2000" b="0" i="0" u="none" strike="noStrike" baseline="0"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△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Ethylene</a:t>
          </a:r>
          <a:r>
            <a:rPr lang="en-US" altLang="zh-CN" sz="2000" b="0" i="0" u="none" strike="noStrike" baseline="0">
              <a:effectLst/>
              <a:latin typeface="+mn-lt"/>
              <a:ea typeface="+mn-ea"/>
              <a:cs typeface="+mn-cs"/>
            </a:rPr>
            <a:t> Glycol</a:t>
          </a:r>
          <a:br>
            <a:rPr lang="en-HK" sz="2000"/>
          </a:br>
          <a:endParaRPr lang="en-GB" sz="20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622301</xdr:colOff>
      <xdr:row>13</xdr:row>
      <xdr:rowOff>50800</xdr:rowOff>
    </xdr:from>
    <xdr:to>
      <xdr:col>32</xdr:col>
      <xdr:colOff>706628</xdr:colOff>
      <xdr:row>44</xdr:row>
      <xdr:rowOff>15748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22AD72-2096-CE4B-8259-ABA3EE9FD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53</xdr:row>
      <xdr:rowOff>0</xdr:rowOff>
    </xdr:from>
    <xdr:to>
      <xdr:col>28</xdr:col>
      <xdr:colOff>84327</xdr:colOff>
      <xdr:row>84</xdr:row>
      <xdr:rowOff>28448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536750A-DBED-2340-8E90-4EE5C93CC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0</xdr:colOff>
      <xdr:row>53</xdr:row>
      <xdr:rowOff>0</xdr:rowOff>
    </xdr:from>
    <xdr:to>
      <xdr:col>40</xdr:col>
      <xdr:colOff>84327</xdr:colOff>
      <xdr:row>84</xdr:row>
      <xdr:rowOff>28448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FEFBA7E-62B5-A941-9C6D-67D1621C33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0</xdr:colOff>
      <xdr:row>53</xdr:row>
      <xdr:rowOff>0</xdr:rowOff>
    </xdr:from>
    <xdr:to>
      <xdr:col>51</xdr:col>
      <xdr:colOff>84327</xdr:colOff>
      <xdr:row>84</xdr:row>
      <xdr:rowOff>28448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8E0C0C7-CA2A-9645-B6D4-4383A720F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254000</xdr:colOff>
      <xdr:row>64</xdr:row>
      <xdr:rowOff>165100</xdr:rowOff>
    </xdr:from>
    <xdr:to>
      <xdr:col>23</xdr:col>
      <xdr:colOff>457200</xdr:colOff>
      <xdr:row>69</xdr:row>
      <xdr:rowOff>63508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2DD627D0-D186-484E-B7F5-014CAA6CF232}"/>
            </a:ext>
          </a:extLst>
        </xdr:cNvPr>
        <xdr:cNvSpPr txBox="1"/>
      </xdr:nvSpPr>
      <xdr:spPr>
        <a:xfrm>
          <a:off x="18415000" y="13093700"/>
          <a:ext cx="10287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2-MeTHF</a:t>
          </a:r>
        </a:p>
        <a:p>
          <a:pPr algn="ctr" rtl="0"/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8.5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ml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660400</xdr:colOff>
      <xdr:row>72</xdr:row>
      <xdr:rowOff>165100</xdr:rowOff>
    </xdr:from>
    <xdr:to>
      <xdr:col>25</xdr:col>
      <xdr:colOff>38100</xdr:colOff>
      <xdr:row>77</xdr:row>
      <xdr:rowOff>63508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5003F85D-29F0-394A-8D78-6EE2E72ECA78}"/>
            </a:ext>
          </a:extLst>
        </xdr:cNvPr>
        <xdr:cNvSpPr txBox="1"/>
      </xdr:nvSpPr>
      <xdr:spPr>
        <a:xfrm>
          <a:off x="19646900" y="14719300"/>
          <a:ext cx="10287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2-MeTHF</a:t>
          </a:r>
        </a:p>
        <a:p>
          <a:pPr algn="ctr" rtl="0"/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ml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635000</xdr:colOff>
      <xdr:row>74</xdr:row>
      <xdr:rowOff>0</xdr:rowOff>
    </xdr:from>
    <xdr:to>
      <xdr:col>22</xdr:col>
      <xdr:colOff>12700</xdr:colOff>
      <xdr:row>78</xdr:row>
      <xdr:rowOff>101608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88596B0D-299C-7B43-9048-CAAB7F0EEF60}"/>
            </a:ext>
          </a:extLst>
        </xdr:cNvPr>
        <xdr:cNvSpPr txBox="1"/>
      </xdr:nvSpPr>
      <xdr:spPr>
        <a:xfrm>
          <a:off x="17145000" y="14960600"/>
          <a:ext cx="10287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2-MeTHF</a:t>
          </a:r>
        </a:p>
        <a:p>
          <a:pPr algn="ctr" rtl="0"/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ml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33</xdr:col>
      <xdr:colOff>635000</xdr:colOff>
      <xdr:row>66</xdr:row>
      <xdr:rowOff>25400</xdr:rowOff>
    </xdr:from>
    <xdr:to>
      <xdr:col>35</xdr:col>
      <xdr:colOff>12700</xdr:colOff>
      <xdr:row>70</xdr:row>
      <xdr:rowOff>127008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6A298407-4A51-C744-BD22-5D801E0302CD}"/>
            </a:ext>
          </a:extLst>
        </xdr:cNvPr>
        <xdr:cNvSpPr txBox="1"/>
      </xdr:nvSpPr>
      <xdr:spPr>
        <a:xfrm>
          <a:off x="27876500" y="13360400"/>
          <a:ext cx="10287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2-MeTHF</a:t>
          </a:r>
        </a:p>
        <a:p>
          <a:pPr algn="ctr" rtl="0"/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8.5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ml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35</xdr:col>
      <xdr:colOff>12700</xdr:colOff>
      <xdr:row>75</xdr:row>
      <xdr:rowOff>165100</xdr:rowOff>
    </xdr:from>
    <xdr:to>
      <xdr:col>36</xdr:col>
      <xdr:colOff>215900</xdr:colOff>
      <xdr:row>80</xdr:row>
      <xdr:rowOff>63508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DCB12C6-29C5-5D4A-BFAD-AFBF735A9670}"/>
            </a:ext>
          </a:extLst>
        </xdr:cNvPr>
        <xdr:cNvSpPr txBox="1"/>
      </xdr:nvSpPr>
      <xdr:spPr>
        <a:xfrm>
          <a:off x="28905200" y="15328900"/>
          <a:ext cx="10287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2-MeTHF</a:t>
          </a:r>
        </a:p>
        <a:p>
          <a:pPr algn="ctr" rtl="0"/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ml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32</xdr:col>
      <xdr:colOff>685800</xdr:colOff>
      <xdr:row>74</xdr:row>
      <xdr:rowOff>152400</xdr:rowOff>
    </xdr:from>
    <xdr:to>
      <xdr:col>34</xdr:col>
      <xdr:colOff>63500</xdr:colOff>
      <xdr:row>79</xdr:row>
      <xdr:rowOff>50808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8BC2CC41-A5EE-8441-8755-D10B8CF2AB75}"/>
            </a:ext>
          </a:extLst>
        </xdr:cNvPr>
        <xdr:cNvSpPr txBox="1"/>
      </xdr:nvSpPr>
      <xdr:spPr>
        <a:xfrm>
          <a:off x="27101800" y="15113000"/>
          <a:ext cx="10287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2-MeTHF</a:t>
          </a:r>
        </a:p>
        <a:p>
          <a:pPr algn="ctr" rtl="0"/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ml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32</xdr:col>
      <xdr:colOff>228600</xdr:colOff>
      <xdr:row>76</xdr:row>
      <xdr:rowOff>88900</xdr:rowOff>
    </xdr:from>
    <xdr:to>
      <xdr:col>33</xdr:col>
      <xdr:colOff>38100</xdr:colOff>
      <xdr:row>78</xdr:row>
      <xdr:rowOff>139700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ABC4F77F-C607-4E4A-915D-6EC2B19E4F48}"/>
            </a:ext>
          </a:extLst>
        </xdr:cNvPr>
        <xdr:cNvCxnSpPr/>
      </xdr:nvCxnSpPr>
      <xdr:spPr>
        <a:xfrm flipV="1">
          <a:off x="26644600" y="15455900"/>
          <a:ext cx="635000" cy="45720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444500</xdr:colOff>
      <xdr:row>62</xdr:row>
      <xdr:rowOff>165100</xdr:rowOff>
    </xdr:from>
    <xdr:to>
      <xdr:col>49</xdr:col>
      <xdr:colOff>647700</xdr:colOff>
      <xdr:row>67</xdr:row>
      <xdr:rowOff>63508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DBFF4552-D5DD-5B44-8C46-281C32A17C41}"/>
            </a:ext>
          </a:extLst>
        </xdr:cNvPr>
        <xdr:cNvSpPr txBox="1"/>
      </xdr:nvSpPr>
      <xdr:spPr>
        <a:xfrm>
          <a:off x="40068500" y="12687300"/>
          <a:ext cx="10287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2-MeTHF</a:t>
          </a:r>
        </a:p>
        <a:p>
          <a:pPr algn="ctr" rtl="0"/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8.5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ml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45</xdr:col>
      <xdr:colOff>25400</xdr:colOff>
      <xdr:row>60</xdr:row>
      <xdr:rowOff>12700</xdr:rowOff>
    </xdr:from>
    <xdr:to>
      <xdr:col>46</xdr:col>
      <xdr:colOff>228600</xdr:colOff>
      <xdr:row>64</xdr:row>
      <xdr:rowOff>114308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6813ADF7-4840-C04A-B834-B66B648CCFDA}"/>
            </a:ext>
          </a:extLst>
        </xdr:cNvPr>
        <xdr:cNvSpPr txBox="1"/>
      </xdr:nvSpPr>
      <xdr:spPr>
        <a:xfrm>
          <a:off x="37172900" y="12128500"/>
          <a:ext cx="10287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2-MeTHF</a:t>
          </a:r>
        </a:p>
        <a:p>
          <a:pPr algn="ctr" rtl="0"/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ml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42</xdr:col>
      <xdr:colOff>596900</xdr:colOff>
      <xdr:row>57</xdr:row>
      <xdr:rowOff>101600</xdr:rowOff>
    </xdr:from>
    <xdr:to>
      <xdr:col>43</xdr:col>
      <xdr:colOff>800100</xdr:colOff>
      <xdr:row>62</xdr:row>
      <xdr:rowOff>8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9F37806F-0C0A-1F45-9EE1-2F7B7AA47E0B}"/>
            </a:ext>
          </a:extLst>
        </xdr:cNvPr>
        <xdr:cNvSpPr txBox="1"/>
      </xdr:nvSpPr>
      <xdr:spPr>
        <a:xfrm>
          <a:off x="35267900" y="11607800"/>
          <a:ext cx="10287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2-MeTHF</a:t>
          </a:r>
        </a:p>
        <a:p>
          <a:pPr algn="ctr" rtl="0"/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ml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594360</xdr:colOff>
      <xdr:row>30</xdr:row>
      <xdr:rowOff>161713</xdr:rowOff>
    </xdr:from>
    <xdr:to>
      <xdr:col>28</xdr:col>
      <xdr:colOff>704087</xdr:colOff>
      <xdr:row>61</xdr:row>
      <xdr:rowOff>68241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89D797-CB88-8F45-B029-0F486302BE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665480</xdr:colOff>
      <xdr:row>30</xdr:row>
      <xdr:rowOff>171873</xdr:rowOff>
    </xdr:from>
    <xdr:to>
      <xdr:col>38</xdr:col>
      <xdr:colOff>775207</xdr:colOff>
      <xdr:row>61</xdr:row>
      <xdr:rowOff>78401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C69A48-73A1-5142-A308-CA80D8C5E8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68</xdr:row>
      <xdr:rowOff>0</xdr:rowOff>
    </xdr:from>
    <xdr:to>
      <xdr:col>33</xdr:col>
      <xdr:colOff>109727</xdr:colOff>
      <xdr:row>98</xdr:row>
      <xdr:rowOff>170688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E02A190-752A-2940-A0F5-658033703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0</xdr:colOff>
      <xdr:row>68</xdr:row>
      <xdr:rowOff>0</xdr:rowOff>
    </xdr:from>
    <xdr:to>
      <xdr:col>44</xdr:col>
      <xdr:colOff>109727</xdr:colOff>
      <xdr:row>98</xdr:row>
      <xdr:rowOff>170688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F851671-9353-DF44-A9D6-142A2B2E6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45</xdr:col>
      <xdr:colOff>0</xdr:colOff>
      <xdr:row>68</xdr:row>
      <xdr:rowOff>0</xdr:rowOff>
    </xdr:from>
    <xdr:to>
      <xdr:col>55</xdr:col>
      <xdr:colOff>109727</xdr:colOff>
      <xdr:row>98</xdr:row>
      <xdr:rowOff>170688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84D9FE1-F52E-A145-9F9E-F76B83857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449580</xdr:colOff>
      <xdr:row>81</xdr:row>
      <xdr:rowOff>142240</xdr:rowOff>
    </xdr:from>
    <xdr:to>
      <xdr:col>26</xdr:col>
      <xdr:colOff>655320</xdr:colOff>
      <xdr:row>86</xdr:row>
      <xdr:rowOff>40648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E05BD8C6-4F1B-0C40-ADCD-8A40439CA8C2}"/>
            </a:ext>
          </a:extLst>
        </xdr:cNvPr>
        <xdr:cNvSpPr txBox="1"/>
      </xdr:nvSpPr>
      <xdr:spPr>
        <a:xfrm>
          <a:off x="21023580" y="16581120"/>
          <a:ext cx="10287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lang="en-US" altLang="zh-CN" sz="1600" b="1" i="0" u="none" strike="noStrike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</a:t>
          </a:r>
        </a:p>
        <a:p>
          <a:pPr algn="ctr" rtl="0"/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1.5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ml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279400</xdr:colOff>
      <xdr:row>91</xdr:row>
      <xdr:rowOff>48260</xdr:rowOff>
    </xdr:from>
    <xdr:to>
      <xdr:col>25</xdr:col>
      <xdr:colOff>485140</xdr:colOff>
      <xdr:row>95</xdr:row>
      <xdr:rowOff>149868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CB2AA083-A5B8-7F4A-A894-4415AAB37DD9}"/>
            </a:ext>
          </a:extLst>
        </xdr:cNvPr>
        <xdr:cNvSpPr txBox="1"/>
      </xdr:nvSpPr>
      <xdr:spPr>
        <a:xfrm>
          <a:off x="20030440" y="18519140"/>
          <a:ext cx="10287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lang="en-US" altLang="zh-CN" sz="1600" b="1" i="0" u="none" strike="noStrike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</a:t>
          </a:r>
        </a:p>
        <a:p>
          <a:pPr algn="ctr" rtl="0"/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ml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640080</xdr:colOff>
      <xdr:row>88</xdr:row>
      <xdr:rowOff>193040</xdr:rowOff>
    </xdr:from>
    <xdr:to>
      <xdr:col>27</xdr:col>
      <xdr:colOff>22860</xdr:colOff>
      <xdr:row>92</xdr:row>
      <xdr:rowOff>177808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E6A30F08-9655-4949-84CB-B32A6B74AF66}"/>
            </a:ext>
          </a:extLst>
        </xdr:cNvPr>
        <xdr:cNvSpPr txBox="1"/>
      </xdr:nvSpPr>
      <xdr:spPr>
        <a:xfrm>
          <a:off x="21214080" y="18054320"/>
          <a:ext cx="1028700" cy="79756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lang="en-US" altLang="zh-CN" sz="1600" b="1" i="0" u="none" strike="noStrike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</a:t>
          </a:r>
        </a:p>
        <a:p>
          <a:pPr algn="ctr" rtl="0"/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ml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39</xdr:col>
      <xdr:colOff>180340</xdr:colOff>
      <xdr:row>82</xdr:row>
      <xdr:rowOff>111760</xdr:rowOff>
    </xdr:from>
    <xdr:to>
      <xdr:col>40</xdr:col>
      <xdr:colOff>386080</xdr:colOff>
      <xdr:row>87</xdr:row>
      <xdr:rowOff>10168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451E640B-B807-F545-AABA-1051A10C16DD}"/>
            </a:ext>
          </a:extLst>
        </xdr:cNvPr>
        <xdr:cNvSpPr txBox="1"/>
      </xdr:nvSpPr>
      <xdr:spPr>
        <a:xfrm>
          <a:off x="32275780" y="16753840"/>
          <a:ext cx="10287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lang="en-US" altLang="zh-CN" sz="1600" b="1" i="0" u="none" strike="noStrike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</a:t>
          </a:r>
        </a:p>
        <a:p>
          <a:pPr algn="ctr" rtl="0"/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1.5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ml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37</xdr:col>
      <xdr:colOff>274320</xdr:colOff>
      <xdr:row>90</xdr:row>
      <xdr:rowOff>78740</xdr:rowOff>
    </xdr:from>
    <xdr:to>
      <xdr:col>38</xdr:col>
      <xdr:colOff>480060</xdr:colOff>
      <xdr:row>94</xdr:row>
      <xdr:rowOff>180348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E1A0ACAE-9820-4447-A42A-6C4224BB5F8D}"/>
            </a:ext>
          </a:extLst>
        </xdr:cNvPr>
        <xdr:cNvSpPr txBox="1"/>
      </xdr:nvSpPr>
      <xdr:spPr>
        <a:xfrm>
          <a:off x="30723840" y="18346420"/>
          <a:ext cx="10287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lang="en-US" altLang="zh-CN" sz="1600" b="1" i="0" u="none" strike="noStrike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</a:t>
          </a:r>
        </a:p>
        <a:p>
          <a:pPr algn="ctr" rtl="0"/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ml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39</xdr:col>
      <xdr:colOff>228600</xdr:colOff>
      <xdr:row>88</xdr:row>
      <xdr:rowOff>40640</xdr:rowOff>
    </xdr:from>
    <xdr:to>
      <xdr:col>40</xdr:col>
      <xdr:colOff>434340</xdr:colOff>
      <xdr:row>92</xdr:row>
      <xdr:rowOff>25408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B93DB98B-2C90-C340-8F59-4148E7396E08}"/>
            </a:ext>
          </a:extLst>
        </xdr:cNvPr>
        <xdr:cNvSpPr txBox="1"/>
      </xdr:nvSpPr>
      <xdr:spPr>
        <a:xfrm>
          <a:off x="32324040" y="17901920"/>
          <a:ext cx="1028700" cy="79756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lang="en-US" altLang="zh-CN" sz="1600" b="1" i="0" u="none" strike="noStrike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</a:t>
          </a:r>
        </a:p>
        <a:p>
          <a:pPr algn="ctr" rtl="0"/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ml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47</xdr:col>
      <xdr:colOff>200660</xdr:colOff>
      <xdr:row>84</xdr:row>
      <xdr:rowOff>132080</xdr:rowOff>
    </xdr:from>
    <xdr:to>
      <xdr:col>48</xdr:col>
      <xdr:colOff>406400</xdr:colOff>
      <xdr:row>89</xdr:row>
      <xdr:rowOff>30488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6B789C70-919C-E94B-B090-D0F7F2C4591B}"/>
            </a:ext>
          </a:extLst>
        </xdr:cNvPr>
        <xdr:cNvSpPr txBox="1"/>
      </xdr:nvSpPr>
      <xdr:spPr>
        <a:xfrm>
          <a:off x="38879780" y="17180560"/>
          <a:ext cx="10287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lang="en-US" altLang="zh-CN" sz="1600" b="1" i="0" u="none" strike="noStrike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</a:t>
          </a:r>
        </a:p>
        <a:p>
          <a:pPr algn="ctr" rtl="0"/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1.5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ml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48</xdr:col>
      <xdr:colOff>386080</xdr:colOff>
      <xdr:row>76</xdr:row>
      <xdr:rowOff>58420</xdr:rowOff>
    </xdr:from>
    <xdr:to>
      <xdr:col>49</xdr:col>
      <xdr:colOff>591820</xdr:colOff>
      <xdr:row>80</xdr:row>
      <xdr:rowOff>160028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A8498FE-CE54-B344-A79B-9756CA3466F8}"/>
            </a:ext>
          </a:extLst>
        </xdr:cNvPr>
        <xdr:cNvSpPr txBox="1"/>
      </xdr:nvSpPr>
      <xdr:spPr>
        <a:xfrm>
          <a:off x="39888160" y="15481300"/>
          <a:ext cx="10287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lang="en-US" altLang="zh-CN" sz="1600" b="1" i="0" u="none" strike="noStrike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</a:t>
          </a:r>
        </a:p>
        <a:p>
          <a:pPr algn="ctr" rtl="0"/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ml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47</xdr:col>
      <xdr:colOff>177800</xdr:colOff>
      <xdr:row>73</xdr:row>
      <xdr:rowOff>193040</xdr:rowOff>
    </xdr:from>
    <xdr:to>
      <xdr:col>48</xdr:col>
      <xdr:colOff>383540</xdr:colOff>
      <xdr:row>77</xdr:row>
      <xdr:rowOff>177808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132FA9E4-7055-9948-A473-29A9BC20CC90}"/>
            </a:ext>
          </a:extLst>
        </xdr:cNvPr>
        <xdr:cNvSpPr txBox="1"/>
      </xdr:nvSpPr>
      <xdr:spPr>
        <a:xfrm>
          <a:off x="38856920" y="15006320"/>
          <a:ext cx="1028700" cy="79756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lang="en-US" altLang="zh-CN" sz="1600" b="1" i="0" u="none" strike="noStrike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</a:t>
          </a:r>
        </a:p>
        <a:p>
          <a:pPr algn="ctr" rtl="0"/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ml</a:t>
          </a:r>
          <a:r>
            <a:rPr lang="zh-CN" altLang="en-US" sz="16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165100</xdr:rowOff>
    </xdr:from>
    <xdr:to>
      <xdr:col>10</xdr:col>
      <xdr:colOff>84327</xdr:colOff>
      <xdr:row>59</xdr:row>
      <xdr:rowOff>130048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D7566D-BDFE-0247-B880-E7FCCE76C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549551</xdr:colOff>
      <xdr:row>14</xdr:row>
      <xdr:rowOff>182975</xdr:rowOff>
    </xdr:from>
    <xdr:to>
      <xdr:col>12</xdr:col>
      <xdr:colOff>579001</xdr:colOff>
      <xdr:row>45</xdr:row>
      <xdr:rowOff>191981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4A9002-C0F0-664D-B3A0-52948C5366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495301</xdr:colOff>
      <xdr:row>31</xdr:row>
      <xdr:rowOff>18378</xdr:rowOff>
    </xdr:from>
    <xdr:to>
      <xdr:col>11</xdr:col>
      <xdr:colOff>584200</xdr:colOff>
      <xdr:row>62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B993B6-BDC7-764B-B1A4-B472B752F21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241301</xdr:colOff>
      <xdr:row>22</xdr:row>
      <xdr:rowOff>63500</xdr:rowOff>
    </xdr:from>
    <xdr:to>
      <xdr:col>19</xdr:col>
      <xdr:colOff>325628</xdr:colOff>
      <xdr:row>53</xdr:row>
      <xdr:rowOff>91948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E35F9C-E30A-B740-B218-38F49FF5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342900</xdr:colOff>
      <xdr:row>33</xdr:row>
      <xdr:rowOff>127000</xdr:rowOff>
    </xdr:from>
    <xdr:to>
      <xdr:col>19</xdr:col>
      <xdr:colOff>749300</xdr:colOff>
      <xdr:row>38</xdr:row>
      <xdr:rowOff>25408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7E773A09-E79B-174A-A927-4DF6D7957CDE}"/>
            </a:ext>
          </a:extLst>
        </xdr:cNvPr>
        <xdr:cNvSpPr txBox="1"/>
      </xdr:nvSpPr>
      <xdr:spPr>
        <a:xfrm>
          <a:off x="14376400" y="6692900"/>
          <a:ext cx="20574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[2]</a:t>
          </a:r>
          <a:endParaRPr lang="en-GB" sz="1600" b="1">
            <a:solidFill>
              <a:srgbClr val="C00000"/>
            </a:solidFill>
            <a:latin typeface="+mn-lt"/>
          </a:endParaRPr>
        </a:p>
      </xdr:txBody>
    </xdr:sp>
    <xdr:clientData/>
  </xdr:twoCellAnchor>
  <xdr:twoCellAnchor>
    <xdr:from>
      <xdr:col>17</xdr:col>
      <xdr:colOff>330200</xdr:colOff>
      <xdr:row>43</xdr:row>
      <xdr:rowOff>152400</xdr:rowOff>
    </xdr:from>
    <xdr:to>
      <xdr:col>19</xdr:col>
      <xdr:colOff>736600</xdr:colOff>
      <xdr:row>48</xdr:row>
      <xdr:rowOff>50808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CDE85CF0-FE3B-E547-8DB6-3D4578AAFC2F}"/>
            </a:ext>
          </a:extLst>
        </xdr:cNvPr>
        <xdr:cNvSpPr txBox="1"/>
      </xdr:nvSpPr>
      <xdr:spPr>
        <a:xfrm>
          <a:off x="14363700" y="8750300"/>
          <a:ext cx="20574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[6]</a:t>
          </a:r>
          <a:endParaRPr lang="en-GB" sz="1600" b="1">
            <a:solidFill>
              <a:schemeClr val="accent2"/>
            </a:solidFill>
            <a:latin typeface="+mn-lt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787401</xdr:colOff>
      <xdr:row>13</xdr:row>
      <xdr:rowOff>38100</xdr:rowOff>
    </xdr:from>
    <xdr:to>
      <xdr:col>13</xdr:col>
      <xdr:colOff>46228</xdr:colOff>
      <xdr:row>44</xdr:row>
      <xdr:rowOff>66548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DE21B1-1F08-DD46-A525-655CF9727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812800</xdr:colOff>
      <xdr:row>75</xdr:row>
      <xdr:rowOff>165100</xdr:rowOff>
    </xdr:from>
    <xdr:to>
      <xdr:col>39</xdr:col>
      <xdr:colOff>71627</xdr:colOff>
      <xdr:row>106</xdr:row>
      <xdr:rowOff>130048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A5A398-BCA6-5D4F-9995-75C180F87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812801</xdr:colOff>
      <xdr:row>0</xdr:row>
      <xdr:rowOff>165100</xdr:rowOff>
    </xdr:from>
    <xdr:to>
      <xdr:col>36</xdr:col>
      <xdr:colOff>71628</xdr:colOff>
      <xdr:row>31</xdr:row>
      <xdr:rowOff>130048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D9613C-E446-AC40-B00A-3157B3F37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62</xdr:row>
      <xdr:rowOff>158750</xdr:rowOff>
    </xdr:from>
    <xdr:to>
      <xdr:col>10</xdr:col>
      <xdr:colOff>444500</xdr:colOff>
      <xdr:row>76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3FDF581-C532-EE4A-8EC4-1E9F8EF15D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38100</xdr:colOff>
      <xdr:row>62</xdr:row>
      <xdr:rowOff>177800</xdr:rowOff>
    </xdr:from>
    <xdr:to>
      <xdr:col>15</xdr:col>
      <xdr:colOff>482600</xdr:colOff>
      <xdr:row>76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0BF9CA4-21CB-F347-8C49-8E656DDD8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38100</xdr:colOff>
      <xdr:row>62</xdr:row>
      <xdr:rowOff>165100</xdr:rowOff>
    </xdr:from>
    <xdr:to>
      <xdr:col>20</xdr:col>
      <xdr:colOff>482600</xdr:colOff>
      <xdr:row>76</xdr:row>
      <xdr:rowOff>63500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4790B38-B8EC-DC43-A7F9-D0BF04C83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38100</xdr:colOff>
      <xdr:row>141</xdr:row>
      <xdr:rowOff>158750</xdr:rowOff>
    </xdr:from>
    <xdr:to>
      <xdr:col>14</xdr:col>
      <xdr:colOff>482600</xdr:colOff>
      <xdr:row>155</xdr:row>
      <xdr:rowOff>57150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AC7DB59-047D-184A-AA20-22D4625394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38100</xdr:colOff>
      <xdr:row>141</xdr:row>
      <xdr:rowOff>146050</xdr:rowOff>
    </xdr:from>
    <xdr:to>
      <xdr:col>9</xdr:col>
      <xdr:colOff>482600</xdr:colOff>
      <xdr:row>155</xdr:row>
      <xdr:rowOff>44450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E149174-2199-B046-8AB2-DB8873817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38100</xdr:colOff>
      <xdr:row>141</xdr:row>
      <xdr:rowOff>171450</xdr:rowOff>
    </xdr:from>
    <xdr:to>
      <xdr:col>19</xdr:col>
      <xdr:colOff>482600</xdr:colOff>
      <xdr:row>155</xdr:row>
      <xdr:rowOff>69850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A172C18-089D-A045-815C-F3FA28901D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711200</xdr:colOff>
      <xdr:row>79</xdr:row>
      <xdr:rowOff>25400</xdr:rowOff>
    </xdr:from>
    <xdr:to>
      <xdr:col>27</xdr:col>
      <xdr:colOff>795527</xdr:colOff>
      <xdr:row>109</xdr:row>
      <xdr:rowOff>193548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C1C4F45-3176-0948-A4AA-A2CC7063D0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36</xdr:col>
      <xdr:colOff>546100</xdr:colOff>
      <xdr:row>89</xdr:row>
      <xdr:rowOff>101600</xdr:rowOff>
    </xdr:from>
    <xdr:to>
      <xdr:col>39</xdr:col>
      <xdr:colOff>127000</xdr:colOff>
      <xdr:row>94</xdr:row>
      <xdr:rowOff>8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DBBA60EC-D8B2-D64A-843F-AA0E58A451DC}"/>
            </a:ext>
          </a:extLst>
        </xdr:cNvPr>
        <xdr:cNvSpPr txBox="1"/>
      </xdr:nvSpPr>
      <xdr:spPr>
        <a:xfrm>
          <a:off x="30721300" y="18618200"/>
          <a:ext cx="20955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●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1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[0.10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M]</a:t>
          </a:r>
          <a:endParaRPr lang="en-HK" sz="2000" b="0">
            <a:effectLst/>
            <a:latin typeface="+mn-lt"/>
          </a:endParaRPr>
        </a:p>
        <a:p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○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1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[0.15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M]</a:t>
          </a:r>
          <a:endParaRPr lang="en-HK" sz="2000" b="0">
            <a:effectLst/>
            <a:latin typeface="+mn-lt"/>
          </a:endParaRPr>
        </a:p>
        <a:p>
          <a:br>
            <a:rPr lang="en-HK" sz="2000">
              <a:latin typeface="+mn-lt"/>
            </a:rPr>
          </a:br>
          <a:endParaRPr lang="en-GB" sz="2000">
            <a:latin typeface="+mn-lt"/>
          </a:endParaRPr>
        </a:p>
      </xdr:txBody>
    </xdr:sp>
    <xdr:clientData/>
  </xdr:twoCellAnchor>
  <xdr:twoCellAnchor>
    <xdr:from>
      <xdr:col>33</xdr:col>
      <xdr:colOff>698500</xdr:colOff>
      <xdr:row>82</xdr:row>
      <xdr:rowOff>50800</xdr:rowOff>
    </xdr:from>
    <xdr:to>
      <xdr:col>36</xdr:col>
      <xdr:colOff>279400</xdr:colOff>
      <xdr:row>86</xdr:row>
      <xdr:rowOff>152408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1AB4ACD5-BE4A-CF43-93F4-8350BA91C821}"/>
            </a:ext>
          </a:extLst>
        </xdr:cNvPr>
        <xdr:cNvSpPr txBox="1"/>
      </xdr:nvSpPr>
      <xdr:spPr>
        <a:xfrm>
          <a:off x="28359100" y="17145000"/>
          <a:ext cx="20955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accent6"/>
              </a:solidFill>
              <a:effectLst/>
              <a:latin typeface="+mn-lt"/>
              <a:ea typeface="+mn-ea"/>
              <a:cs typeface="+mn-cs"/>
            </a:rPr>
            <a:t>3</a:t>
          </a:r>
          <a:endParaRPr lang="en-GB" sz="1600" b="1">
            <a:solidFill>
              <a:schemeClr val="accent6"/>
            </a:solidFill>
            <a:latin typeface="+mn-lt"/>
          </a:endParaRPr>
        </a:p>
      </xdr:txBody>
    </xdr:sp>
    <xdr:clientData/>
  </xdr:twoCellAnchor>
  <xdr:twoCellAnchor>
    <xdr:from>
      <xdr:col>33</xdr:col>
      <xdr:colOff>711200</xdr:colOff>
      <xdr:row>98</xdr:row>
      <xdr:rowOff>127000</xdr:rowOff>
    </xdr:from>
    <xdr:to>
      <xdr:col>36</xdr:col>
      <xdr:colOff>292100</xdr:colOff>
      <xdr:row>103</xdr:row>
      <xdr:rowOff>25408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B9DCE4BB-3887-6644-873D-1B9D14B8AB6B}"/>
            </a:ext>
          </a:extLst>
        </xdr:cNvPr>
        <xdr:cNvSpPr txBox="1"/>
      </xdr:nvSpPr>
      <xdr:spPr>
        <a:xfrm>
          <a:off x="28371800" y="20472400"/>
          <a:ext cx="20955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</a:t>
          </a:r>
          <a:endParaRPr lang="en-GB" sz="1600" b="1">
            <a:solidFill>
              <a:srgbClr val="C00000"/>
            </a:solidFill>
            <a:latin typeface="+mn-lt"/>
          </a:endParaRPr>
        </a:p>
      </xdr:txBody>
    </xdr:sp>
    <xdr:clientData/>
  </xdr:twoCellAnchor>
  <xdr:twoCellAnchor>
    <xdr:from>
      <xdr:col>33</xdr:col>
      <xdr:colOff>368299</xdr:colOff>
      <xdr:row>8</xdr:row>
      <xdr:rowOff>136525</xdr:rowOff>
    </xdr:from>
    <xdr:to>
      <xdr:col>36</xdr:col>
      <xdr:colOff>219074</xdr:colOff>
      <xdr:row>10</xdr:row>
      <xdr:rowOff>174642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D22C31BF-B7B6-0441-8B52-2C86ACCAF6F9}"/>
            </a:ext>
          </a:extLst>
        </xdr:cNvPr>
        <xdr:cNvSpPr txBox="1"/>
      </xdr:nvSpPr>
      <xdr:spPr>
        <a:xfrm>
          <a:off x="28028899" y="1825625"/>
          <a:ext cx="2365375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● 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trial 10</a:t>
          </a:r>
          <a:endParaRPr lang="en-HK" altLang="zh-CN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○ 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trail 11</a:t>
          </a:r>
          <a:endParaRPr lang="en-HK" altLang="zh-CN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34</xdr:col>
      <xdr:colOff>790575</xdr:colOff>
      <xdr:row>15</xdr:row>
      <xdr:rowOff>168275</xdr:rowOff>
    </xdr:from>
    <xdr:to>
      <xdr:col>35</xdr:col>
      <xdr:colOff>409575</xdr:colOff>
      <xdr:row>18</xdr:row>
      <xdr:rowOff>3192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BF3AC32F-11CA-4547-9F91-6C06B3919DEB}"/>
            </a:ext>
          </a:extLst>
        </xdr:cNvPr>
        <xdr:cNvSpPr txBox="1"/>
      </xdr:nvSpPr>
      <xdr:spPr>
        <a:xfrm>
          <a:off x="29289375" y="3279775"/>
          <a:ext cx="4572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 sz="1600" b="1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[3]</a:t>
          </a:r>
          <a:endParaRPr lang="en-GB" sz="1600" b="1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34</xdr:col>
      <xdr:colOff>762000</xdr:colOff>
      <xdr:row>21</xdr:row>
      <xdr:rowOff>44450</xdr:rowOff>
    </xdr:from>
    <xdr:to>
      <xdr:col>35</xdr:col>
      <xdr:colOff>304800</xdr:colOff>
      <xdr:row>22</xdr:row>
      <xdr:rowOff>222267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8DAF3122-4BBC-954C-92EC-7355D0F2703B}"/>
            </a:ext>
          </a:extLst>
        </xdr:cNvPr>
        <xdr:cNvSpPr txBox="1"/>
      </xdr:nvSpPr>
      <xdr:spPr>
        <a:xfrm>
          <a:off x="29260800" y="4375150"/>
          <a:ext cx="3810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 sz="16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[1]</a:t>
          </a:r>
          <a:endParaRPr lang="en-GB" sz="1600" b="1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34</xdr:col>
      <xdr:colOff>831850</xdr:colOff>
      <xdr:row>23</xdr:row>
      <xdr:rowOff>241300</xdr:rowOff>
    </xdr:from>
    <xdr:to>
      <xdr:col>35</xdr:col>
      <xdr:colOff>400050</xdr:colOff>
      <xdr:row>25</xdr:row>
      <xdr:rowOff>146067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AD647421-0B6C-AC49-9BDB-3D8631A27111}"/>
            </a:ext>
          </a:extLst>
        </xdr:cNvPr>
        <xdr:cNvSpPr txBox="1"/>
      </xdr:nvSpPr>
      <xdr:spPr>
        <a:xfrm>
          <a:off x="29330650" y="5105400"/>
          <a:ext cx="406400" cy="43816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 sz="16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[2]</a:t>
          </a:r>
          <a:endParaRPr lang="en-GB" sz="1600" b="1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736600</xdr:colOff>
      <xdr:row>63</xdr:row>
      <xdr:rowOff>0</xdr:rowOff>
    </xdr:from>
    <xdr:to>
      <xdr:col>15</xdr:col>
      <xdr:colOff>127000</xdr:colOff>
      <xdr:row>65</xdr:row>
      <xdr:rowOff>38117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DAF7B833-DCB7-5B4C-A745-FF09919C2217}"/>
            </a:ext>
          </a:extLst>
        </xdr:cNvPr>
        <xdr:cNvSpPr txBox="1"/>
      </xdr:nvSpPr>
      <xdr:spPr>
        <a:xfrm>
          <a:off x="9956800" y="13169900"/>
          <a:ext cx="27432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●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 10</a:t>
          </a:r>
          <a:r>
            <a:rPr lang="zh-CN" alt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○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11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142</xdr:row>
      <xdr:rowOff>0</xdr:rowOff>
    </xdr:from>
    <xdr:to>
      <xdr:col>14</xdr:col>
      <xdr:colOff>215900</xdr:colOff>
      <xdr:row>144</xdr:row>
      <xdr:rowOff>38117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2FA6E184-C02D-1A4C-A07D-B3E9B775BADA}"/>
            </a:ext>
          </a:extLst>
        </xdr:cNvPr>
        <xdr:cNvSpPr txBox="1"/>
      </xdr:nvSpPr>
      <xdr:spPr>
        <a:xfrm>
          <a:off x="9220200" y="29337000"/>
          <a:ext cx="27305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●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 1</a:t>
          </a:r>
          <a:r>
            <a:rPr lang="zh-CN" alt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○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317501</xdr:colOff>
      <xdr:row>0</xdr:row>
      <xdr:rowOff>0</xdr:rowOff>
    </xdr:from>
    <xdr:to>
      <xdr:col>30</xdr:col>
      <xdr:colOff>401828</xdr:colOff>
      <xdr:row>30</xdr:row>
      <xdr:rowOff>168148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A7726D-F5FE-8643-B328-0377600151D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660400</xdr:colOff>
      <xdr:row>53</xdr:row>
      <xdr:rowOff>158750</xdr:rowOff>
    </xdr:from>
    <xdr:to>
      <xdr:col>10</xdr:col>
      <xdr:colOff>279400</xdr:colOff>
      <xdr:row>67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BD4E1F-6BEF-514A-8189-B6EA11244A0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53</xdr:row>
      <xdr:rowOff>165100</xdr:rowOff>
    </xdr:from>
    <xdr:to>
      <xdr:col>15</xdr:col>
      <xdr:colOff>469900</xdr:colOff>
      <xdr:row>67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36A2D9A-A707-AD4D-ADCE-08C8CAB4F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38100</xdr:colOff>
      <xdr:row>53</xdr:row>
      <xdr:rowOff>152400</xdr:rowOff>
    </xdr:from>
    <xdr:to>
      <xdr:col>20</xdr:col>
      <xdr:colOff>482600</xdr:colOff>
      <xdr:row>67</xdr:row>
      <xdr:rowOff>50800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358FA48-FC94-EB43-86CC-B77D4ABED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698500</xdr:colOff>
      <xdr:row>137</xdr:row>
      <xdr:rowOff>152400</xdr:rowOff>
    </xdr:from>
    <xdr:to>
      <xdr:col>9</xdr:col>
      <xdr:colOff>317500</xdr:colOff>
      <xdr:row>151</xdr:row>
      <xdr:rowOff>50800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DBAFF63-CE13-664C-AAB1-A9FBF4BF67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137</xdr:row>
      <xdr:rowOff>171450</xdr:rowOff>
    </xdr:from>
    <xdr:to>
      <xdr:col>14</xdr:col>
      <xdr:colOff>444500</xdr:colOff>
      <xdr:row>151</xdr:row>
      <xdr:rowOff>69850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F30C42B-AF03-7043-8440-13AE1FF2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12700</xdr:colOff>
      <xdr:row>137</xdr:row>
      <xdr:rowOff>171450</xdr:rowOff>
    </xdr:from>
    <xdr:to>
      <xdr:col>19</xdr:col>
      <xdr:colOff>457200</xdr:colOff>
      <xdr:row>151</xdr:row>
      <xdr:rowOff>69850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B92581D-C5F9-F646-A951-B73D349C1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571501</xdr:colOff>
      <xdr:row>80</xdr:row>
      <xdr:rowOff>63500</xdr:rowOff>
    </xdr:from>
    <xdr:to>
      <xdr:col>17</xdr:col>
      <xdr:colOff>655828</xdr:colOff>
      <xdr:row>111</xdr:row>
      <xdr:rowOff>66548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B3CC1B3-701E-8142-9B49-4971D23EF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31</xdr:col>
      <xdr:colOff>50800</xdr:colOff>
      <xdr:row>0</xdr:row>
      <xdr:rowOff>50800</xdr:rowOff>
    </xdr:from>
    <xdr:to>
      <xdr:col>41</xdr:col>
      <xdr:colOff>135127</xdr:colOff>
      <xdr:row>31</xdr:row>
      <xdr:rowOff>15748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D6CD118-445B-7049-8518-B7E8BF9E09C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815974</xdr:colOff>
      <xdr:row>7</xdr:row>
      <xdr:rowOff>9525</xdr:rowOff>
    </xdr:from>
    <xdr:to>
      <xdr:col>30</xdr:col>
      <xdr:colOff>190500</xdr:colOff>
      <xdr:row>9</xdr:row>
      <xdr:rowOff>47642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4D7FD4AB-8328-5542-9994-58962F56BE99}"/>
            </a:ext>
          </a:extLst>
        </xdr:cNvPr>
        <xdr:cNvSpPr txBox="1"/>
      </xdr:nvSpPr>
      <xdr:spPr>
        <a:xfrm>
          <a:off x="22278974" y="1495425"/>
          <a:ext cx="2676526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● 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Trial 10</a:t>
          </a:r>
          <a:endParaRPr lang="en-HK" altLang="zh-CN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○ 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Trial 12</a:t>
          </a:r>
          <a:endParaRPr lang="en-HK" altLang="zh-CN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200025</xdr:colOff>
      <xdr:row>14</xdr:row>
      <xdr:rowOff>60325</xdr:rowOff>
    </xdr:from>
    <xdr:to>
      <xdr:col>29</xdr:col>
      <xdr:colOff>660400</xdr:colOff>
      <xdr:row>16</xdr:row>
      <xdr:rowOff>98442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3E2E2151-711C-A647-A2DF-0F16C0D2C08D}"/>
            </a:ext>
          </a:extLst>
        </xdr:cNvPr>
        <xdr:cNvSpPr txBox="1"/>
      </xdr:nvSpPr>
      <xdr:spPr>
        <a:xfrm>
          <a:off x="24139525" y="2968625"/>
          <a:ext cx="460375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 sz="1600" b="1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[3]</a:t>
          </a:r>
          <a:endParaRPr lang="en-GB" sz="1600" b="1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581025</xdr:colOff>
      <xdr:row>10</xdr:row>
      <xdr:rowOff>19050</xdr:rowOff>
    </xdr:from>
    <xdr:to>
      <xdr:col>26</xdr:col>
      <xdr:colOff>136525</xdr:colOff>
      <xdr:row>12</xdr:row>
      <xdr:rowOff>57167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C61A3A3F-CB15-294A-8F50-CADFF5ADA099}"/>
            </a:ext>
          </a:extLst>
        </xdr:cNvPr>
        <xdr:cNvSpPr txBox="1"/>
      </xdr:nvSpPr>
      <xdr:spPr>
        <a:xfrm>
          <a:off x="21218525" y="2114550"/>
          <a:ext cx="3810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 sz="16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[1]</a:t>
          </a:r>
          <a:endParaRPr lang="en-GB" sz="1600" b="1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241300</xdr:colOff>
      <xdr:row>22</xdr:row>
      <xdr:rowOff>107950</xdr:rowOff>
    </xdr:from>
    <xdr:to>
      <xdr:col>29</xdr:col>
      <xdr:colOff>650875</xdr:colOff>
      <xdr:row>24</xdr:row>
      <xdr:rowOff>146067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585629DC-6F81-0647-8845-8C1AD647EF0F}"/>
            </a:ext>
          </a:extLst>
        </xdr:cNvPr>
        <xdr:cNvSpPr txBox="1"/>
      </xdr:nvSpPr>
      <xdr:spPr>
        <a:xfrm>
          <a:off x="24180800" y="4641850"/>
          <a:ext cx="409575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 sz="16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[2]</a:t>
          </a:r>
          <a:endParaRPr lang="en-GB" sz="1600" b="1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723900</xdr:colOff>
      <xdr:row>53</xdr:row>
      <xdr:rowOff>114300</xdr:rowOff>
    </xdr:from>
    <xdr:to>
      <xdr:col>15</xdr:col>
      <xdr:colOff>114300</xdr:colOff>
      <xdr:row>55</xdr:row>
      <xdr:rowOff>152417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1C69721E-4325-A74F-811F-C528C76B8DB5}"/>
            </a:ext>
          </a:extLst>
        </xdr:cNvPr>
        <xdr:cNvSpPr txBox="1"/>
      </xdr:nvSpPr>
      <xdr:spPr>
        <a:xfrm>
          <a:off x="9804400" y="10998200"/>
          <a:ext cx="26924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●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 10</a:t>
          </a:r>
          <a:r>
            <a:rPr lang="zh-CN" alt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○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12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558800</xdr:colOff>
      <xdr:row>138</xdr:row>
      <xdr:rowOff>12700</xdr:rowOff>
    </xdr:from>
    <xdr:to>
      <xdr:col>13</xdr:col>
      <xdr:colOff>774700</xdr:colOff>
      <xdr:row>140</xdr:row>
      <xdr:rowOff>50817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ED9CBC9F-ABE5-8848-94E6-F17E1C36C2D4}"/>
            </a:ext>
          </a:extLst>
        </xdr:cNvPr>
        <xdr:cNvSpPr txBox="1"/>
      </xdr:nvSpPr>
      <xdr:spPr>
        <a:xfrm>
          <a:off x="8813800" y="28282900"/>
          <a:ext cx="26924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●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 1</a:t>
          </a:r>
          <a:r>
            <a:rPr lang="zh-CN" alt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○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4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0.75384</cdr:x>
      <cdr:y>0.21676</cdr:y>
    </cdr:from>
    <cdr:to>
      <cdr:x>0.88481</cdr:x>
      <cdr:y>0.36127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8CAE0DE-C492-CE49-8D3A-9E5FAD9A75DF}"/>
            </a:ext>
          </a:extLst>
        </cdr:cNvPr>
        <cdr:cNvSpPr txBox="1"/>
      </cdr:nvSpPr>
      <cdr:spPr>
        <a:xfrm xmlns:a="http://schemas.openxmlformats.org/drawingml/2006/main">
          <a:off x="6286523" y="1371581"/>
          <a:ext cx="1092202" cy="9144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●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2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[0.075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M]</a:t>
          </a:r>
          <a:endParaRPr lang="en-HK" sz="2000" b="0">
            <a:effectLst/>
          </a:endParaRPr>
        </a:p>
        <a:p xmlns:a="http://schemas.openxmlformats.org/drawingml/2006/main"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○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2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[0.038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M]</a:t>
          </a:r>
          <a:endParaRPr lang="en-HK" sz="2000" b="0">
            <a:effectLst/>
          </a:endParaRPr>
        </a:p>
        <a:p xmlns:a="http://schemas.openxmlformats.org/drawingml/2006/main">
          <a:br>
            <a:rPr lang="en-HK" sz="2000"/>
          </a:br>
          <a:endParaRPr lang="en-GB" sz="2000"/>
        </a:p>
      </cdr:txBody>
    </cdr:sp>
  </cdr:relSizeAnchor>
  <cdr:relSizeAnchor xmlns:cdr="http://schemas.openxmlformats.org/drawingml/2006/chartDrawing">
    <cdr:from>
      <cdr:x>0.28021</cdr:x>
      <cdr:y>0.70047</cdr:y>
    </cdr:from>
    <cdr:to>
      <cdr:x>0.33199</cdr:x>
      <cdr:y>0.77071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F3E110D-C7CB-6244-9A53-5442AB1E1E97}"/>
            </a:ext>
          </a:extLst>
        </cdr:cNvPr>
        <cdr:cNvSpPr txBox="1"/>
      </cdr:nvSpPr>
      <cdr:spPr>
        <a:xfrm xmlns:a="http://schemas.openxmlformats.org/drawingml/2006/main">
          <a:off x="2336800" y="4432300"/>
          <a:ext cx="431800" cy="444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altLang="zh-CN" sz="1600" b="1" i="0" u="none" strike="noStrike">
              <a:solidFill>
                <a:schemeClr val="accent6"/>
              </a:solidFill>
              <a:effectLst/>
              <a:latin typeface="+mn-lt"/>
              <a:ea typeface="+mn-ea"/>
              <a:cs typeface="+mn-cs"/>
            </a:rPr>
            <a:t>3</a:t>
          </a:r>
          <a:endParaRPr lang="en-GB" sz="1600" b="1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0.27869</cdr:x>
      <cdr:y>0.30909</cdr:y>
    </cdr:from>
    <cdr:to>
      <cdr:x>0.33047</cdr:x>
      <cdr:y>0.37934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5261AE99-149C-684D-A635-F7CC2341D546}"/>
            </a:ext>
          </a:extLst>
        </cdr:cNvPr>
        <cdr:cNvSpPr txBox="1"/>
      </cdr:nvSpPr>
      <cdr:spPr>
        <a:xfrm xmlns:a="http://schemas.openxmlformats.org/drawingml/2006/main">
          <a:off x="2324100" y="1955800"/>
          <a:ext cx="431800" cy="444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altLang="zh-CN" sz="1600" b="1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1</a:t>
          </a:r>
          <a:endParaRPr lang="en-GB" sz="1600" b="1">
            <a:solidFill>
              <a:schemeClr val="accent1"/>
            </a:solidFill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317501</xdr:colOff>
      <xdr:row>0</xdr:row>
      <xdr:rowOff>0</xdr:rowOff>
    </xdr:from>
    <xdr:to>
      <xdr:col>30</xdr:col>
      <xdr:colOff>401828</xdr:colOff>
      <xdr:row>30</xdr:row>
      <xdr:rowOff>168148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620C28-CF1B-144D-8F6A-6738E1D48B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346075</xdr:colOff>
      <xdr:row>47</xdr:row>
      <xdr:rowOff>60325</xdr:rowOff>
    </xdr:from>
    <xdr:to>
      <xdr:col>10</xdr:col>
      <xdr:colOff>790575</xdr:colOff>
      <xdr:row>60</xdr:row>
      <xdr:rowOff>158750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6A49C41-5C4F-204B-A3DC-D2E0907DB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434975</xdr:colOff>
      <xdr:row>46</xdr:row>
      <xdr:rowOff>66675</xdr:rowOff>
    </xdr:from>
    <xdr:to>
      <xdr:col>15</xdr:col>
      <xdr:colOff>777875</xdr:colOff>
      <xdr:row>59</xdr:row>
      <xdr:rowOff>165100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AA56BE7-F828-1F4B-87AE-59103F23B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333375</xdr:colOff>
      <xdr:row>46</xdr:row>
      <xdr:rowOff>79375</xdr:rowOff>
    </xdr:from>
    <xdr:to>
      <xdr:col>20</xdr:col>
      <xdr:colOff>777875</xdr:colOff>
      <xdr:row>59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771AEBD-BABA-4D4A-9281-4CA4334DA1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25400</xdr:colOff>
      <xdr:row>146</xdr:row>
      <xdr:rowOff>165100</xdr:rowOff>
    </xdr:from>
    <xdr:to>
      <xdr:col>8</xdr:col>
      <xdr:colOff>469900</xdr:colOff>
      <xdr:row>160</xdr:row>
      <xdr:rowOff>63500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84998C1-ADB4-3049-9380-E8F67618CE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25400</xdr:colOff>
      <xdr:row>146</xdr:row>
      <xdr:rowOff>184150</xdr:rowOff>
    </xdr:from>
    <xdr:to>
      <xdr:col>13</xdr:col>
      <xdr:colOff>368300</xdr:colOff>
      <xdr:row>160</xdr:row>
      <xdr:rowOff>82550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ED334B7-CC27-3C46-8088-A29DEA7C12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25400</xdr:colOff>
      <xdr:row>146</xdr:row>
      <xdr:rowOff>171450</xdr:rowOff>
    </xdr:from>
    <xdr:to>
      <xdr:col>18</xdr:col>
      <xdr:colOff>469900</xdr:colOff>
      <xdr:row>160</xdr:row>
      <xdr:rowOff>69850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F10FBEF-D70A-F64B-A3D8-AD3919981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533401</xdr:colOff>
      <xdr:row>78</xdr:row>
      <xdr:rowOff>63500</xdr:rowOff>
    </xdr:from>
    <xdr:to>
      <xdr:col>30</xdr:col>
      <xdr:colOff>617728</xdr:colOff>
      <xdr:row>109</xdr:row>
      <xdr:rowOff>28448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39637A7-2CD8-C54C-9457-1FF73E820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0</xdr:colOff>
      <xdr:row>2</xdr:row>
      <xdr:rowOff>0</xdr:rowOff>
    </xdr:from>
    <xdr:to>
      <xdr:col>42</xdr:col>
      <xdr:colOff>84327</xdr:colOff>
      <xdr:row>33</xdr:row>
      <xdr:rowOff>15748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728CF91-0DC1-DA4A-A28F-759BC98A1E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39</xdr:col>
      <xdr:colOff>482600</xdr:colOff>
      <xdr:row>10</xdr:row>
      <xdr:rowOff>127000</xdr:rowOff>
    </xdr:from>
    <xdr:to>
      <xdr:col>42</xdr:col>
      <xdr:colOff>584200</xdr:colOff>
      <xdr:row>15</xdr:row>
      <xdr:rowOff>25408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80887A85-79DC-CA42-912A-96A044A4125A}"/>
            </a:ext>
          </a:extLst>
        </xdr:cNvPr>
        <xdr:cNvSpPr txBox="1"/>
      </xdr:nvSpPr>
      <xdr:spPr>
        <a:xfrm>
          <a:off x="33261300" y="22225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●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Pd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[5.0x10</a:t>
          </a:r>
          <a:r>
            <a:rPr lang="en-US" altLang="zh-CN" sz="2000" b="0" i="0" u="none" strike="noStrike" baseline="30000">
              <a:effectLst/>
              <a:latin typeface="+mn-lt"/>
              <a:ea typeface="+mn-ea"/>
              <a:cs typeface="+mn-cs"/>
            </a:rPr>
            <a:t>-3</a:t>
          </a:r>
          <a:r>
            <a:rPr lang="zh-CN" altLang="en-US" sz="2000" b="0" i="0" u="none" strike="noStrike" baseline="0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M]</a:t>
          </a:r>
          <a:endParaRPr lang="en-HK" sz="2000" b="0">
            <a:effectLst/>
          </a:endParaRPr>
        </a:p>
        <a:p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○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Pd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[2.5x10</a:t>
          </a:r>
          <a:r>
            <a:rPr lang="en-US" altLang="zh-CN" sz="2000" b="0" i="0" u="none" strike="noStrike" baseline="30000">
              <a:effectLst/>
              <a:latin typeface="+mn-lt"/>
              <a:ea typeface="+mn-ea"/>
              <a:cs typeface="+mn-cs"/>
            </a:rPr>
            <a:t>-3</a:t>
          </a:r>
          <a:r>
            <a:rPr lang="zh-CN" altLang="en-US" sz="2000" b="0" i="0" u="none" strike="noStrike" baseline="0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M]</a:t>
          </a:r>
          <a:endParaRPr lang="en-HK" sz="2000" b="0">
            <a:effectLst/>
          </a:endParaRPr>
        </a:p>
        <a:p>
          <a:br>
            <a:rPr lang="en-HK" sz="2000"/>
          </a:br>
          <a:endParaRPr lang="en-GB" sz="2000"/>
        </a:p>
      </xdr:txBody>
    </xdr:sp>
    <xdr:clientData/>
  </xdr:twoCellAnchor>
  <xdr:twoCellAnchor>
    <xdr:from>
      <xdr:col>34</xdr:col>
      <xdr:colOff>139700</xdr:colOff>
      <xdr:row>10</xdr:row>
      <xdr:rowOff>88900</xdr:rowOff>
    </xdr:from>
    <xdr:to>
      <xdr:col>37</xdr:col>
      <xdr:colOff>241300</xdr:colOff>
      <xdr:row>14</xdr:row>
      <xdr:rowOff>190508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991F429D-088E-2245-B89C-3E94384745B9}"/>
            </a:ext>
          </a:extLst>
        </xdr:cNvPr>
        <xdr:cNvSpPr txBox="1"/>
      </xdr:nvSpPr>
      <xdr:spPr>
        <a:xfrm>
          <a:off x="28727400" y="21844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1</a:t>
          </a:r>
          <a:endParaRPr lang="en-GB" sz="1600" b="1">
            <a:solidFill>
              <a:schemeClr val="accent1"/>
            </a:solidFill>
          </a:endParaRPr>
        </a:p>
      </xdr:txBody>
    </xdr:sp>
    <xdr:clientData/>
  </xdr:twoCellAnchor>
  <xdr:twoCellAnchor>
    <xdr:from>
      <xdr:col>37</xdr:col>
      <xdr:colOff>660400</xdr:colOff>
      <xdr:row>14</xdr:row>
      <xdr:rowOff>25400</xdr:rowOff>
    </xdr:from>
    <xdr:to>
      <xdr:col>40</xdr:col>
      <xdr:colOff>762000</xdr:colOff>
      <xdr:row>18</xdr:row>
      <xdr:rowOff>127008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7672C785-773E-1342-9C80-9782F4B261E2}"/>
            </a:ext>
          </a:extLst>
        </xdr:cNvPr>
        <xdr:cNvSpPr txBox="1"/>
      </xdr:nvSpPr>
      <xdr:spPr>
        <a:xfrm>
          <a:off x="31762700" y="29337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accent6"/>
              </a:solidFill>
              <a:effectLst/>
              <a:latin typeface="+mn-lt"/>
              <a:ea typeface="+mn-ea"/>
              <a:cs typeface="+mn-cs"/>
            </a:rPr>
            <a:t>3</a:t>
          </a:r>
          <a:endParaRPr lang="en-GB" sz="1600" b="1">
            <a:solidFill>
              <a:schemeClr val="accent6"/>
            </a:solidFill>
          </a:endParaRPr>
        </a:p>
      </xdr:txBody>
    </xdr:sp>
    <xdr:clientData/>
  </xdr:twoCellAnchor>
  <xdr:twoCellAnchor>
    <xdr:from>
      <xdr:col>37</xdr:col>
      <xdr:colOff>660400</xdr:colOff>
      <xdr:row>24</xdr:row>
      <xdr:rowOff>63500</xdr:rowOff>
    </xdr:from>
    <xdr:to>
      <xdr:col>40</xdr:col>
      <xdr:colOff>762000</xdr:colOff>
      <xdr:row>28</xdr:row>
      <xdr:rowOff>165108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7CD218B0-AA1B-0147-BBCF-DC1B63C48A5C}"/>
            </a:ext>
          </a:extLst>
        </xdr:cNvPr>
        <xdr:cNvSpPr txBox="1"/>
      </xdr:nvSpPr>
      <xdr:spPr>
        <a:xfrm>
          <a:off x="31762700" y="50038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</a:t>
          </a:r>
          <a:endParaRPr lang="en-GB" sz="1600" b="1">
            <a:solidFill>
              <a:srgbClr val="C00000"/>
            </a:solidFill>
          </a:endParaRPr>
        </a:p>
      </xdr:txBody>
    </xdr:sp>
    <xdr:clientData/>
  </xdr:twoCellAnchor>
  <xdr:twoCellAnchor>
    <xdr:from>
      <xdr:col>29</xdr:col>
      <xdr:colOff>444500</xdr:colOff>
      <xdr:row>14</xdr:row>
      <xdr:rowOff>88900</xdr:rowOff>
    </xdr:from>
    <xdr:to>
      <xdr:col>30</xdr:col>
      <xdr:colOff>76200</xdr:colOff>
      <xdr:row>16</xdr:row>
      <xdr:rowOff>127017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BED5FECF-F6CA-DD48-A18D-EF1778B2D1C3}"/>
            </a:ext>
          </a:extLst>
        </xdr:cNvPr>
        <xdr:cNvSpPr txBox="1"/>
      </xdr:nvSpPr>
      <xdr:spPr>
        <a:xfrm>
          <a:off x="24841200" y="2997200"/>
          <a:ext cx="4699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 sz="1600" b="1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[3]</a:t>
          </a:r>
          <a:endParaRPr lang="en-GB" sz="1600" b="1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457200</xdr:colOff>
      <xdr:row>19</xdr:row>
      <xdr:rowOff>127000</xdr:rowOff>
    </xdr:from>
    <xdr:to>
      <xdr:col>30</xdr:col>
      <xdr:colOff>12700</xdr:colOff>
      <xdr:row>21</xdr:row>
      <xdr:rowOff>165117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D4FA4D3B-6224-EA4D-8BD8-F71378F683FD}"/>
            </a:ext>
          </a:extLst>
        </xdr:cNvPr>
        <xdr:cNvSpPr txBox="1"/>
      </xdr:nvSpPr>
      <xdr:spPr>
        <a:xfrm>
          <a:off x="24853900" y="4051300"/>
          <a:ext cx="3937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 sz="16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[1]</a:t>
          </a:r>
          <a:endParaRPr lang="en-GB" sz="1600" b="1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469900</xdr:colOff>
      <xdr:row>24</xdr:row>
      <xdr:rowOff>101600</xdr:rowOff>
    </xdr:from>
    <xdr:to>
      <xdr:col>30</xdr:col>
      <xdr:colOff>50800</xdr:colOff>
      <xdr:row>26</xdr:row>
      <xdr:rowOff>139717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32C65EB5-1938-A943-B608-C08EB4D7A21F}"/>
            </a:ext>
          </a:extLst>
        </xdr:cNvPr>
        <xdr:cNvSpPr txBox="1"/>
      </xdr:nvSpPr>
      <xdr:spPr>
        <a:xfrm>
          <a:off x="24866600" y="5041900"/>
          <a:ext cx="4191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 sz="16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[2]</a:t>
          </a:r>
          <a:endParaRPr lang="en-GB" sz="1600" b="1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142875</xdr:colOff>
      <xdr:row>46</xdr:row>
      <xdr:rowOff>139700</xdr:rowOff>
    </xdr:from>
    <xdr:to>
      <xdr:col>15</xdr:col>
      <xdr:colOff>371475</xdr:colOff>
      <xdr:row>48</xdr:row>
      <xdr:rowOff>177817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FB318460-535C-E944-88E6-AB98120D6C0C}"/>
            </a:ext>
          </a:extLst>
        </xdr:cNvPr>
        <xdr:cNvSpPr txBox="1"/>
      </xdr:nvSpPr>
      <xdr:spPr>
        <a:xfrm>
          <a:off x="10290175" y="9601200"/>
          <a:ext cx="27432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●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 10</a:t>
          </a:r>
          <a:r>
            <a:rPr lang="zh-CN" alt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○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13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711200</xdr:colOff>
      <xdr:row>147</xdr:row>
      <xdr:rowOff>12700</xdr:rowOff>
    </xdr:from>
    <xdr:to>
      <xdr:col>13</xdr:col>
      <xdr:colOff>0</xdr:colOff>
      <xdr:row>149</xdr:row>
      <xdr:rowOff>50817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B3C6FA18-F7F7-6E44-A2C6-34B97DB468AD}"/>
            </a:ext>
          </a:extLst>
        </xdr:cNvPr>
        <xdr:cNvSpPr txBox="1"/>
      </xdr:nvSpPr>
      <xdr:spPr>
        <a:xfrm>
          <a:off x="8255000" y="30099000"/>
          <a:ext cx="27305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●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 1</a:t>
          </a:r>
          <a:r>
            <a:rPr lang="zh-CN" alt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○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7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660400</xdr:colOff>
      <xdr:row>6</xdr:row>
      <xdr:rowOff>88900</xdr:rowOff>
    </xdr:from>
    <xdr:to>
      <xdr:col>30</xdr:col>
      <xdr:colOff>822326</xdr:colOff>
      <xdr:row>8</xdr:row>
      <xdr:rowOff>127017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BC5F22B2-E725-AF45-ADEA-AA82F360994E}"/>
            </a:ext>
          </a:extLst>
        </xdr:cNvPr>
        <xdr:cNvSpPr txBox="1"/>
      </xdr:nvSpPr>
      <xdr:spPr>
        <a:xfrm>
          <a:off x="23380700" y="1371600"/>
          <a:ext cx="2676526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● 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Trial 10</a:t>
          </a:r>
          <a:endParaRPr lang="en-HK" altLang="zh-CN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○ 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Trial 13</a:t>
          </a:r>
          <a:endParaRPr lang="en-HK" altLang="zh-CN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43745</xdr:colOff>
      <xdr:row>3</xdr:row>
      <xdr:rowOff>79023</xdr:rowOff>
    </xdr:from>
    <xdr:to>
      <xdr:col>31</xdr:col>
      <xdr:colOff>128072</xdr:colOff>
      <xdr:row>34</xdr:row>
      <xdr:rowOff>107471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967DB2-E6B0-A546-8FB1-FE6AC9521C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812800</xdr:colOff>
      <xdr:row>76</xdr:row>
      <xdr:rowOff>171450</xdr:rowOff>
    </xdr:from>
    <xdr:to>
      <xdr:col>8</xdr:col>
      <xdr:colOff>431800</xdr:colOff>
      <xdr:row>90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B7E9DAC-85AF-8945-B3C5-2A1D6BACE3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38100</xdr:colOff>
      <xdr:row>76</xdr:row>
      <xdr:rowOff>177800</xdr:rowOff>
    </xdr:from>
    <xdr:to>
      <xdr:col>13</xdr:col>
      <xdr:colOff>381000</xdr:colOff>
      <xdr:row>90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EFAAC02-E0D9-0B44-9C01-145040255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38100</xdr:colOff>
      <xdr:row>76</xdr:row>
      <xdr:rowOff>165100</xdr:rowOff>
    </xdr:from>
    <xdr:to>
      <xdr:col>18</xdr:col>
      <xdr:colOff>482600</xdr:colOff>
      <xdr:row>90</xdr:row>
      <xdr:rowOff>63500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59295F6-2705-964D-96AC-A2CBEB4BC4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698500</xdr:colOff>
      <xdr:row>8</xdr:row>
      <xdr:rowOff>190500</xdr:rowOff>
    </xdr:from>
    <xdr:to>
      <xdr:col>25</xdr:col>
      <xdr:colOff>800100</xdr:colOff>
      <xdr:row>13</xdr:row>
      <xdr:rowOff>88908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43DE8A-DFAF-754F-972E-21DA642DD1BF}"/>
            </a:ext>
          </a:extLst>
        </xdr:cNvPr>
        <xdr:cNvSpPr txBox="1"/>
      </xdr:nvSpPr>
      <xdr:spPr>
        <a:xfrm>
          <a:off x="19227800" y="18796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1</a:t>
          </a:r>
          <a:endParaRPr lang="en-GB" sz="1600" b="1">
            <a:solidFill>
              <a:schemeClr val="accent1"/>
            </a:solidFill>
          </a:endParaRPr>
        </a:p>
      </xdr:txBody>
    </xdr:sp>
    <xdr:clientData/>
  </xdr:twoCellAnchor>
  <xdr:twoCellAnchor>
    <xdr:from>
      <xdr:col>2</xdr:col>
      <xdr:colOff>381000</xdr:colOff>
      <xdr:row>122</xdr:row>
      <xdr:rowOff>158750</xdr:rowOff>
    </xdr:from>
    <xdr:to>
      <xdr:col>8</xdr:col>
      <xdr:colOff>0</xdr:colOff>
      <xdr:row>136</xdr:row>
      <xdr:rowOff>57150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F741AC4-1862-1A41-AA6D-80E0008BDF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50800</xdr:colOff>
      <xdr:row>123</xdr:row>
      <xdr:rowOff>0</xdr:rowOff>
    </xdr:from>
    <xdr:to>
      <xdr:col>13</xdr:col>
      <xdr:colOff>393700</xdr:colOff>
      <xdr:row>136</xdr:row>
      <xdr:rowOff>101600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978DBE3-C110-9341-959D-1DFD9FBF8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685800</xdr:colOff>
      <xdr:row>123</xdr:row>
      <xdr:rowOff>63500</xdr:rowOff>
    </xdr:from>
    <xdr:to>
      <xdr:col>19</xdr:col>
      <xdr:colOff>304800</xdr:colOff>
      <xdr:row>136</xdr:row>
      <xdr:rowOff>165100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176F6CA-EDA6-534D-8305-7F47C97BAF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723900</xdr:colOff>
      <xdr:row>77</xdr:row>
      <xdr:rowOff>177800</xdr:rowOff>
    </xdr:from>
    <xdr:to>
      <xdr:col>13</xdr:col>
      <xdr:colOff>12700</xdr:colOff>
      <xdr:row>80</xdr:row>
      <xdr:rowOff>12717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39D096C2-373B-5448-AE4E-4F63D0C13CA4}"/>
            </a:ext>
          </a:extLst>
        </xdr:cNvPr>
        <xdr:cNvSpPr txBox="1"/>
      </xdr:nvSpPr>
      <xdr:spPr>
        <a:xfrm>
          <a:off x="8267700" y="15938500"/>
          <a:ext cx="27305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●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 10</a:t>
          </a:r>
          <a:r>
            <a:rPr lang="zh-CN" alt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○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14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812800</xdr:colOff>
      <xdr:row>170</xdr:row>
      <xdr:rowOff>171450</xdr:rowOff>
    </xdr:from>
    <xdr:to>
      <xdr:col>8</xdr:col>
      <xdr:colOff>431800</xdr:colOff>
      <xdr:row>184</xdr:row>
      <xdr:rowOff>69850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233367F-5F52-4241-BA01-4E4CF59FAE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38100</xdr:colOff>
      <xdr:row>170</xdr:row>
      <xdr:rowOff>177800</xdr:rowOff>
    </xdr:from>
    <xdr:to>
      <xdr:col>13</xdr:col>
      <xdr:colOff>381000</xdr:colOff>
      <xdr:row>184</xdr:row>
      <xdr:rowOff>76200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8616B71-E987-C040-B501-D9D324FBE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38100</xdr:colOff>
      <xdr:row>170</xdr:row>
      <xdr:rowOff>165100</xdr:rowOff>
    </xdr:from>
    <xdr:to>
      <xdr:col>18</xdr:col>
      <xdr:colOff>482600</xdr:colOff>
      <xdr:row>184</xdr:row>
      <xdr:rowOff>63500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37C21EF-4024-EC4F-AAA5-4175222B7B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723900</xdr:colOff>
      <xdr:row>171</xdr:row>
      <xdr:rowOff>177800</xdr:rowOff>
    </xdr:from>
    <xdr:to>
      <xdr:col>13</xdr:col>
      <xdr:colOff>12700</xdr:colOff>
      <xdr:row>174</xdr:row>
      <xdr:rowOff>12717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7DCACB62-B3D3-E347-86D1-8007A175224F}"/>
            </a:ext>
          </a:extLst>
        </xdr:cNvPr>
        <xdr:cNvSpPr txBox="1"/>
      </xdr:nvSpPr>
      <xdr:spPr>
        <a:xfrm>
          <a:off x="8267700" y="35217100"/>
          <a:ext cx="27305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●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 1</a:t>
          </a:r>
          <a:r>
            <a:rPr lang="zh-CN" alt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○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9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141111</xdr:colOff>
      <xdr:row>4</xdr:row>
      <xdr:rowOff>112888</xdr:rowOff>
    </xdr:from>
    <xdr:to>
      <xdr:col>41</xdr:col>
      <xdr:colOff>225438</xdr:colOff>
      <xdr:row>35</xdr:row>
      <xdr:rowOff>141336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3ACF5955-A46C-774C-AD08-0672AAE776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27</xdr:col>
      <xdr:colOff>663222</xdr:colOff>
      <xdr:row>10</xdr:row>
      <xdr:rowOff>42333</xdr:rowOff>
    </xdr:from>
    <xdr:to>
      <xdr:col>30</xdr:col>
      <xdr:colOff>746542</xdr:colOff>
      <xdr:row>14</xdr:row>
      <xdr:rowOff>166519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CBBEF699-D638-5F4D-B45D-679EE73A57D5}"/>
            </a:ext>
          </a:extLst>
        </xdr:cNvPr>
        <xdr:cNvSpPr txBox="1"/>
      </xdr:nvSpPr>
      <xdr:spPr>
        <a:xfrm>
          <a:off x="23383522" y="2137833"/>
          <a:ext cx="2597920" cy="93698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●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Base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[0.60</a:t>
          </a:r>
          <a:r>
            <a:rPr lang="zh-CN" altLang="en-US" sz="2000" b="0" i="0" u="none" strike="noStrike" baseline="0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M] </a:t>
          </a:r>
          <a:endParaRPr lang="en-HK" sz="1600" b="0">
            <a:effectLst/>
          </a:endParaRPr>
        </a:p>
        <a:p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○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Base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[0.30</a:t>
          </a:r>
          <a:r>
            <a:rPr lang="zh-CN" altLang="en-US" sz="2000" b="0" i="0" u="none" strike="noStrike" baseline="0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M] </a:t>
          </a:r>
        </a:p>
        <a:p>
          <a:pPr rtl="0"/>
          <a:endParaRPr lang="en-HK" sz="2000" b="0">
            <a:effectLst/>
          </a:endParaRPr>
        </a:p>
        <a:p>
          <a:br>
            <a:rPr lang="en-HK" sz="2000"/>
          </a:br>
          <a:endParaRPr lang="en-GB" sz="2000"/>
        </a:p>
      </xdr:txBody>
    </xdr:sp>
    <xdr:clientData/>
  </xdr:twoCellAnchor>
  <xdr:twoCellAnchor>
    <xdr:from>
      <xdr:col>38</xdr:col>
      <xdr:colOff>437444</xdr:colOff>
      <xdr:row>10</xdr:row>
      <xdr:rowOff>28222</xdr:rowOff>
    </xdr:from>
    <xdr:to>
      <xdr:col>41</xdr:col>
      <xdr:colOff>222250</xdr:colOff>
      <xdr:row>12</xdr:row>
      <xdr:rowOff>116417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D291D72C-A24C-CA40-9CA5-FAEE9BDB6F9C}"/>
            </a:ext>
          </a:extLst>
        </xdr:cNvPr>
        <xdr:cNvSpPr txBox="1"/>
      </xdr:nvSpPr>
      <xdr:spPr>
        <a:xfrm>
          <a:off x="32377944" y="2123722"/>
          <a:ext cx="2299406" cy="49459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●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 Trial 10</a:t>
          </a:r>
          <a:endParaRPr lang="en-HK" altLang="zh-CN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○ 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Trial 14</a:t>
          </a:r>
          <a:endParaRPr lang="en-HK" altLang="zh-CN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39</xdr:col>
      <xdr:colOff>532694</xdr:colOff>
      <xdr:row>22</xdr:row>
      <xdr:rowOff>63500</xdr:rowOff>
    </xdr:from>
    <xdr:to>
      <xdr:col>40</xdr:col>
      <xdr:colOff>153811</xdr:colOff>
      <xdr:row>24</xdr:row>
      <xdr:rowOff>112906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9771B6ED-7F6A-EA48-9C3E-703B999BF57D}"/>
            </a:ext>
          </a:extLst>
        </xdr:cNvPr>
        <xdr:cNvSpPr txBox="1"/>
      </xdr:nvSpPr>
      <xdr:spPr>
        <a:xfrm>
          <a:off x="33311394" y="4597400"/>
          <a:ext cx="459317" cy="45580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 sz="1600" b="1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[3]</a:t>
          </a:r>
          <a:endParaRPr lang="en-GB" sz="1600" b="1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39</xdr:col>
      <xdr:colOff>503060</xdr:colOff>
      <xdr:row>18</xdr:row>
      <xdr:rowOff>2822</xdr:rowOff>
    </xdr:from>
    <xdr:to>
      <xdr:col>40</xdr:col>
      <xdr:colOff>47977</xdr:colOff>
      <xdr:row>20</xdr:row>
      <xdr:rowOff>55755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F9072AA-7DA9-4D43-90FA-07C816F7FCC4}"/>
            </a:ext>
          </a:extLst>
        </xdr:cNvPr>
        <xdr:cNvSpPr txBox="1"/>
      </xdr:nvSpPr>
      <xdr:spPr>
        <a:xfrm>
          <a:off x="33281760" y="3723922"/>
          <a:ext cx="383117" cy="45933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 sz="16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[1]</a:t>
          </a:r>
          <a:endParaRPr lang="en-GB" sz="1600" b="1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39</xdr:col>
      <xdr:colOff>505177</xdr:colOff>
      <xdr:row>27</xdr:row>
      <xdr:rowOff>111477</xdr:rowOff>
    </xdr:from>
    <xdr:to>
      <xdr:col>40</xdr:col>
      <xdr:colOff>75494</xdr:colOff>
      <xdr:row>29</xdr:row>
      <xdr:rowOff>164410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87983355-F26C-8947-8B12-5B3B0B7D3986}"/>
            </a:ext>
          </a:extLst>
        </xdr:cNvPr>
        <xdr:cNvSpPr txBox="1"/>
      </xdr:nvSpPr>
      <xdr:spPr>
        <a:xfrm>
          <a:off x="33283877" y="5661377"/>
          <a:ext cx="408517" cy="45933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 sz="16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[2]</a:t>
          </a:r>
          <a:endParaRPr lang="en-GB" sz="1600" b="1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606776</xdr:colOff>
      <xdr:row>14</xdr:row>
      <xdr:rowOff>155223</xdr:rowOff>
    </xdr:from>
    <xdr:to>
      <xdr:col>26</xdr:col>
      <xdr:colOff>687210</xdr:colOff>
      <xdr:row>19</xdr:row>
      <xdr:rowOff>81853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591FEF0E-4269-D84E-AEAA-EDE6680A86D7}"/>
            </a:ext>
          </a:extLst>
        </xdr:cNvPr>
        <xdr:cNvSpPr txBox="1"/>
      </xdr:nvSpPr>
      <xdr:spPr>
        <a:xfrm>
          <a:off x="19974276" y="3063523"/>
          <a:ext cx="2595034" cy="94263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1</a:t>
          </a:r>
          <a:endParaRPr lang="en-GB" sz="1600" b="1">
            <a:solidFill>
              <a:schemeClr val="accent1"/>
            </a:solidFill>
          </a:endParaRPr>
        </a:p>
      </xdr:txBody>
    </xdr:sp>
    <xdr:clientData/>
  </xdr:twoCellAnchor>
  <xdr:twoCellAnchor>
    <xdr:from>
      <xdr:col>27</xdr:col>
      <xdr:colOff>344309</xdr:colOff>
      <xdr:row>19</xdr:row>
      <xdr:rowOff>29633</xdr:rowOff>
    </xdr:from>
    <xdr:to>
      <xdr:col>30</xdr:col>
      <xdr:colOff>424743</xdr:colOff>
      <xdr:row>23</xdr:row>
      <xdr:rowOff>153819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ACEAE505-03B3-204B-8C35-BEDE059F973B}"/>
            </a:ext>
          </a:extLst>
        </xdr:cNvPr>
        <xdr:cNvSpPr txBox="1"/>
      </xdr:nvSpPr>
      <xdr:spPr>
        <a:xfrm>
          <a:off x="23064609" y="3953933"/>
          <a:ext cx="2595034" cy="93698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accent6"/>
              </a:solidFill>
              <a:effectLst/>
              <a:latin typeface="+mn-lt"/>
              <a:ea typeface="+mn-ea"/>
              <a:cs typeface="+mn-cs"/>
            </a:rPr>
            <a:t>3</a:t>
          </a:r>
          <a:endParaRPr lang="en-GB" sz="1600" b="1">
            <a:solidFill>
              <a:schemeClr val="accent6"/>
            </a:solidFill>
          </a:endParaRPr>
        </a:p>
      </xdr:txBody>
    </xdr:sp>
    <xdr:clientData/>
  </xdr:twoCellAnchor>
  <xdr:twoCellAnchor>
    <xdr:from>
      <xdr:col>26</xdr:col>
      <xdr:colOff>47976</xdr:colOff>
      <xdr:row>25</xdr:row>
      <xdr:rowOff>138289</xdr:rowOff>
    </xdr:from>
    <xdr:to>
      <xdr:col>29</xdr:col>
      <xdr:colOff>128409</xdr:colOff>
      <xdr:row>30</xdr:row>
      <xdr:rowOff>64919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BEE0FB52-E8C8-A34D-8219-177C1A7720CC}"/>
            </a:ext>
          </a:extLst>
        </xdr:cNvPr>
        <xdr:cNvSpPr txBox="1"/>
      </xdr:nvSpPr>
      <xdr:spPr>
        <a:xfrm>
          <a:off x="21930076" y="5281789"/>
          <a:ext cx="2595033" cy="94263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</a:t>
          </a:r>
          <a:endParaRPr lang="en-GB" sz="1600" b="1">
            <a:solidFill>
              <a:srgbClr val="C00000"/>
            </a:solidFill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63500</xdr:colOff>
      <xdr:row>29</xdr:row>
      <xdr:rowOff>12700</xdr:rowOff>
    </xdr:from>
    <xdr:to>
      <xdr:col>15</xdr:col>
      <xdr:colOff>147827</xdr:colOff>
      <xdr:row>59</xdr:row>
      <xdr:rowOff>180848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ADEA81-134C-B648-84BF-6A6E3263C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673100</xdr:colOff>
      <xdr:row>48</xdr:row>
      <xdr:rowOff>114300</xdr:rowOff>
    </xdr:from>
    <xdr:to>
      <xdr:col>16</xdr:col>
      <xdr:colOff>774700</xdr:colOff>
      <xdr:row>53</xdr:row>
      <xdr:rowOff>12708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6A4B62B2-9926-584D-B783-65058F26EF40}"/>
            </a:ext>
          </a:extLst>
        </xdr:cNvPr>
        <xdr:cNvSpPr txBox="1"/>
      </xdr:nvSpPr>
      <xdr:spPr>
        <a:xfrm>
          <a:off x="11404600" y="101600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1</a:t>
          </a:r>
          <a:endParaRPr lang="en-GB" sz="1600" b="1">
            <a:solidFill>
              <a:schemeClr val="accent1"/>
            </a:solidFill>
          </a:endParaRPr>
        </a:p>
      </xdr:txBody>
    </xdr:sp>
    <xdr:clientData/>
  </xdr:twoCellAnchor>
  <xdr:twoCellAnchor>
    <xdr:from>
      <xdr:col>13</xdr:col>
      <xdr:colOff>673100</xdr:colOff>
      <xdr:row>42</xdr:row>
      <xdr:rowOff>63500</xdr:rowOff>
    </xdr:from>
    <xdr:to>
      <xdr:col>16</xdr:col>
      <xdr:colOff>774700</xdr:colOff>
      <xdr:row>46</xdr:row>
      <xdr:rowOff>165108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59AE51F3-C8B8-9E47-BE83-540206B70E24}"/>
            </a:ext>
          </a:extLst>
        </xdr:cNvPr>
        <xdr:cNvSpPr txBox="1"/>
      </xdr:nvSpPr>
      <xdr:spPr>
        <a:xfrm>
          <a:off x="11404600" y="88900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accent6"/>
              </a:solidFill>
              <a:effectLst/>
              <a:latin typeface="+mn-lt"/>
              <a:ea typeface="+mn-ea"/>
              <a:cs typeface="+mn-cs"/>
            </a:rPr>
            <a:t>3</a:t>
          </a:r>
          <a:endParaRPr lang="en-GB" sz="1600" b="1">
            <a:solidFill>
              <a:schemeClr val="accent6"/>
            </a:solidFill>
          </a:endParaRPr>
        </a:p>
      </xdr:txBody>
    </xdr:sp>
    <xdr:clientData/>
  </xdr:twoCellAnchor>
  <xdr:twoCellAnchor>
    <xdr:from>
      <xdr:col>13</xdr:col>
      <xdr:colOff>698500</xdr:colOff>
      <xdr:row>53</xdr:row>
      <xdr:rowOff>88900</xdr:rowOff>
    </xdr:from>
    <xdr:to>
      <xdr:col>16</xdr:col>
      <xdr:colOff>800100</xdr:colOff>
      <xdr:row>57</xdr:row>
      <xdr:rowOff>190508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E3D31F7D-0BBB-AE44-B3A0-E2FC21D4BE02}"/>
            </a:ext>
          </a:extLst>
        </xdr:cNvPr>
        <xdr:cNvSpPr txBox="1"/>
      </xdr:nvSpPr>
      <xdr:spPr>
        <a:xfrm>
          <a:off x="11430000" y="111506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</a:t>
          </a:r>
          <a:endParaRPr lang="en-GB" sz="1600" b="1">
            <a:solidFill>
              <a:srgbClr val="C00000"/>
            </a:solidFill>
          </a:endParaRPr>
        </a:p>
      </xdr:txBody>
    </xdr:sp>
    <xdr:clientData/>
  </xdr:twoCellAnchor>
  <xdr:twoCellAnchor>
    <xdr:from>
      <xdr:col>9</xdr:col>
      <xdr:colOff>533400</xdr:colOff>
      <xdr:row>34</xdr:row>
      <xdr:rowOff>139700</xdr:rowOff>
    </xdr:from>
    <xdr:to>
      <xdr:col>15</xdr:col>
      <xdr:colOff>685800</xdr:colOff>
      <xdr:row>38</xdr:row>
      <xdr:rowOff>177808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9D71C1FD-E46A-8C4F-8686-C0209BA03C5A}"/>
            </a:ext>
          </a:extLst>
        </xdr:cNvPr>
        <xdr:cNvSpPr txBox="1"/>
      </xdr:nvSpPr>
      <xdr:spPr>
        <a:xfrm>
          <a:off x="7962900" y="7277100"/>
          <a:ext cx="51054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●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-</a:t>
          </a:r>
          <a:r>
            <a:rPr lang="en-HK" altLang="zh-CN" sz="2000" b="0" i="0" u="none" strike="noStrike">
              <a:effectLst/>
              <a:latin typeface="+mn-lt"/>
              <a:ea typeface="+mn-ea"/>
              <a:cs typeface="+mn-cs"/>
            </a:rPr>
            <a:t>Std Con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d</a:t>
          </a:r>
          <a:r>
            <a:rPr lang="en-HK" altLang="zh-CN" sz="2000" b="0" i="0" u="none" strike="noStrike">
              <a:effectLst/>
              <a:latin typeface="+mn-lt"/>
              <a:ea typeface="+mn-ea"/>
              <a:cs typeface="+mn-cs"/>
            </a:rPr>
            <a:t>itions</a:t>
          </a:r>
        </a:p>
        <a:p>
          <a:pPr rtl="0"/>
          <a:r>
            <a:rPr lang="en-US" altLang="zh-CN" sz="2000" b="0">
              <a:effectLst/>
            </a:rPr>
            <a:t>x</a:t>
          </a:r>
          <a:r>
            <a:rPr lang="zh-CN" altLang="en-US" sz="2000" b="0">
              <a:effectLst/>
            </a:rPr>
            <a:t> </a:t>
          </a:r>
          <a:r>
            <a:rPr lang="en-US" altLang="zh-CN" sz="2000" b="0" baseline="0">
              <a:effectLst/>
            </a:rPr>
            <a:t> -Reaction with 1 equiv. TBAB</a:t>
          </a:r>
          <a:endParaRPr lang="en-GB" sz="20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63500</xdr:colOff>
      <xdr:row>29</xdr:row>
      <xdr:rowOff>12700</xdr:rowOff>
    </xdr:from>
    <xdr:to>
      <xdr:col>15</xdr:col>
      <xdr:colOff>147827</xdr:colOff>
      <xdr:row>59</xdr:row>
      <xdr:rowOff>180848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DFF94B-280C-DE48-B2BC-F8A89DB4F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393700</xdr:colOff>
      <xdr:row>50</xdr:row>
      <xdr:rowOff>50800</xdr:rowOff>
    </xdr:from>
    <xdr:to>
      <xdr:col>16</xdr:col>
      <xdr:colOff>495300</xdr:colOff>
      <xdr:row>54</xdr:row>
      <xdr:rowOff>152408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22E45960-1EA9-8943-BE9B-3C9145BA8E83}"/>
            </a:ext>
          </a:extLst>
        </xdr:cNvPr>
        <xdr:cNvSpPr txBox="1"/>
      </xdr:nvSpPr>
      <xdr:spPr>
        <a:xfrm>
          <a:off x="11125200" y="105029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sz="1600" b="1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9</a:t>
          </a:r>
          <a:endParaRPr lang="en-GB" sz="1600" b="1">
            <a:solidFill>
              <a:schemeClr val="accent1"/>
            </a:solidFill>
          </a:endParaRPr>
        </a:p>
      </xdr:txBody>
    </xdr:sp>
    <xdr:clientData/>
  </xdr:twoCellAnchor>
  <xdr:twoCellAnchor>
    <xdr:from>
      <xdr:col>13</xdr:col>
      <xdr:colOff>469900</xdr:colOff>
      <xdr:row>41</xdr:row>
      <xdr:rowOff>63500</xdr:rowOff>
    </xdr:from>
    <xdr:to>
      <xdr:col>16</xdr:col>
      <xdr:colOff>571500</xdr:colOff>
      <xdr:row>45</xdr:row>
      <xdr:rowOff>165108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2A43AF7B-9D19-364E-BF3A-FAB48B66AB93}"/>
            </a:ext>
          </a:extLst>
        </xdr:cNvPr>
        <xdr:cNvSpPr txBox="1"/>
      </xdr:nvSpPr>
      <xdr:spPr>
        <a:xfrm>
          <a:off x="11201400" y="86868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accent6"/>
              </a:solidFill>
              <a:effectLst/>
              <a:latin typeface="+mn-lt"/>
              <a:ea typeface="+mn-ea"/>
              <a:cs typeface="+mn-cs"/>
            </a:rPr>
            <a:t>11</a:t>
          </a:r>
          <a:endParaRPr lang="en-GB" sz="1600" b="1">
            <a:solidFill>
              <a:schemeClr val="accent6"/>
            </a:solidFill>
          </a:endParaRPr>
        </a:p>
      </xdr:txBody>
    </xdr:sp>
    <xdr:clientData/>
  </xdr:twoCellAnchor>
  <xdr:twoCellAnchor>
    <xdr:from>
      <xdr:col>7</xdr:col>
      <xdr:colOff>520700</xdr:colOff>
      <xdr:row>53</xdr:row>
      <xdr:rowOff>101600</xdr:rowOff>
    </xdr:from>
    <xdr:to>
      <xdr:col>10</xdr:col>
      <xdr:colOff>622300</xdr:colOff>
      <xdr:row>58</xdr:row>
      <xdr:rowOff>8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44117414-858C-4544-A3BD-B21D46726A36}"/>
            </a:ext>
          </a:extLst>
        </xdr:cNvPr>
        <xdr:cNvSpPr txBox="1"/>
      </xdr:nvSpPr>
      <xdr:spPr>
        <a:xfrm>
          <a:off x="6299200" y="111633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10</a:t>
          </a:r>
          <a:endParaRPr lang="en-GB" sz="1600" b="1">
            <a:solidFill>
              <a:srgbClr val="C00000"/>
            </a:solidFill>
          </a:endParaRPr>
        </a:p>
      </xdr:txBody>
    </xdr:sp>
    <xdr:clientData/>
  </xdr:twoCellAnchor>
  <xdr:twoCellAnchor>
    <xdr:from>
      <xdr:col>10</xdr:col>
      <xdr:colOff>88900</xdr:colOff>
      <xdr:row>34</xdr:row>
      <xdr:rowOff>177800</xdr:rowOff>
    </xdr:from>
    <xdr:to>
      <xdr:col>16</xdr:col>
      <xdr:colOff>241300</xdr:colOff>
      <xdr:row>39</xdr:row>
      <xdr:rowOff>12708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B00265D7-E7CA-F449-91C6-B5E734841E7A}"/>
            </a:ext>
          </a:extLst>
        </xdr:cNvPr>
        <xdr:cNvSpPr txBox="1"/>
      </xdr:nvSpPr>
      <xdr:spPr>
        <a:xfrm>
          <a:off x="8343900" y="7315200"/>
          <a:ext cx="51054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●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-</a:t>
          </a:r>
          <a:r>
            <a:rPr lang="en-HK" altLang="zh-CN" sz="2000" b="0" i="0" u="none" strike="noStrike">
              <a:effectLst/>
              <a:latin typeface="+mn-lt"/>
              <a:ea typeface="+mn-ea"/>
              <a:cs typeface="+mn-cs"/>
            </a:rPr>
            <a:t>Std Con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d</a:t>
          </a:r>
          <a:r>
            <a:rPr lang="en-HK" altLang="zh-CN" sz="2000" b="0" i="0" u="none" strike="noStrike">
              <a:effectLst/>
              <a:latin typeface="+mn-lt"/>
              <a:ea typeface="+mn-ea"/>
              <a:cs typeface="+mn-cs"/>
            </a:rPr>
            <a:t>itions</a:t>
          </a:r>
        </a:p>
        <a:p>
          <a:pPr rtl="0"/>
          <a:r>
            <a:rPr lang="en-US" altLang="zh-CN" sz="2000" b="0">
              <a:effectLst/>
            </a:rPr>
            <a:t>x</a:t>
          </a:r>
          <a:r>
            <a:rPr lang="zh-CN" altLang="en-US" sz="2000" b="0">
              <a:effectLst/>
            </a:rPr>
            <a:t> </a:t>
          </a:r>
          <a:r>
            <a:rPr lang="en-US" altLang="zh-CN" sz="2000" b="0" baseline="0">
              <a:effectLst/>
            </a:rPr>
            <a:t> -Reaction with 1 equiv. TBACl</a:t>
          </a:r>
          <a:endParaRPr lang="en-GB" sz="20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</xdr:row>
      <xdr:rowOff>0</xdr:rowOff>
    </xdr:from>
    <xdr:to>
      <xdr:col>32</xdr:col>
      <xdr:colOff>84327</xdr:colOff>
      <xdr:row>37</xdr:row>
      <xdr:rowOff>28448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E19696-24C1-0649-9580-60318B906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88901</xdr:colOff>
      <xdr:row>66</xdr:row>
      <xdr:rowOff>165100</xdr:rowOff>
    </xdr:from>
    <xdr:to>
      <xdr:col>15</xdr:col>
      <xdr:colOff>173228</xdr:colOff>
      <xdr:row>97</xdr:row>
      <xdr:rowOff>193548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D37E812-AF95-214F-9B96-F6DED4AA30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723900</xdr:colOff>
      <xdr:row>2</xdr:row>
      <xdr:rowOff>177800</xdr:rowOff>
    </xdr:from>
    <xdr:to>
      <xdr:col>22</xdr:col>
      <xdr:colOff>808227</xdr:colOff>
      <xdr:row>33</xdr:row>
      <xdr:rowOff>142748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86F38D-B103-0D47-823C-6FB7B65B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609600</xdr:colOff>
      <xdr:row>92</xdr:row>
      <xdr:rowOff>25400</xdr:rowOff>
    </xdr:from>
    <xdr:to>
      <xdr:col>23</xdr:col>
      <xdr:colOff>693927</xdr:colOff>
      <xdr:row>123</xdr:row>
      <xdr:rowOff>53848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CCA70D2-E896-5648-BA97-54358D09C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419100</xdr:colOff>
      <xdr:row>92</xdr:row>
      <xdr:rowOff>38100</xdr:rowOff>
    </xdr:from>
    <xdr:to>
      <xdr:col>33</xdr:col>
      <xdr:colOff>503427</xdr:colOff>
      <xdr:row>123</xdr:row>
      <xdr:rowOff>66548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713D273-D80F-CB4A-BECA-0591A91612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46</xdr:col>
      <xdr:colOff>431800</xdr:colOff>
      <xdr:row>94</xdr:row>
      <xdr:rowOff>63500</xdr:rowOff>
    </xdr:from>
    <xdr:to>
      <xdr:col>56</xdr:col>
      <xdr:colOff>516127</xdr:colOff>
      <xdr:row>125</xdr:row>
      <xdr:rowOff>91948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28A8A24-677D-2B4D-AA68-30EE9E56E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128</xdr:row>
      <xdr:rowOff>0</xdr:rowOff>
    </xdr:from>
    <xdr:to>
      <xdr:col>14</xdr:col>
      <xdr:colOff>84327</xdr:colOff>
      <xdr:row>159</xdr:row>
      <xdr:rowOff>28448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4DC7BC5-AFCF-5749-943A-FBC73A871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203198</xdr:colOff>
      <xdr:row>107</xdr:row>
      <xdr:rowOff>76200</xdr:rowOff>
    </xdr:from>
    <xdr:to>
      <xdr:col>23</xdr:col>
      <xdr:colOff>304798</xdr:colOff>
      <xdr:row>111</xdr:row>
      <xdr:rowOff>177808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EF6B5212-109C-554B-B593-406019A9520F}"/>
            </a:ext>
          </a:extLst>
        </xdr:cNvPr>
        <xdr:cNvSpPr txBox="1"/>
      </xdr:nvSpPr>
      <xdr:spPr>
        <a:xfrm>
          <a:off x="16967198" y="219456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TBAI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711198</xdr:colOff>
      <xdr:row>110</xdr:row>
      <xdr:rowOff>127000</xdr:rowOff>
    </xdr:from>
    <xdr:to>
      <xdr:col>22</xdr:col>
      <xdr:colOff>812798</xdr:colOff>
      <xdr:row>115</xdr:row>
      <xdr:rowOff>25408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E7DD3E9A-04BD-734B-99F2-AF712DCF8B86}"/>
            </a:ext>
          </a:extLst>
        </xdr:cNvPr>
        <xdr:cNvSpPr txBox="1"/>
      </xdr:nvSpPr>
      <xdr:spPr>
        <a:xfrm>
          <a:off x="16636998" y="226060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TBAB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49</xdr:col>
      <xdr:colOff>266698</xdr:colOff>
      <xdr:row>113</xdr:row>
      <xdr:rowOff>63500</xdr:rowOff>
    </xdr:from>
    <xdr:to>
      <xdr:col>52</xdr:col>
      <xdr:colOff>368298</xdr:colOff>
      <xdr:row>117</xdr:row>
      <xdr:rowOff>165108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8231A37A-0A9A-C640-BD81-8C5DF5384A66}"/>
            </a:ext>
          </a:extLst>
        </xdr:cNvPr>
        <xdr:cNvSpPr txBox="1"/>
      </xdr:nvSpPr>
      <xdr:spPr>
        <a:xfrm>
          <a:off x="41338498" y="231521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TBAl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49</xdr:col>
      <xdr:colOff>203198</xdr:colOff>
      <xdr:row>107</xdr:row>
      <xdr:rowOff>38100</xdr:rowOff>
    </xdr:from>
    <xdr:to>
      <xdr:col>52</xdr:col>
      <xdr:colOff>304798</xdr:colOff>
      <xdr:row>111</xdr:row>
      <xdr:rowOff>139708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D2668660-6044-034E-9401-ADFB4F1DAC15}"/>
            </a:ext>
          </a:extLst>
        </xdr:cNvPr>
        <xdr:cNvSpPr txBox="1"/>
      </xdr:nvSpPr>
      <xdr:spPr>
        <a:xfrm>
          <a:off x="41274998" y="219075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TBAB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49</xdr:col>
      <xdr:colOff>152398</xdr:colOff>
      <xdr:row>116</xdr:row>
      <xdr:rowOff>63500</xdr:rowOff>
    </xdr:from>
    <xdr:to>
      <xdr:col>52</xdr:col>
      <xdr:colOff>253998</xdr:colOff>
      <xdr:row>120</xdr:row>
      <xdr:rowOff>165108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FF22B86A-A6D1-E745-BFB0-78FB9C400A1D}"/>
            </a:ext>
          </a:extLst>
        </xdr:cNvPr>
        <xdr:cNvSpPr txBox="1"/>
      </xdr:nvSpPr>
      <xdr:spPr>
        <a:xfrm>
          <a:off x="41224198" y="237617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Std</a:t>
          </a:r>
          <a:r>
            <a:rPr lang="zh-CN" altLang="en-US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Conditions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101600</xdr:colOff>
      <xdr:row>106</xdr:row>
      <xdr:rowOff>0</xdr:rowOff>
    </xdr:from>
    <xdr:to>
      <xdr:col>10</xdr:col>
      <xdr:colOff>203200</xdr:colOff>
      <xdr:row>110</xdr:row>
      <xdr:rowOff>101608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DBD463F9-D311-BE4F-9920-961FB2CBD049}"/>
            </a:ext>
          </a:extLst>
        </xdr:cNvPr>
        <xdr:cNvSpPr txBox="1"/>
      </xdr:nvSpPr>
      <xdr:spPr>
        <a:xfrm>
          <a:off x="5969000" y="216662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TBAB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203200</xdr:colOff>
      <xdr:row>103</xdr:row>
      <xdr:rowOff>38100</xdr:rowOff>
    </xdr:from>
    <xdr:to>
      <xdr:col>14</xdr:col>
      <xdr:colOff>304800</xdr:colOff>
      <xdr:row>107</xdr:row>
      <xdr:rowOff>139708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237E32C8-6A22-5F4A-9104-1E93B69460C8}"/>
            </a:ext>
          </a:extLst>
        </xdr:cNvPr>
        <xdr:cNvSpPr txBox="1"/>
      </xdr:nvSpPr>
      <xdr:spPr>
        <a:xfrm>
          <a:off x="9423400" y="210947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KTf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495300</xdr:colOff>
      <xdr:row>110</xdr:row>
      <xdr:rowOff>101600</xdr:rowOff>
    </xdr:from>
    <xdr:to>
      <xdr:col>7</xdr:col>
      <xdr:colOff>609600</xdr:colOff>
      <xdr:row>115</xdr:row>
      <xdr:rowOff>8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DBCE1F86-45AB-D240-91EB-1B9E349AC3C8}"/>
            </a:ext>
          </a:extLst>
        </xdr:cNvPr>
        <xdr:cNvSpPr txBox="1"/>
      </xdr:nvSpPr>
      <xdr:spPr>
        <a:xfrm>
          <a:off x="3848100" y="22580600"/>
          <a:ext cx="26289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TBAl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698500</xdr:colOff>
      <xdr:row>105</xdr:row>
      <xdr:rowOff>50800</xdr:rowOff>
    </xdr:from>
    <xdr:to>
      <xdr:col>13</xdr:col>
      <xdr:colOff>800100</xdr:colOff>
      <xdr:row>109</xdr:row>
      <xdr:rowOff>152408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E54E39E0-A18D-5D49-99A9-90D579FF1D77}"/>
            </a:ext>
          </a:extLst>
        </xdr:cNvPr>
        <xdr:cNvSpPr txBox="1"/>
      </xdr:nvSpPr>
      <xdr:spPr>
        <a:xfrm>
          <a:off x="9080500" y="215138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TBATf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812800</xdr:colOff>
      <xdr:row>100</xdr:row>
      <xdr:rowOff>0</xdr:rowOff>
    </xdr:from>
    <xdr:to>
      <xdr:col>10</xdr:col>
      <xdr:colOff>76200</xdr:colOff>
      <xdr:row>104</xdr:row>
      <xdr:rowOff>101608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FB1BCB0C-D52C-5C41-AFFC-385B51E442C1}"/>
            </a:ext>
          </a:extLst>
        </xdr:cNvPr>
        <xdr:cNvSpPr txBox="1"/>
      </xdr:nvSpPr>
      <xdr:spPr>
        <a:xfrm>
          <a:off x="5842000" y="204470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Std</a:t>
          </a:r>
          <a:r>
            <a:rPr lang="zh-CN" altLang="en-US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Conditions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266700</xdr:colOff>
      <xdr:row>144</xdr:row>
      <xdr:rowOff>25400</xdr:rowOff>
    </xdr:from>
    <xdr:to>
      <xdr:col>15</xdr:col>
      <xdr:colOff>368300</xdr:colOff>
      <xdr:row>148</xdr:row>
      <xdr:rowOff>127008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3A3C005-3078-0547-ACD6-146A78E9402C}"/>
            </a:ext>
          </a:extLst>
        </xdr:cNvPr>
        <xdr:cNvSpPr txBox="1"/>
      </xdr:nvSpPr>
      <xdr:spPr>
        <a:xfrm>
          <a:off x="10325100" y="294132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BnCl (5)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292100</xdr:colOff>
      <xdr:row>136</xdr:row>
      <xdr:rowOff>38100</xdr:rowOff>
    </xdr:from>
    <xdr:to>
      <xdr:col>15</xdr:col>
      <xdr:colOff>393700</xdr:colOff>
      <xdr:row>140</xdr:row>
      <xdr:rowOff>139708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704D2EC6-9729-0C4A-BEA6-A65BE259C32C}"/>
            </a:ext>
          </a:extLst>
        </xdr:cNvPr>
        <xdr:cNvSpPr txBox="1"/>
      </xdr:nvSpPr>
      <xdr:spPr>
        <a:xfrm>
          <a:off x="10350500" y="278003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BnI (4)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48</xdr:col>
      <xdr:colOff>279400</xdr:colOff>
      <xdr:row>115</xdr:row>
      <xdr:rowOff>76200</xdr:rowOff>
    </xdr:from>
    <xdr:to>
      <xdr:col>51</xdr:col>
      <xdr:colOff>381000</xdr:colOff>
      <xdr:row>119</xdr:row>
      <xdr:rowOff>177808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841D41CC-32DE-F645-A34D-79A3EA137E9A}"/>
            </a:ext>
          </a:extLst>
        </xdr:cNvPr>
        <xdr:cNvSpPr txBox="1"/>
      </xdr:nvSpPr>
      <xdr:spPr>
        <a:xfrm>
          <a:off x="40513000" y="235712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TBAOH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48</xdr:col>
      <xdr:colOff>228600</xdr:colOff>
      <xdr:row>111</xdr:row>
      <xdr:rowOff>12700</xdr:rowOff>
    </xdr:from>
    <xdr:to>
      <xdr:col>51</xdr:col>
      <xdr:colOff>342900</xdr:colOff>
      <xdr:row>115</xdr:row>
      <xdr:rowOff>114308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18630EF8-C7B2-2649-9F5D-D23564418EEF}"/>
            </a:ext>
          </a:extLst>
        </xdr:cNvPr>
        <xdr:cNvSpPr txBox="1"/>
      </xdr:nvSpPr>
      <xdr:spPr>
        <a:xfrm>
          <a:off x="40462200" y="22694900"/>
          <a:ext cx="26289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TBACl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52</xdr:col>
      <xdr:colOff>215900</xdr:colOff>
      <xdr:row>106</xdr:row>
      <xdr:rowOff>152400</xdr:rowOff>
    </xdr:from>
    <xdr:to>
      <xdr:col>55</xdr:col>
      <xdr:colOff>317500</xdr:colOff>
      <xdr:row>111</xdr:row>
      <xdr:rowOff>50808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E593B74A-60DD-E743-88DA-FC8503E7F5BF}"/>
            </a:ext>
          </a:extLst>
        </xdr:cNvPr>
        <xdr:cNvSpPr txBox="1"/>
      </xdr:nvSpPr>
      <xdr:spPr>
        <a:xfrm>
          <a:off x="43802300" y="218186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TBAl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52</xdr:col>
      <xdr:colOff>101600</xdr:colOff>
      <xdr:row>113</xdr:row>
      <xdr:rowOff>165100</xdr:rowOff>
    </xdr:from>
    <xdr:to>
      <xdr:col>55</xdr:col>
      <xdr:colOff>203200</xdr:colOff>
      <xdr:row>118</xdr:row>
      <xdr:rowOff>63508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598B2571-13CF-C54B-A5F6-24A57B24BDDC}"/>
            </a:ext>
          </a:extLst>
        </xdr:cNvPr>
        <xdr:cNvSpPr txBox="1"/>
      </xdr:nvSpPr>
      <xdr:spPr>
        <a:xfrm>
          <a:off x="43688000" y="232537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TBAB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49</xdr:col>
      <xdr:colOff>381000</xdr:colOff>
      <xdr:row>119</xdr:row>
      <xdr:rowOff>38100</xdr:rowOff>
    </xdr:from>
    <xdr:to>
      <xdr:col>52</xdr:col>
      <xdr:colOff>495300</xdr:colOff>
      <xdr:row>123</xdr:row>
      <xdr:rowOff>139708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870BA6E-B71E-A640-AF26-5D6D2B6B283C}"/>
            </a:ext>
          </a:extLst>
        </xdr:cNvPr>
        <xdr:cNvSpPr txBox="1"/>
      </xdr:nvSpPr>
      <xdr:spPr>
        <a:xfrm>
          <a:off x="41452800" y="24345900"/>
          <a:ext cx="26289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Std</a:t>
          </a:r>
          <a:r>
            <a:rPr lang="zh-CN" altLang="en-US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Conditions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63500</xdr:colOff>
      <xdr:row>102</xdr:row>
      <xdr:rowOff>114300</xdr:rowOff>
    </xdr:from>
    <xdr:to>
      <xdr:col>24</xdr:col>
      <xdr:colOff>165100</xdr:colOff>
      <xdr:row>107</xdr:row>
      <xdr:rowOff>12708</xdr:rowOff>
    </xdr:to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0147347E-681E-B64B-83B7-7D4627153EA7}"/>
            </a:ext>
          </a:extLst>
        </xdr:cNvPr>
        <xdr:cNvSpPr txBox="1"/>
      </xdr:nvSpPr>
      <xdr:spPr>
        <a:xfrm>
          <a:off x="17665700" y="209677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KTf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508000</xdr:colOff>
      <xdr:row>103</xdr:row>
      <xdr:rowOff>114300</xdr:rowOff>
    </xdr:from>
    <xdr:to>
      <xdr:col>21</xdr:col>
      <xdr:colOff>609600</xdr:colOff>
      <xdr:row>108</xdr:row>
      <xdr:rowOff>12708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E447035-56CB-1A49-B807-18AAC5763BE7}"/>
            </a:ext>
          </a:extLst>
        </xdr:cNvPr>
        <xdr:cNvSpPr txBox="1"/>
      </xdr:nvSpPr>
      <xdr:spPr>
        <a:xfrm>
          <a:off x="15595600" y="211709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TBATf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533400</xdr:colOff>
      <xdr:row>98</xdr:row>
      <xdr:rowOff>25400</xdr:rowOff>
    </xdr:from>
    <xdr:to>
      <xdr:col>19</xdr:col>
      <xdr:colOff>635000</xdr:colOff>
      <xdr:row>102</xdr:row>
      <xdr:rowOff>127008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803390F8-759D-9141-89A6-A072788D6324}"/>
            </a:ext>
          </a:extLst>
        </xdr:cNvPr>
        <xdr:cNvSpPr txBox="1"/>
      </xdr:nvSpPr>
      <xdr:spPr>
        <a:xfrm>
          <a:off x="13944600" y="200660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Std</a:t>
          </a:r>
          <a:r>
            <a:rPr lang="zh-CN" altLang="en-US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Conditions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28</xdr:col>
      <xdr:colOff>203198</xdr:colOff>
      <xdr:row>114</xdr:row>
      <xdr:rowOff>190500</xdr:rowOff>
    </xdr:from>
    <xdr:to>
      <xdr:col>31</xdr:col>
      <xdr:colOff>304798</xdr:colOff>
      <xdr:row>119</xdr:row>
      <xdr:rowOff>88908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79B8B5C0-551E-714E-9CA3-938F30F55FBB}"/>
            </a:ext>
          </a:extLst>
        </xdr:cNvPr>
        <xdr:cNvSpPr txBox="1"/>
      </xdr:nvSpPr>
      <xdr:spPr>
        <a:xfrm>
          <a:off x="23672798" y="234823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TBAI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27</xdr:col>
      <xdr:colOff>660398</xdr:colOff>
      <xdr:row>99</xdr:row>
      <xdr:rowOff>177800</xdr:rowOff>
    </xdr:from>
    <xdr:to>
      <xdr:col>30</xdr:col>
      <xdr:colOff>761998</xdr:colOff>
      <xdr:row>104</xdr:row>
      <xdr:rowOff>76208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B5974608-73D9-BB41-BEE4-6A69E9FC87D0}"/>
            </a:ext>
          </a:extLst>
        </xdr:cNvPr>
        <xdr:cNvSpPr txBox="1"/>
      </xdr:nvSpPr>
      <xdr:spPr>
        <a:xfrm>
          <a:off x="23291798" y="204216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TBAB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32</xdr:col>
      <xdr:colOff>825500</xdr:colOff>
      <xdr:row>110</xdr:row>
      <xdr:rowOff>63500</xdr:rowOff>
    </xdr:from>
    <xdr:to>
      <xdr:col>36</xdr:col>
      <xdr:colOff>88900</xdr:colOff>
      <xdr:row>114</xdr:row>
      <xdr:rowOff>165108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EDD7AE0E-391D-0640-A1AC-5B632B9A43DD}"/>
            </a:ext>
          </a:extLst>
        </xdr:cNvPr>
        <xdr:cNvSpPr txBox="1"/>
      </xdr:nvSpPr>
      <xdr:spPr>
        <a:xfrm>
          <a:off x="27647900" y="225425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KTf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32</xdr:col>
      <xdr:colOff>419100</xdr:colOff>
      <xdr:row>108</xdr:row>
      <xdr:rowOff>50800</xdr:rowOff>
    </xdr:from>
    <xdr:to>
      <xdr:col>35</xdr:col>
      <xdr:colOff>520700</xdr:colOff>
      <xdr:row>112</xdr:row>
      <xdr:rowOff>152408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47E73F1-48D8-3441-B3F1-674E4109FD82}"/>
            </a:ext>
          </a:extLst>
        </xdr:cNvPr>
        <xdr:cNvSpPr txBox="1"/>
      </xdr:nvSpPr>
      <xdr:spPr>
        <a:xfrm>
          <a:off x="27241500" y="221234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TBATf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241300</xdr:colOff>
      <xdr:row>113</xdr:row>
      <xdr:rowOff>38100</xdr:rowOff>
    </xdr:from>
    <xdr:to>
      <xdr:col>33</xdr:col>
      <xdr:colOff>342900</xdr:colOff>
      <xdr:row>117</xdr:row>
      <xdr:rowOff>139708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4240772F-FAA1-5E47-BF72-D010FABD60F2}"/>
            </a:ext>
          </a:extLst>
        </xdr:cNvPr>
        <xdr:cNvSpPr txBox="1"/>
      </xdr:nvSpPr>
      <xdr:spPr>
        <a:xfrm>
          <a:off x="25387300" y="231267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Std</a:t>
          </a:r>
          <a:r>
            <a:rPr lang="zh-CN" altLang="en-US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Conditions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444500</xdr:colOff>
      <xdr:row>27</xdr:row>
      <xdr:rowOff>0</xdr:rowOff>
    </xdr:from>
    <xdr:to>
      <xdr:col>11</xdr:col>
      <xdr:colOff>528827</xdr:colOff>
      <xdr:row>58</xdr:row>
      <xdr:rowOff>28448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2332780C-FC09-AC48-9568-23F696992F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30</xdr:col>
      <xdr:colOff>317498</xdr:colOff>
      <xdr:row>12</xdr:row>
      <xdr:rowOff>177800</xdr:rowOff>
    </xdr:from>
    <xdr:to>
      <xdr:col>33</xdr:col>
      <xdr:colOff>419098</xdr:colOff>
      <xdr:row>17</xdr:row>
      <xdr:rowOff>76208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C1EEC9D0-45EA-094C-9EFB-257713BA2D3C}"/>
            </a:ext>
          </a:extLst>
        </xdr:cNvPr>
        <xdr:cNvSpPr txBox="1"/>
      </xdr:nvSpPr>
      <xdr:spPr>
        <a:xfrm>
          <a:off x="25463498" y="26797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TBAB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647700</xdr:colOff>
      <xdr:row>27</xdr:row>
      <xdr:rowOff>101600</xdr:rowOff>
    </xdr:from>
    <xdr:to>
      <xdr:col>33</xdr:col>
      <xdr:colOff>749300</xdr:colOff>
      <xdr:row>32</xdr:row>
      <xdr:rowOff>8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7654AD68-EEBB-1C49-AAAC-FBE71BA380DB}"/>
            </a:ext>
          </a:extLst>
        </xdr:cNvPr>
        <xdr:cNvSpPr txBox="1"/>
      </xdr:nvSpPr>
      <xdr:spPr>
        <a:xfrm>
          <a:off x="25793700" y="56515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KTf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381000</xdr:colOff>
      <xdr:row>21</xdr:row>
      <xdr:rowOff>165100</xdr:rowOff>
    </xdr:from>
    <xdr:to>
      <xdr:col>33</xdr:col>
      <xdr:colOff>482600</xdr:colOff>
      <xdr:row>26</xdr:row>
      <xdr:rowOff>63508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D2EAC8CB-A3DD-9744-9275-AA57E51907AF}"/>
            </a:ext>
          </a:extLst>
        </xdr:cNvPr>
        <xdr:cNvSpPr txBox="1"/>
      </xdr:nvSpPr>
      <xdr:spPr>
        <a:xfrm>
          <a:off x="25527000" y="44958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TBATf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30</xdr:col>
      <xdr:colOff>0</xdr:colOff>
      <xdr:row>24</xdr:row>
      <xdr:rowOff>101600</xdr:rowOff>
    </xdr:from>
    <xdr:to>
      <xdr:col>33</xdr:col>
      <xdr:colOff>101600</xdr:colOff>
      <xdr:row>29</xdr:row>
      <xdr:rowOff>8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837064D4-1311-624E-9E8F-B1241819AE2D}"/>
            </a:ext>
          </a:extLst>
        </xdr:cNvPr>
        <xdr:cNvSpPr txBox="1"/>
      </xdr:nvSpPr>
      <xdr:spPr>
        <a:xfrm>
          <a:off x="25146000" y="50419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Std</a:t>
          </a:r>
          <a:r>
            <a:rPr lang="zh-CN" altLang="en-US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Conditions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50800</xdr:colOff>
      <xdr:row>15</xdr:row>
      <xdr:rowOff>127000</xdr:rowOff>
    </xdr:from>
    <xdr:to>
      <xdr:col>10</xdr:col>
      <xdr:colOff>135127</xdr:colOff>
      <xdr:row>46</xdr:row>
      <xdr:rowOff>155448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49980D55-298C-044A-B41F-B23C2C30C6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0</xdr:colOff>
      <xdr:row>164</xdr:row>
      <xdr:rowOff>0</xdr:rowOff>
    </xdr:from>
    <xdr:to>
      <xdr:col>45</xdr:col>
      <xdr:colOff>84327</xdr:colOff>
      <xdr:row>195</xdr:row>
      <xdr:rowOff>28448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9D4999DE-7DFF-F84E-ADFE-FBE2DB37E1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30</xdr:col>
      <xdr:colOff>635000</xdr:colOff>
      <xdr:row>30</xdr:row>
      <xdr:rowOff>50800</xdr:rowOff>
    </xdr:from>
    <xdr:to>
      <xdr:col>33</xdr:col>
      <xdr:colOff>736600</xdr:colOff>
      <xdr:row>34</xdr:row>
      <xdr:rowOff>152408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532863FC-F59B-FD4E-A936-10ED42823F78}"/>
            </a:ext>
          </a:extLst>
        </xdr:cNvPr>
        <xdr:cNvSpPr txBox="1"/>
      </xdr:nvSpPr>
      <xdr:spPr>
        <a:xfrm>
          <a:off x="25781000" y="62103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KBr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431798</xdr:colOff>
      <xdr:row>45</xdr:row>
      <xdr:rowOff>114300</xdr:rowOff>
    </xdr:from>
    <xdr:to>
      <xdr:col>25</xdr:col>
      <xdr:colOff>533398</xdr:colOff>
      <xdr:row>50</xdr:row>
      <xdr:rowOff>12708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53A7C7FB-9D0D-414A-9A47-891B9FEE1E59}"/>
            </a:ext>
          </a:extLst>
        </xdr:cNvPr>
        <xdr:cNvSpPr txBox="1"/>
      </xdr:nvSpPr>
      <xdr:spPr>
        <a:xfrm>
          <a:off x="18872198" y="93218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TBAB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457200</xdr:colOff>
      <xdr:row>37</xdr:row>
      <xdr:rowOff>139700</xdr:rowOff>
    </xdr:from>
    <xdr:to>
      <xdr:col>26</xdr:col>
      <xdr:colOff>558800</xdr:colOff>
      <xdr:row>42</xdr:row>
      <xdr:rowOff>38108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F82D734C-81EA-754A-98DF-13632A278AF0}"/>
            </a:ext>
          </a:extLst>
        </xdr:cNvPr>
        <xdr:cNvSpPr txBox="1"/>
      </xdr:nvSpPr>
      <xdr:spPr>
        <a:xfrm>
          <a:off x="19735800" y="77216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KTf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571500</xdr:colOff>
      <xdr:row>40</xdr:row>
      <xdr:rowOff>88900</xdr:rowOff>
    </xdr:from>
    <xdr:to>
      <xdr:col>25</xdr:col>
      <xdr:colOff>673100</xdr:colOff>
      <xdr:row>44</xdr:row>
      <xdr:rowOff>190508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10B97E60-B1B7-6B45-B52D-7CB0B1B6C54F}"/>
            </a:ext>
          </a:extLst>
        </xdr:cNvPr>
        <xdr:cNvSpPr txBox="1"/>
      </xdr:nvSpPr>
      <xdr:spPr>
        <a:xfrm>
          <a:off x="19011900" y="82804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TBATf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190500</xdr:colOff>
      <xdr:row>39</xdr:row>
      <xdr:rowOff>88900</xdr:rowOff>
    </xdr:from>
    <xdr:to>
      <xdr:col>28</xdr:col>
      <xdr:colOff>292100</xdr:colOff>
      <xdr:row>43</xdr:row>
      <xdr:rowOff>190508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D695B24C-FE54-A24C-9573-9A51EEC5A4FC}"/>
            </a:ext>
          </a:extLst>
        </xdr:cNvPr>
        <xdr:cNvSpPr txBox="1"/>
      </xdr:nvSpPr>
      <xdr:spPr>
        <a:xfrm>
          <a:off x="21145500" y="80772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Std</a:t>
          </a:r>
          <a:r>
            <a:rPr lang="zh-CN" altLang="en-US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Conditions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165100</xdr:colOff>
      <xdr:row>34</xdr:row>
      <xdr:rowOff>139700</xdr:rowOff>
    </xdr:from>
    <xdr:to>
      <xdr:col>27</xdr:col>
      <xdr:colOff>266700</xdr:colOff>
      <xdr:row>39</xdr:row>
      <xdr:rowOff>38108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64782B08-084C-4C42-AC79-9605D0B629D1}"/>
            </a:ext>
          </a:extLst>
        </xdr:cNvPr>
        <xdr:cNvSpPr txBox="1"/>
      </xdr:nvSpPr>
      <xdr:spPr>
        <a:xfrm>
          <a:off x="20281900" y="71120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KBr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546100</xdr:colOff>
      <xdr:row>36</xdr:row>
      <xdr:rowOff>0</xdr:rowOff>
    </xdr:from>
    <xdr:to>
      <xdr:col>10</xdr:col>
      <xdr:colOff>647700</xdr:colOff>
      <xdr:row>40</xdr:row>
      <xdr:rowOff>101608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E36B8BDB-D83E-0242-ABFC-29724A073A93}"/>
            </a:ext>
          </a:extLst>
        </xdr:cNvPr>
        <xdr:cNvSpPr txBox="1"/>
      </xdr:nvSpPr>
      <xdr:spPr>
        <a:xfrm>
          <a:off x="6413500" y="73787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TBAB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596902</xdr:colOff>
      <xdr:row>24</xdr:row>
      <xdr:rowOff>38100</xdr:rowOff>
    </xdr:from>
    <xdr:to>
      <xdr:col>10</xdr:col>
      <xdr:colOff>698502</xdr:colOff>
      <xdr:row>28</xdr:row>
      <xdr:rowOff>139708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FFDA12B2-2AB1-5844-8F32-E8B2E3355B50}"/>
            </a:ext>
          </a:extLst>
        </xdr:cNvPr>
        <xdr:cNvSpPr txBox="1"/>
      </xdr:nvSpPr>
      <xdr:spPr>
        <a:xfrm>
          <a:off x="6464302" y="49784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KTf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495302</xdr:colOff>
      <xdr:row>28</xdr:row>
      <xdr:rowOff>63500</xdr:rowOff>
    </xdr:from>
    <xdr:to>
      <xdr:col>10</xdr:col>
      <xdr:colOff>596902</xdr:colOff>
      <xdr:row>32</xdr:row>
      <xdr:rowOff>165108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4917F870-09B3-6F49-A5BC-B0C20D8BEFC0}"/>
            </a:ext>
          </a:extLst>
        </xdr:cNvPr>
        <xdr:cNvSpPr txBox="1"/>
      </xdr:nvSpPr>
      <xdr:spPr>
        <a:xfrm>
          <a:off x="6362702" y="58166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TBATf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749302</xdr:colOff>
      <xdr:row>26</xdr:row>
      <xdr:rowOff>114300</xdr:rowOff>
    </xdr:from>
    <xdr:to>
      <xdr:col>11</xdr:col>
      <xdr:colOff>12702</xdr:colOff>
      <xdr:row>31</xdr:row>
      <xdr:rowOff>12708</xdr:rowOff>
    </xdr:to>
    <xdr:sp macro="" textlink="">
      <xdr:nvSpPr>
        <xdr:cNvPr id="50" name="TextBox 1">
          <a:extLst>
            <a:ext uri="{FF2B5EF4-FFF2-40B4-BE49-F238E27FC236}">
              <a16:creationId xmlns:a16="http://schemas.microsoft.com/office/drawing/2014/main" id="{F23552BC-DF9F-1A49-907F-C7683752BB96}"/>
            </a:ext>
          </a:extLst>
        </xdr:cNvPr>
        <xdr:cNvSpPr txBox="1"/>
      </xdr:nvSpPr>
      <xdr:spPr>
        <a:xfrm>
          <a:off x="6616702" y="54610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Std</a:t>
          </a:r>
          <a:r>
            <a:rPr lang="zh-CN" altLang="en-US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Conditions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635002</xdr:colOff>
      <xdr:row>21</xdr:row>
      <xdr:rowOff>165100</xdr:rowOff>
    </xdr:from>
    <xdr:to>
      <xdr:col>10</xdr:col>
      <xdr:colOff>736602</xdr:colOff>
      <xdr:row>26</xdr:row>
      <xdr:rowOff>63508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11FD87D2-53B1-9640-AD01-3C8DB5FDBADF}"/>
            </a:ext>
          </a:extLst>
        </xdr:cNvPr>
        <xdr:cNvSpPr txBox="1"/>
      </xdr:nvSpPr>
      <xdr:spPr>
        <a:xfrm>
          <a:off x="6502402" y="44958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KBr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50798</xdr:colOff>
      <xdr:row>18</xdr:row>
      <xdr:rowOff>76200</xdr:rowOff>
    </xdr:from>
    <xdr:to>
      <xdr:col>22</xdr:col>
      <xdr:colOff>152398</xdr:colOff>
      <xdr:row>22</xdr:row>
      <xdr:rowOff>177808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A9D05172-D3C7-8047-8134-607A45147610}"/>
            </a:ext>
          </a:extLst>
        </xdr:cNvPr>
        <xdr:cNvSpPr txBox="1"/>
      </xdr:nvSpPr>
      <xdr:spPr>
        <a:xfrm>
          <a:off x="15976598" y="37973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TBAB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304800</xdr:colOff>
      <xdr:row>10</xdr:row>
      <xdr:rowOff>0</xdr:rowOff>
    </xdr:from>
    <xdr:to>
      <xdr:col>23</xdr:col>
      <xdr:colOff>406400</xdr:colOff>
      <xdr:row>14</xdr:row>
      <xdr:rowOff>101608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4B1E0A4B-DB30-9347-8456-E53E7050231C}"/>
            </a:ext>
          </a:extLst>
        </xdr:cNvPr>
        <xdr:cNvSpPr txBox="1"/>
      </xdr:nvSpPr>
      <xdr:spPr>
        <a:xfrm>
          <a:off x="17068800" y="20955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KTf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12700</xdr:colOff>
      <xdr:row>13</xdr:row>
      <xdr:rowOff>0</xdr:rowOff>
    </xdr:from>
    <xdr:to>
      <xdr:col>22</xdr:col>
      <xdr:colOff>114300</xdr:colOff>
      <xdr:row>17</xdr:row>
      <xdr:rowOff>101608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35824DBD-B548-3F4F-BEF5-C89ECEA86279}"/>
            </a:ext>
          </a:extLst>
        </xdr:cNvPr>
        <xdr:cNvSpPr txBox="1"/>
      </xdr:nvSpPr>
      <xdr:spPr>
        <a:xfrm>
          <a:off x="15938500" y="27051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TBATf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546100</xdr:colOff>
      <xdr:row>11</xdr:row>
      <xdr:rowOff>165100</xdr:rowOff>
    </xdr:from>
    <xdr:to>
      <xdr:col>24</xdr:col>
      <xdr:colOff>647700</xdr:colOff>
      <xdr:row>16</xdr:row>
      <xdr:rowOff>63508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4F545893-AF02-5742-8D4A-B54E0365CCE9}"/>
            </a:ext>
          </a:extLst>
        </xdr:cNvPr>
        <xdr:cNvSpPr txBox="1"/>
      </xdr:nvSpPr>
      <xdr:spPr>
        <a:xfrm>
          <a:off x="18148300" y="24638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Std</a:t>
          </a:r>
          <a:r>
            <a:rPr lang="zh-CN" altLang="en-US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Conditions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330200</xdr:colOff>
      <xdr:row>7</xdr:row>
      <xdr:rowOff>139700</xdr:rowOff>
    </xdr:from>
    <xdr:to>
      <xdr:col>23</xdr:col>
      <xdr:colOff>431800</xdr:colOff>
      <xdr:row>12</xdr:row>
      <xdr:rowOff>38108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5153A605-6D87-3044-A396-769952E77486}"/>
            </a:ext>
          </a:extLst>
        </xdr:cNvPr>
        <xdr:cNvSpPr txBox="1"/>
      </xdr:nvSpPr>
      <xdr:spPr>
        <a:xfrm>
          <a:off x="17094200" y="1625600"/>
          <a:ext cx="26162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KBr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0.80061</cdr:x>
      <cdr:y>0.25183</cdr:y>
    </cdr:from>
    <cdr:to>
      <cdr:x>0.93151</cdr:x>
      <cdr:y>0.39625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F36BCD33-E2C6-2B4F-AB60-7CEE7311EE27}"/>
            </a:ext>
          </a:extLst>
        </cdr:cNvPr>
        <cdr:cNvSpPr txBox="1"/>
      </cdr:nvSpPr>
      <cdr:spPr>
        <a:xfrm xmlns:a="http://schemas.openxmlformats.org/drawingml/2006/main">
          <a:off x="6680199" y="1594522"/>
          <a:ext cx="10922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● Run 1</a:t>
          </a:r>
          <a:endParaRPr lang="en-HK" sz="2000" b="0">
            <a:effectLst/>
          </a:endParaRPr>
        </a:p>
        <a:p xmlns:a="http://schemas.openxmlformats.org/drawingml/2006/main"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○ Run 2</a:t>
          </a:r>
          <a:endParaRPr lang="en-HK" sz="2000" b="0">
            <a:effectLst/>
          </a:endParaRPr>
        </a:p>
        <a:p xmlns:a="http://schemas.openxmlformats.org/drawingml/2006/main">
          <a:br>
            <a:rPr lang="en-HK" sz="2000"/>
          </a:br>
          <a:endParaRPr lang="en-GB" sz="2000"/>
        </a:p>
      </cdr:txBody>
    </cdr:sp>
  </cdr:relSizeAnchor>
  <cdr:relSizeAnchor xmlns:cdr="http://schemas.openxmlformats.org/drawingml/2006/chartDrawing">
    <cdr:from>
      <cdr:x>0.17352</cdr:x>
      <cdr:y>0.22064</cdr:y>
    </cdr:from>
    <cdr:to>
      <cdr:x>0.30441</cdr:x>
      <cdr:y>0.36506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527A52F6-6D80-B14A-9F2E-1CA65B1168C2}"/>
            </a:ext>
          </a:extLst>
        </cdr:cNvPr>
        <cdr:cNvSpPr txBox="1"/>
      </cdr:nvSpPr>
      <cdr:spPr>
        <a:xfrm xmlns:a="http://schemas.openxmlformats.org/drawingml/2006/main">
          <a:off x="1447800" y="1397000"/>
          <a:ext cx="10922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altLang="zh-CN" sz="1600" b="1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1</a:t>
          </a:r>
          <a:endParaRPr lang="en-GB" sz="1600" b="1">
            <a:solidFill>
              <a:schemeClr val="accent1"/>
            </a:solidFill>
          </a:endParaRPr>
        </a:p>
      </cdr:txBody>
    </cdr:sp>
  </cdr:relSizeAnchor>
  <cdr:relSizeAnchor xmlns:cdr="http://schemas.openxmlformats.org/drawingml/2006/chartDrawing">
    <cdr:from>
      <cdr:x>0.41553</cdr:x>
      <cdr:y>0.40116</cdr:y>
    </cdr:from>
    <cdr:to>
      <cdr:x>0.54642</cdr:x>
      <cdr:y>0.54558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C2A5AD8E-B5D4-5444-8AE9-469839A49924}"/>
            </a:ext>
          </a:extLst>
        </cdr:cNvPr>
        <cdr:cNvSpPr txBox="1"/>
      </cdr:nvSpPr>
      <cdr:spPr>
        <a:xfrm xmlns:a="http://schemas.openxmlformats.org/drawingml/2006/main">
          <a:off x="3467100" y="2540000"/>
          <a:ext cx="10922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altLang="zh-CN" sz="1600" b="1" i="0" u="none" strike="noStrike">
              <a:solidFill>
                <a:schemeClr val="accent6"/>
              </a:solidFill>
              <a:effectLst/>
              <a:latin typeface="+mn-lt"/>
              <a:ea typeface="+mn-ea"/>
              <a:cs typeface="+mn-cs"/>
            </a:rPr>
            <a:t>3</a:t>
          </a:r>
          <a:endParaRPr lang="en-GB" sz="1600" b="1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0.414</cdr:x>
      <cdr:y>0.73814</cdr:y>
    </cdr:from>
    <cdr:to>
      <cdr:x>0.5449</cdr:x>
      <cdr:y>0.88255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C2F8A0DA-0FF8-9B4D-94C2-28D61167628C}"/>
            </a:ext>
          </a:extLst>
        </cdr:cNvPr>
        <cdr:cNvSpPr txBox="1"/>
      </cdr:nvSpPr>
      <cdr:spPr>
        <a:xfrm xmlns:a="http://schemas.openxmlformats.org/drawingml/2006/main">
          <a:off x="3454400" y="4673600"/>
          <a:ext cx="10922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altLang="zh-CN" sz="160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</a:t>
          </a:r>
          <a:endParaRPr lang="en-GB" sz="1600" b="1">
            <a:solidFill>
              <a:srgbClr val="C00000"/>
            </a:solidFill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812800</xdr:colOff>
      <xdr:row>77</xdr:row>
      <xdr:rowOff>165100</xdr:rowOff>
    </xdr:from>
    <xdr:to>
      <xdr:col>39</xdr:col>
      <xdr:colOff>71627</xdr:colOff>
      <xdr:row>108</xdr:row>
      <xdr:rowOff>130048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CB6DA5E-BF63-3541-98EF-92801BCA4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812801</xdr:colOff>
      <xdr:row>2</xdr:row>
      <xdr:rowOff>165100</xdr:rowOff>
    </xdr:from>
    <xdr:to>
      <xdr:col>36</xdr:col>
      <xdr:colOff>71628</xdr:colOff>
      <xdr:row>33</xdr:row>
      <xdr:rowOff>130048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652F40-2801-3D46-B43C-489717134F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64</xdr:row>
      <xdr:rowOff>158750</xdr:rowOff>
    </xdr:from>
    <xdr:to>
      <xdr:col>10</xdr:col>
      <xdr:colOff>444500</xdr:colOff>
      <xdr:row>78</xdr:row>
      <xdr:rowOff>57150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51C62F2-8A82-9F40-A8D1-83BE4A18D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38100</xdr:colOff>
      <xdr:row>64</xdr:row>
      <xdr:rowOff>177800</xdr:rowOff>
    </xdr:from>
    <xdr:to>
      <xdr:col>15</xdr:col>
      <xdr:colOff>482600</xdr:colOff>
      <xdr:row>78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D28F11B-2631-4B48-9728-39706CAC5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38100</xdr:colOff>
      <xdr:row>64</xdr:row>
      <xdr:rowOff>165100</xdr:rowOff>
    </xdr:from>
    <xdr:to>
      <xdr:col>20</xdr:col>
      <xdr:colOff>482600</xdr:colOff>
      <xdr:row>78</xdr:row>
      <xdr:rowOff>63500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DDDCC55-E799-FA43-B788-A9D509B646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38100</xdr:colOff>
      <xdr:row>143</xdr:row>
      <xdr:rowOff>158750</xdr:rowOff>
    </xdr:from>
    <xdr:to>
      <xdr:col>14</xdr:col>
      <xdr:colOff>482600</xdr:colOff>
      <xdr:row>157</xdr:row>
      <xdr:rowOff>57150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3C999D4-55DE-0E4F-AF80-03ECE065C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38100</xdr:colOff>
      <xdr:row>143</xdr:row>
      <xdr:rowOff>146050</xdr:rowOff>
    </xdr:from>
    <xdr:to>
      <xdr:col>9</xdr:col>
      <xdr:colOff>482600</xdr:colOff>
      <xdr:row>157</xdr:row>
      <xdr:rowOff>44450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634D96D6-12B2-9343-BF4D-4C29C7C04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38100</xdr:colOff>
      <xdr:row>143</xdr:row>
      <xdr:rowOff>171450</xdr:rowOff>
    </xdr:from>
    <xdr:to>
      <xdr:col>19</xdr:col>
      <xdr:colOff>482600</xdr:colOff>
      <xdr:row>157</xdr:row>
      <xdr:rowOff>69850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55BD67BB-D804-D245-9A74-BD1A575EE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711200</xdr:colOff>
      <xdr:row>81</xdr:row>
      <xdr:rowOff>25400</xdr:rowOff>
    </xdr:from>
    <xdr:to>
      <xdr:col>27</xdr:col>
      <xdr:colOff>795527</xdr:colOff>
      <xdr:row>111</xdr:row>
      <xdr:rowOff>193548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9885C4C7-FD0A-4546-8A68-584DCB8B0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36</xdr:col>
      <xdr:colOff>546100</xdr:colOff>
      <xdr:row>91</xdr:row>
      <xdr:rowOff>101600</xdr:rowOff>
    </xdr:from>
    <xdr:to>
      <xdr:col>39</xdr:col>
      <xdr:colOff>127000</xdr:colOff>
      <xdr:row>96</xdr:row>
      <xdr:rowOff>8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E5B89C02-6443-D946-AE17-5ECDE7C5B260}"/>
            </a:ext>
          </a:extLst>
        </xdr:cNvPr>
        <xdr:cNvSpPr txBox="1"/>
      </xdr:nvSpPr>
      <xdr:spPr>
        <a:xfrm>
          <a:off x="30264100" y="18364200"/>
          <a:ext cx="20574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●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1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[0.10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M]</a:t>
          </a:r>
          <a:endParaRPr lang="en-HK" sz="2000" b="0">
            <a:effectLst/>
            <a:latin typeface="+mn-lt"/>
          </a:endParaRPr>
        </a:p>
        <a:p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○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1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[0.15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M]</a:t>
          </a:r>
          <a:endParaRPr lang="en-HK" sz="2000" b="0">
            <a:effectLst/>
            <a:latin typeface="+mn-lt"/>
          </a:endParaRPr>
        </a:p>
        <a:p>
          <a:br>
            <a:rPr lang="en-HK" sz="2000">
              <a:latin typeface="+mn-lt"/>
            </a:rPr>
          </a:br>
          <a:endParaRPr lang="en-GB" sz="2000">
            <a:latin typeface="+mn-lt"/>
          </a:endParaRPr>
        </a:p>
      </xdr:txBody>
    </xdr:sp>
    <xdr:clientData/>
  </xdr:twoCellAnchor>
  <xdr:twoCellAnchor>
    <xdr:from>
      <xdr:col>33</xdr:col>
      <xdr:colOff>698500</xdr:colOff>
      <xdr:row>84</xdr:row>
      <xdr:rowOff>50800</xdr:rowOff>
    </xdr:from>
    <xdr:to>
      <xdr:col>36</xdr:col>
      <xdr:colOff>279400</xdr:colOff>
      <xdr:row>88</xdr:row>
      <xdr:rowOff>152408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20C35C8-3521-454A-9E95-69C1E86E9497}"/>
            </a:ext>
          </a:extLst>
        </xdr:cNvPr>
        <xdr:cNvSpPr txBox="1"/>
      </xdr:nvSpPr>
      <xdr:spPr>
        <a:xfrm>
          <a:off x="27940000" y="16891000"/>
          <a:ext cx="20574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accent6"/>
              </a:solidFill>
              <a:effectLst/>
              <a:latin typeface="+mn-lt"/>
              <a:ea typeface="+mn-ea"/>
              <a:cs typeface="+mn-cs"/>
            </a:rPr>
            <a:t>3</a:t>
          </a:r>
          <a:endParaRPr lang="en-GB" sz="1600" b="1">
            <a:solidFill>
              <a:schemeClr val="accent6"/>
            </a:solidFill>
            <a:latin typeface="+mn-lt"/>
          </a:endParaRPr>
        </a:p>
      </xdr:txBody>
    </xdr:sp>
    <xdr:clientData/>
  </xdr:twoCellAnchor>
  <xdr:twoCellAnchor>
    <xdr:from>
      <xdr:col>33</xdr:col>
      <xdr:colOff>711200</xdr:colOff>
      <xdr:row>100</xdr:row>
      <xdr:rowOff>127000</xdr:rowOff>
    </xdr:from>
    <xdr:to>
      <xdr:col>36</xdr:col>
      <xdr:colOff>292100</xdr:colOff>
      <xdr:row>105</xdr:row>
      <xdr:rowOff>25408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3879244E-87F8-1949-B9FE-30CE47B5485A}"/>
            </a:ext>
          </a:extLst>
        </xdr:cNvPr>
        <xdr:cNvSpPr txBox="1"/>
      </xdr:nvSpPr>
      <xdr:spPr>
        <a:xfrm>
          <a:off x="27952700" y="20218400"/>
          <a:ext cx="20574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</a:t>
          </a:r>
          <a:endParaRPr lang="en-GB" sz="1600" b="1">
            <a:solidFill>
              <a:srgbClr val="C00000"/>
            </a:solidFill>
            <a:latin typeface="+mn-lt"/>
          </a:endParaRPr>
        </a:p>
      </xdr:txBody>
    </xdr:sp>
    <xdr:clientData/>
  </xdr:twoCellAnchor>
  <xdr:twoCellAnchor>
    <xdr:from>
      <xdr:col>34</xdr:col>
      <xdr:colOff>330200</xdr:colOff>
      <xdr:row>9</xdr:row>
      <xdr:rowOff>88900</xdr:rowOff>
    </xdr:from>
    <xdr:to>
      <xdr:col>35</xdr:col>
      <xdr:colOff>762000</xdr:colOff>
      <xdr:row>11</xdr:row>
      <xdr:rowOff>127017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15968A88-52A8-394D-9F9D-9FD82BC460BC}"/>
            </a:ext>
          </a:extLst>
        </xdr:cNvPr>
        <xdr:cNvSpPr txBox="1"/>
      </xdr:nvSpPr>
      <xdr:spPr>
        <a:xfrm>
          <a:off x="28397200" y="1574800"/>
          <a:ext cx="12573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●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Trial 1</a:t>
          </a:r>
          <a:endParaRPr lang="en-HK" altLang="zh-CN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○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Trial</a:t>
          </a:r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1'</a:t>
          </a:r>
          <a:endParaRPr lang="en-HK" altLang="zh-CN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×</a:t>
          </a:r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Trial</a:t>
          </a:r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  <a:p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△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Trial</a:t>
          </a:r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GB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35</xdr:col>
      <xdr:colOff>190500</xdr:colOff>
      <xdr:row>20</xdr:row>
      <xdr:rowOff>177800</xdr:rowOff>
    </xdr:from>
    <xdr:to>
      <xdr:col>35</xdr:col>
      <xdr:colOff>647700</xdr:colOff>
      <xdr:row>23</xdr:row>
      <xdr:rowOff>12717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2321C1A4-28F9-0345-A411-2AFC6B12FC2F}"/>
            </a:ext>
          </a:extLst>
        </xdr:cNvPr>
        <xdr:cNvSpPr txBox="1"/>
      </xdr:nvSpPr>
      <xdr:spPr>
        <a:xfrm>
          <a:off x="29083000" y="3898900"/>
          <a:ext cx="4572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 sz="1600" b="1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[3]</a:t>
          </a:r>
          <a:endParaRPr lang="en-GB" sz="1600" b="1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35</xdr:col>
      <xdr:colOff>190500</xdr:colOff>
      <xdr:row>24</xdr:row>
      <xdr:rowOff>215900</xdr:rowOff>
    </xdr:from>
    <xdr:to>
      <xdr:col>35</xdr:col>
      <xdr:colOff>571500</xdr:colOff>
      <xdr:row>26</xdr:row>
      <xdr:rowOff>127017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EE7CF687-FD58-0F44-890F-D84EA2F04DB4}"/>
            </a:ext>
          </a:extLst>
        </xdr:cNvPr>
        <xdr:cNvSpPr txBox="1"/>
      </xdr:nvSpPr>
      <xdr:spPr>
        <a:xfrm>
          <a:off x="29083000" y="4813300"/>
          <a:ext cx="3810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 sz="16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[1]</a:t>
          </a:r>
          <a:endParaRPr lang="en-GB" sz="1600" b="1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35</xdr:col>
      <xdr:colOff>203200</xdr:colOff>
      <xdr:row>27</xdr:row>
      <xdr:rowOff>50800</xdr:rowOff>
    </xdr:from>
    <xdr:to>
      <xdr:col>35</xdr:col>
      <xdr:colOff>609600</xdr:colOff>
      <xdr:row>29</xdr:row>
      <xdr:rowOff>88917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2D7D2352-7461-0747-9034-F92277E5D732}"/>
            </a:ext>
          </a:extLst>
        </xdr:cNvPr>
        <xdr:cNvSpPr txBox="1"/>
      </xdr:nvSpPr>
      <xdr:spPr>
        <a:xfrm>
          <a:off x="29095700" y="5448300"/>
          <a:ext cx="4064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 sz="16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[2]</a:t>
          </a:r>
          <a:endParaRPr lang="en-GB" sz="1600" b="1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736600</xdr:colOff>
      <xdr:row>65</xdr:row>
      <xdr:rowOff>0</xdr:rowOff>
    </xdr:from>
    <xdr:to>
      <xdr:col>15</xdr:col>
      <xdr:colOff>127000</xdr:colOff>
      <xdr:row>67</xdr:row>
      <xdr:rowOff>38117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E0A640A0-075B-6A49-9069-BF099147084C}"/>
            </a:ext>
          </a:extLst>
        </xdr:cNvPr>
        <xdr:cNvSpPr txBox="1"/>
      </xdr:nvSpPr>
      <xdr:spPr>
        <a:xfrm>
          <a:off x="9817100" y="13169900"/>
          <a:ext cx="26924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●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 1</a:t>
          </a:r>
          <a:r>
            <a:rPr lang="zh-CN" alt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○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144</xdr:row>
      <xdr:rowOff>0</xdr:rowOff>
    </xdr:from>
    <xdr:to>
      <xdr:col>14</xdr:col>
      <xdr:colOff>215900</xdr:colOff>
      <xdr:row>146</xdr:row>
      <xdr:rowOff>38117</xdr:rowOff>
    </xdr:to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884079F2-A256-524C-B513-7AA599E8A27C}"/>
            </a:ext>
          </a:extLst>
        </xdr:cNvPr>
        <xdr:cNvSpPr txBox="1"/>
      </xdr:nvSpPr>
      <xdr:spPr>
        <a:xfrm>
          <a:off x="9080500" y="29337000"/>
          <a:ext cx="26924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●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 1</a:t>
          </a:r>
          <a:r>
            <a:rPr lang="zh-CN" alt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○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317501</xdr:colOff>
      <xdr:row>2</xdr:row>
      <xdr:rowOff>0</xdr:rowOff>
    </xdr:from>
    <xdr:to>
      <xdr:col>30</xdr:col>
      <xdr:colOff>401828</xdr:colOff>
      <xdr:row>32</xdr:row>
      <xdr:rowOff>168148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CAC2E0-6CBE-0349-816D-D1FEF3283C3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660400</xdr:colOff>
      <xdr:row>64</xdr:row>
      <xdr:rowOff>158750</xdr:rowOff>
    </xdr:from>
    <xdr:to>
      <xdr:col>10</xdr:col>
      <xdr:colOff>279400</xdr:colOff>
      <xdr:row>78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59C4769-BD09-5748-BD74-C487D8D1A64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64</xdr:row>
      <xdr:rowOff>165100</xdr:rowOff>
    </xdr:from>
    <xdr:to>
      <xdr:col>15</xdr:col>
      <xdr:colOff>469900</xdr:colOff>
      <xdr:row>78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BF1D056-E8FD-7C47-8A27-2106EBE244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38100</xdr:colOff>
      <xdr:row>64</xdr:row>
      <xdr:rowOff>152400</xdr:rowOff>
    </xdr:from>
    <xdr:to>
      <xdr:col>20</xdr:col>
      <xdr:colOff>482600</xdr:colOff>
      <xdr:row>78</xdr:row>
      <xdr:rowOff>50800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046AAE0-ED5C-324C-8C11-770847BF6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698500</xdr:colOff>
      <xdr:row>139</xdr:row>
      <xdr:rowOff>152400</xdr:rowOff>
    </xdr:from>
    <xdr:to>
      <xdr:col>9</xdr:col>
      <xdr:colOff>317500</xdr:colOff>
      <xdr:row>153</xdr:row>
      <xdr:rowOff>50800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D860AF5-8665-0040-B452-F89549823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139</xdr:row>
      <xdr:rowOff>171450</xdr:rowOff>
    </xdr:from>
    <xdr:to>
      <xdr:col>14</xdr:col>
      <xdr:colOff>444500</xdr:colOff>
      <xdr:row>153</xdr:row>
      <xdr:rowOff>69850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04B02DD-E36C-9D45-B32D-0D11AF113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12700</xdr:colOff>
      <xdr:row>139</xdr:row>
      <xdr:rowOff>171450</xdr:rowOff>
    </xdr:from>
    <xdr:to>
      <xdr:col>19</xdr:col>
      <xdr:colOff>457200</xdr:colOff>
      <xdr:row>153</xdr:row>
      <xdr:rowOff>69850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486F08D-863C-9246-8D16-15D9A730A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571501</xdr:colOff>
      <xdr:row>82</xdr:row>
      <xdr:rowOff>63500</xdr:rowOff>
    </xdr:from>
    <xdr:to>
      <xdr:col>17</xdr:col>
      <xdr:colOff>655828</xdr:colOff>
      <xdr:row>113</xdr:row>
      <xdr:rowOff>66548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8953AB1-22A1-4645-A9DA-5AB6E77D7C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31</xdr:col>
      <xdr:colOff>50800</xdr:colOff>
      <xdr:row>2</xdr:row>
      <xdr:rowOff>50800</xdr:rowOff>
    </xdr:from>
    <xdr:to>
      <xdr:col>41</xdr:col>
      <xdr:colOff>135127</xdr:colOff>
      <xdr:row>33</xdr:row>
      <xdr:rowOff>15748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B3AA9E3-B4A3-494B-93F2-5AC87E16508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28</xdr:col>
      <xdr:colOff>596900</xdr:colOff>
      <xdr:row>7</xdr:row>
      <xdr:rowOff>114300</xdr:rowOff>
    </xdr:from>
    <xdr:to>
      <xdr:col>30</xdr:col>
      <xdr:colOff>203200</xdr:colOff>
      <xdr:row>9</xdr:row>
      <xdr:rowOff>152417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D13F1BAF-ED1A-9A40-B1A3-93195B8C4B02}"/>
            </a:ext>
          </a:extLst>
        </xdr:cNvPr>
        <xdr:cNvSpPr txBox="1"/>
      </xdr:nvSpPr>
      <xdr:spPr>
        <a:xfrm>
          <a:off x="23710900" y="1193800"/>
          <a:ext cx="12573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●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Trial 1</a:t>
          </a:r>
          <a:endParaRPr lang="en-HK" altLang="zh-CN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○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Trial</a:t>
          </a:r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1'</a:t>
          </a:r>
          <a:endParaRPr lang="en-HK" altLang="zh-CN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×</a:t>
          </a:r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Trial</a:t>
          </a:r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  <a:p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△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Trial</a:t>
          </a:r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5</a:t>
          </a:r>
          <a:endParaRPr lang="en-GB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457200</xdr:colOff>
      <xdr:row>15</xdr:row>
      <xdr:rowOff>50800</xdr:rowOff>
    </xdr:from>
    <xdr:to>
      <xdr:col>30</xdr:col>
      <xdr:colOff>88900</xdr:colOff>
      <xdr:row>17</xdr:row>
      <xdr:rowOff>88917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CD51B895-6B63-284A-88F5-10ED21CD3790}"/>
            </a:ext>
          </a:extLst>
        </xdr:cNvPr>
        <xdr:cNvSpPr txBox="1"/>
      </xdr:nvSpPr>
      <xdr:spPr>
        <a:xfrm>
          <a:off x="24396700" y="2755900"/>
          <a:ext cx="4572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 sz="1600" b="1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[3]</a:t>
          </a:r>
          <a:endParaRPr lang="en-GB" sz="1600" b="1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457200</xdr:colOff>
      <xdr:row>21</xdr:row>
      <xdr:rowOff>152400</xdr:rowOff>
    </xdr:from>
    <xdr:to>
      <xdr:col>30</xdr:col>
      <xdr:colOff>12700</xdr:colOff>
      <xdr:row>23</xdr:row>
      <xdr:rowOff>190517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5042FF3A-6896-5944-9019-C265FB3A72EE}"/>
            </a:ext>
          </a:extLst>
        </xdr:cNvPr>
        <xdr:cNvSpPr txBox="1"/>
      </xdr:nvSpPr>
      <xdr:spPr>
        <a:xfrm>
          <a:off x="24396700" y="4076700"/>
          <a:ext cx="3810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 sz="16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[1]</a:t>
          </a:r>
          <a:endParaRPr lang="en-GB" sz="1600" b="1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469900</xdr:colOff>
      <xdr:row>26</xdr:row>
      <xdr:rowOff>127000</xdr:rowOff>
    </xdr:from>
    <xdr:to>
      <xdr:col>30</xdr:col>
      <xdr:colOff>50800</xdr:colOff>
      <xdr:row>28</xdr:row>
      <xdr:rowOff>165117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1072E81E-5FB9-AD4A-A8C1-24F94E8FD15C}"/>
            </a:ext>
          </a:extLst>
        </xdr:cNvPr>
        <xdr:cNvSpPr txBox="1"/>
      </xdr:nvSpPr>
      <xdr:spPr>
        <a:xfrm>
          <a:off x="24409400" y="5067300"/>
          <a:ext cx="4064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 sz="16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[2]</a:t>
          </a:r>
          <a:endParaRPr lang="en-GB" sz="1600" b="1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723900</xdr:colOff>
      <xdr:row>64</xdr:row>
      <xdr:rowOff>114300</xdr:rowOff>
    </xdr:from>
    <xdr:to>
      <xdr:col>15</xdr:col>
      <xdr:colOff>114300</xdr:colOff>
      <xdr:row>66</xdr:row>
      <xdr:rowOff>152417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CE786B11-F382-724B-AFF6-1990649CC3F2}"/>
            </a:ext>
          </a:extLst>
        </xdr:cNvPr>
        <xdr:cNvSpPr txBox="1"/>
      </xdr:nvSpPr>
      <xdr:spPr>
        <a:xfrm>
          <a:off x="9804400" y="12827000"/>
          <a:ext cx="26924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●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 1</a:t>
          </a:r>
          <a:r>
            <a:rPr lang="zh-CN" alt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○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5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558800</xdr:colOff>
      <xdr:row>140</xdr:row>
      <xdr:rowOff>12700</xdr:rowOff>
    </xdr:from>
    <xdr:to>
      <xdr:col>13</xdr:col>
      <xdr:colOff>774700</xdr:colOff>
      <xdr:row>142</xdr:row>
      <xdr:rowOff>50817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C3974BD8-37FE-D14E-BB65-AD285774AB53}"/>
            </a:ext>
          </a:extLst>
        </xdr:cNvPr>
        <xdr:cNvSpPr txBox="1"/>
      </xdr:nvSpPr>
      <xdr:spPr>
        <a:xfrm>
          <a:off x="8813800" y="28282900"/>
          <a:ext cx="26924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●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 1</a:t>
          </a:r>
          <a:r>
            <a:rPr lang="zh-CN" alt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○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4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0.75384</cdr:x>
      <cdr:y>0.21676</cdr:y>
    </cdr:from>
    <cdr:to>
      <cdr:x>0.88481</cdr:x>
      <cdr:y>0.36127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8CAE0DE-C492-CE49-8D3A-9E5FAD9A75DF}"/>
            </a:ext>
          </a:extLst>
        </cdr:cNvPr>
        <cdr:cNvSpPr txBox="1"/>
      </cdr:nvSpPr>
      <cdr:spPr>
        <a:xfrm xmlns:a="http://schemas.openxmlformats.org/drawingml/2006/main">
          <a:off x="6286523" y="1371581"/>
          <a:ext cx="1092202" cy="9144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●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2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[0.075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M]</a:t>
          </a:r>
          <a:endParaRPr lang="en-HK" sz="2000" b="0">
            <a:effectLst/>
          </a:endParaRPr>
        </a:p>
        <a:p xmlns:a="http://schemas.openxmlformats.org/drawingml/2006/main"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○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2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[0.038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M]</a:t>
          </a:r>
          <a:endParaRPr lang="en-HK" sz="2000" b="0">
            <a:effectLst/>
          </a:endParaRPr>
        </a:p>
        <a:p xmlns:a="http://schemas.openxmlformats.org/drawingml/2006/main">
          <a:br>
            <a:rPr lang="en-HK" sz="2000"/>
          </a:br>
          <a:endParaRPr lang="en-GB" sz="2000"/>
        </a:p>
      </cdr:txBody>
    </cdr:sp>
  </cdr:relSizeAnchor>
  <cdr:relSizeAnchor xmlns:cdr="http://schemas.openxmlformats.org/drawingml/2006/chartDrawing">
    <cdr:from>
      <cdr:x>0.28021</cdr:x>
      <cdr:y>0.70047</cdr:y>
    </cdr:from>
    <cdr:to>
      <cdr:x>0.33199</cdr:x>
      <cdr:y>0.77071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F3E110D-C7CB-6244-9A53-5442AB1E1E97}"/>
            </a:ext>
          </a:extLst>
        </cdr:cNvPr>
        <cdr:cNvSpPr txBox="1"/>
      </cdr:nvSpPr>
      <cdr:spPr>
        <a:xfrm xmlns:a="http://schemas.openxmlformats.org/drawingml/2006/main">
          <a:off x="2336800" y="4432300"/>
          <a:ext cx="431800" cy="444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altLang="zh-CN" sz="1600" b="1" i="0" u="none" strike="noStrike">
              <a:solidFill>
                <a:schemeClr val="accent6"/>
              </a:solidFill>
              <a:effectLst/>
              <a:latin typeface="+mn-lt"/>
              <a:ea typeface="+mn-ea"/>
              <a:cs typeface="+mn-cs"/>
            </a:rPr>
            <a:t>3</a:t>
          </a:r>
          <a:endParaRPr lang="en-GB" sz="1600" b="1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0.27869</cdr:x>
      <cdr:y>0.30909</cdr:y>
    </cdr:from>
    <cdr:to>
      <cdr:x>0.33047</cdr:x>
      <cdr:y>0.37934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5261AE99-149C-684D-A635-F7CC2341D546}"/>
            </a:ext>
          </a:extLst>
        </cdr:cNvPr>
        <cdr:cNvSpPr txBox="1"/>
      </cdr:nvSpPr>
      <cdr:spPr>
        <a:xfrm xmlns:a="http://schemas.openxmlformats.org/drawingml/2006/main">
          <a:off x="2324100" y="1955800"/>
          <a:ext cx="431800" cy="444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altLang="zh-CN" sz="1600" b="1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1</a:t>
          </a:r>
          <a:endParaRPr lang="en-GB" sz="1600" b="1">
            <a:solidFill>
              <a:schemeClr val="accent1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317501</xdr:colOff>
      <xdr:row>2</xdr:row>
      <xdr:rowOff>0</xdr:rowOff>
    </xdr:from>
    <xdr:to>
      <xdr:col>30</xdr:col>
      <xdr:colOff>401828</xdr:colOff>
      <xdr:row>32</xdr:row>
      <xdr:rowOff>168148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96144-ACD9-4D44-B426-EDA288F4C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50800</xdr:colOff>
      <xdr:row>65</xdr:row>
      <xdr:rowOff>146050</xdr:rowOff>
    </xdr:from>
    <xdr:to>
      <xdr:col>10</xdr:col>
      <xdr:colOff>495300</xdr:colOff>
      <xdr:row>79</xdr:row>
      <xdr:rowOff>44450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F14F0E-F522-4948-86F6-1A76796827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139700</xdr:colOff>
      <xdr:row>64</xdr:row>
      <xdr:rowOff>152400</xdr:rowOff>
    </xdr:from>
    <xdr:to>
      <xdr:col>15</xdr:col>
      <xdr:colOff>482600</xdr:colOff>
      <xdr:row>78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8F04FF-C38B-E545-B497-D41D09BFC6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38100</xdr:colOff>
      <xdr:row>64</xdr:row>
      <xdr:rowOff>165100</xdr:rowOff>
    </xdr:from>
    <xdr:to>
      <xdr:col>20</xdr:col>
      <xdr:colOff>482600</xdr:colOff>
      <xdr:row>78</xdr:row>
      <xdr:rowOff>63500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A3F1AAE-50D2-5548-867C-CEA07AFD8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25400</xdr:colOff>
      <xdr:row>148</xdr:row>
      <xdr:rowOff>165100</xdr:rowOff>
    </xdr:from>
    <xdr:to>
      <xdr:col>8</xdr:col>
      <xdr:colOff>469900</xdr:colOff>
      <xdr:row>162</xdr:row>
      <xdr:rowOff>63500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250F69F-CC78-5E49-9C32-68C13CDD5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25400</xdr:colOff>
      <xdr:row>148</xdr:row>
      <xdr:rowOff>184150</xdr:rowOff>
    </xdr:from>
    <xdr:to>
      <xdr:col>13</xdr:col>
      <xdr:colOff>368300</xdr:colOff>
      <xdr:row>162</xdr:row>
      <xdr:rowOff>82550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A4C5C97-FB0D-EF4E-987D-207A67E3AE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25400</xdr:colOff>
      <xdr:row>148</xdr:row>
      <xdr:rowOff>171450</xdr:rowOff>
    </xdr:from>
    <xdr:to>
      <xdr:col>18</xdr:col>
      <xdr:colOff>469900</xdr:colOff>
      <xdr:row>162</xdr:row>
      <xdr:rowOff>69850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C4B2F41-100B-9B4F-A59E-E7B77D6C5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533401</xdr:colOff>
      <xdr:row>80</xdr:row>
      <xdr:rowOff>63500</xdr:rowOff>
    </xdr:from>
    <xdr:to>
      <xdr:col>30</xdr:col>
      <xdr:colOff>617728</xdr:colOff>
      <xdr:row>111</xdr:row>
      <xdr:rowOff>28448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B762373-4267-A847-93C9-1651D6FA7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0</xdr:colOff>
      <xdr:row>4</xdr:row>
      <xdr:rowOff>0</xdr:rowOff>
    </xdr:from>
    <xdr:to>
      <xdr:col>42</xdr:col>
      <xdr:colOff>84327</xdr:colOff>
      <xdr:row>35</xdr:row>
      <xdr:rowOff>15748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6860F59-CB4F-0C46-A84C-F69DC546DB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39</xdr:col>
      <xdr:colOff>482600</xdr:colOff>
      <xdr:row>12</xdr:row>
      <xdr:rowOff>127000</xdr:rowOff>
    </xdr:from>
    <xdr:to>
      <xdr:col>42</xdr:col>
      <xdr:colOff>584200</xdr:colOff>
      <xdr:row>17</xdr:row>
      <xdr:rowOff>25408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77483CAF-9AB4-7A4A-A395-BEFE778056E7}"/>
            </a:ext>
          </a:extLst>
        </xdr:cNvPr>
        <xdr:cNvSpPr txBox="1"/>
      </xdr:nvSpPr>
      <xdr:spPr>
        <a:xfrm>
          <a:off x="32778700" y="22225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●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Pd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[5.0x10</a:t>
          </a:r>
          <a:r>
            <a:rPr lang="en-US" altLang="zh-CN" sz="2000" b="0" i="0" u="none" strike="noStrike" baseline="30000">
              <a:effectLst/>
              <a:latin typeface="+mn-lt"/>
              <a:ea typeface="+mn-ea"/>
              <a:cs typeface="+mn-cs"/>
            </a:rPr>
            <a:t>-3</a:t>
          </a:r>
          <a:r>
            <a:rPr lang="zh-CN" altLang="en-US" sz="2000" b="0" i="0" u="none" strike="noStrike" baseline="0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M]</a:t>
          </a:r>
          <a:endParaRPr lang="en-HK" sz="2000" b="0">
            <a:effectLst/>
          </a:endParaRPr>
        </a:p>
        <a:p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○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Pd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[2.5x10</a:t>
          </a:r>
          <a:r>
            <a:rPr lang="en-US" altLang="zh-CN" sz="2000" b="0" i="0" u="none" strike="noStrike" baseline="30000">
              <a:effectLst/>
              <a:latin typeface="+mn-lt"/>
              <a:ea typeface="+mn-ea"/>
              <a:cs typeface="+mn-cs"/>
            </a:rPr>
            <a:t>-3</a:t>
          </a:r>
          <a:r>
            <a:rPr lang="zh-CN" altLang="en-US" sz="2000" b="0" i="0" u="none" strike="noStrike" baseline="0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M]</a:t>
          </a:r>
          <a:endParaRPr lang="en-HK" sz="2000" b="0">
            <a:effectLst/>
          </a:endParaRPr>
        </a:p>
        <a:p>
          <a:br>
            <a:rPr lang="en-HK" sz="2000"/>
          </a:br>
          <a:endParaRPr lang="en-GB" sz="2000"/>
        </a:p>
      </xdr:txBody>
    </xdr:sp>
    <xdr:clientData/>
  </xdr:twoCellAnchor>
  <xdr:twoCellAnchor>
    <xdr:from>
      <xdr:col>34</xdr:col>
      <xdr:colOff>139700</xdr:colOff>
      <xdr:row>12</xdr:row>
      <xdr:rowOff>88900</xdr:rowOff>
    </xdr:from>
    <xdr:to>
      <xdr:col>37</xdr:col>
      <xdr:colOff>241300</xdr:colOff>
      <xdr:row>16</xdr:row>
      <xdr:rowOff>190508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EBD4FA6F-8DD7-A74A-88E0-870906127EAB}"/>
            </a:ext>
          </a:extLst>
        </xdr:cNvPr>
        <xdr:cNvSpPr txBox="1"/>
      </xdr:nvSpPr>
      <xdr:spPr>
        <a:xfrm>
          <a:off x="28308300" y="21844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1</a:t>
          </a:r>
          <a:endParaRPr lang="en-GB" sz="1600" b="1">
            <a:solidFill>
              <a:schemeClr val="accent1"/>
            </a:solidFill>
          </a:endParaRPr>
        </a:p>
      </xdr:txBody>
    </xdr:sp>
    <xdr:clientData/>
  </xdr:twoCellAnchor>
  <xdr:twoCellAnchor>
    <xdr:from>
      <xdr:col>37</xdr:col>
      <xdr:colOff>660400</xdr:colOff>
      <xdr:row>16</xdr:row>
      <xdr:rowOff>25400</xdr:rowOff>
    </xdr:from>
    <xdr:to>
      <xdr:col>40</xdr:col>
      <xdr:colOff>762000</xdr:colOff>
      <xdr:row>20</xdr:row>
      <xdr:rowOff>127008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C21B1EEE-7C2C-9D42-8E41-C016F392CD76}"/>
            </a:ext>
          </a:extLst>
        </xdr:cNvPr>
        <xdr:cNvSpPr txBox="1"/>
      </xdr:nvSpPr>
      <xdr:spPr>
        <a:xfrm>
          <a:off x="31305500" y="29337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accent6"/>
              </a:solidFill>
              <a:effectLst/>
              <a:latin typeface="+mn-lt"/>
              <a:ea typeface="+mn-ea"/>
              <a:cs typeface="+mn-cs"/>
            </a:rPr>
            <a:t>3</a:t>
          </a:r>
          <a:endParaRPr lang="en-GB" sz="1600" b="1">
            <a:solidFill>
              <a:schemeClr val="accent6"/>
            </a:solidFill>
          </a:endParaRPr>
        </a:p>
      </xdr:txBody>
    </xdr:sp>
    <xdr:clientData/>
  </xdr:twoCellAnchor>
  <xdr:twoCellAnchor>
    <xdr:from>
      <xdr:col>37</xdr:col>
      <xdr:colOff>660400</xdr:colOff>
      <xdr:row>26</xdr:row>
      <xdr:rowOff>63500</xdr:rowOff>
    </xdr:from>
    <xdr:to>
      <xdr:col>40</xdr:col>
      <xdr:colOff>762000</xdr:colOff>
      <xdr:row>30</xdr:row>
      <xdr:rowOff>165108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43E6DAE-3F37-5342-B7A4-A454DD0E9725}"/>
            </a:ext>
          </a:extLst>
        </xdr:cNvPr>
        <xdr:cNvSpPr txBox="1"/>
      </xdr:nvSpPr>
      <xdr:spPr>
        <a:xfrm>
          <a:off x="31305500" y="50038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</a:t>
          </a:r>
          <a:endParaRPr lang="en-GB" sz="1600" b="1">
            <a:solidFill>
              <a:srgbClr val="C00000"/>
            </a:solidFill>
          </a:endParaRPr>
        </a:p>
      </xdr:txBody>
    </xdr:sp>
    <xdr:clientData/>
  </xdr:twoCellAnchor>
  <xdr:twoCellAnchor>
    <xdr:from>
      <xdr:col>28</xdr:col>
      <xdr:colOff>533400</xdr:colOff>
      <xdr:row>7</xdr:row>
      <xdr:rowOff>101600</xdr:rowOff>
    </xdr:from>
    <xdr:to>
      <xdr:col>30</xdr:col>
      <xdr:colOff>139700</xdr:colOff>
      <xdr:row>9</xdr:row>
      <xdr:rowOff>139717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6F1BF054-2E5A-BF4F-8F94-6762651101EF}"/>
            </a:ext>
          </a:extLst>
        </xdr:cNvPr>
        <xdr:cNvSpPr txBox="1"/>
      </xdr:nvSpPr>
      <xdr:spPr>
        <a:xfrm>
          <a:off x="23749000" y="1181100"/>
          <a:ext cx="12573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●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Trial 1</a:t>
          </a:r>
          <a:endParaRPr lang="en-HK" altLang="zh-CN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○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Trial</a:t>
          </a:r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1'</a:t>
          </a:r>
          <a:endParaRPr lang="en-HK" altLang="zh-CN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×</a:t>
          </a:r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Trial</a:t>
          </a:r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  <a:p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△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Trial</a:t>
          </a:r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6</a:t>
          </a:r>
          <a:endParaRPr lang="en-GB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444500</xdr:colOff>
      <xdr:row>16</xdr:row>
      <xdr:rowOff>88900</xdr:rowOff>
    </xdr:from>
    <xdr:to>
      <xdr:col>30</xdr:col>
      <xdr:colOff>76200</xdr:colOff>
      <xdr:row>18</xdr:row>
      <xdr:rowOff>127017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9DAED01D-0816-EF40-80EA-1B104774CA23}"/>
            </a:ext>
          </a:extLst>
        </xdr:cNvPr>
        <xdr:cNvSpPr txBox="1"/>
      </xdr:nvSpPr>
      <xdr:spPr>
        <a:xfrm>
          <a:off x="24485600" y="2997200"/>
          <a:ext cx="4572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 sz="1600" b="1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[3]</a:t>
          </a:r>
          <a:endParaRPr lang="en-GB" sz="1600" b="1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457200</xdr:colOff>
      <xdr:row>21</xdr:row>
      <xdr:rowOff>127000</xdr:rowOff>
    </xdr:from>
    <xdr:to>
      <xdr:col>30</xdr:col>
      <xdr:colOff>12700</xdr:colOff>
      <xdr:row>23</xdr:row>
      <xdr:rowOff>165117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96E1F5A6-2410-864C-A01D-A0C9E00E5E99}"/>
            </a:ext>
          </a:extLst>
        </xdr:cNvPr>
        <xdr:cNvSpPr txBox="1"/>
      </xdr:nvSpPr>
      <xdr:spPr>
        <a:xfrm>
          <a:off x="24498300" y="4051300"/>
          <a:ext cx="3810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 sz="16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[1]</a:t>
          </a:r>
          <a:endParaRPr lang="en-GB" sz="1600" b="1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469900</xdr:colOff>
      <xdr:row>26</xdr:row>
      <xdr:rowOff>101600</xdr:rowOff>
    </xdr:from>
    <xdr:to>
      <xdr:col>30</xdr:col>
      <xdr:colOff>50800</xdr:colOff>
      <xdr:row>28</xdr:row>
      <xdr:rowOff>139717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204FC095-E594-FE48-AEEA-FE2D9C93CE38}"/>
            </a:ext>
          </a:extLst>
        </xdr:cNvPr>
        <xdr:cNvSpPr txBox="1"/>
      </xdr:nvSpPr>
      <xdr:spPr>
        <a:xfrm>
          <a:off x="24511000" y="5041900"/>
          <a:ext cx="4064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 sz="16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[2]</a:t>
          </a:r>
          <a:endParaRPr lang="en-GB" sz="1600" b="1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685800</xdr:colOff>
      <xdr:row>65</xdr:row>
      <xdr:rowOff>25400</xdr:rowOff>
    </xdr:from>
    <xdr:to>
      <xdr:col>15</xdr:col>
      <xdr:colOff>76200</xdr:colOff>
      <xdr:row>67</xdr:row>
      <xdr:rowOff>63517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BB311C2A-E618-254F-9E3D-B182DE601CEB}"/>
            </a:ext>
          </a:extLst>
        </xdr:cNvPr>
        <xdr:cNvSpPr txBox="1"/>
      </xdr:nvSpPr>
      <xdr:spPr>
        <a:xfrm>
          <a:off x="9867900" y="12941300"/>
          <a:ext cx="26924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●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 1</a:t>
          </a:r>
          <a:r>
            <a:rPr lang="zh-CN" alt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○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6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711200</xdr:colOff>
      <xdr:row>149</xdr:row>
      <xdr:rowOff>12700</xdr:rowOff>
    </xdr:from>
    <xdr:to>
      <xdr:col>13</xdr:col>
      <xdr:colOff>0</xdr:colOff>
      <xdr:row>151</xdr:row>
      <xdr:rowOff>50817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BB0B7673-915C-D548-91A2-D13324515C25}"/>
            </a:ext>
          </a:extLst>
        </xdr:cNvPr>
        <xdr:cNvSpPr txBox="1"/>
      </xdr:nvSpPr>
      <xdr:spPr>
        <a:xfrm>
          <a:off x="8140700" y="30099000"/>
          <a:ext cx="26924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●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 1</a:t>
          </a:r>
          <a:r>
            <a:rPr lang="zh-CN" alt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○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7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43745</xdr:colOff>
      <xdr:row>5</xdr:row>
      <xdr:rowOff>79023</xdr:rowOff>
    </xdr:from>
    <xdr:to>
      <xdr:col>31</xdr:col>
      <xdr:colOff>128072</xdr:colOff>
      <xdr:row>36</xdr:row>
      <xdr:rowOff>107471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15D1F4-3AB9-4440-B23B-E7BF8709F5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812800</xdr:colOff>
      <xdr:row>78</xdr:row>
      <xdr:rowOff>171450</xdr:rowOff>
    </xdr:from>
    <xdr:to>
      <xdr:col>8</xdr:col>
      <xdr:colOff>431800</xdr:colOff>
      <xdr:row>92</xdr:row>
      <xdr:rowOff>69850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9062CD43-5D0D-9E46-974D-AB17B2B8E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38100</xdr:colOff>
      <xdr:row>78</xdr:row>
      <xdr:rowOff>177800</xdr:rowOff>
    </xdr:from>
    <xdr:to>
      <xdr:col>13</xdr:col>
      <xdr:colOff>381000</xdr:colOff>
      <xdr:row>92</xdr:row>
      <xdr:rowOff>76200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FF66A0B8-221A-9245-94C6-0859280EF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38100</xdr:colOff>
      <xdr:row>78</xdr:row>
      <xdr:rowOff>165100</xdr:rowOff>
    </xdr:from>
    <xdr:to>
      <xdr:col>18</xdr:col>
      <xdr:colOff>482600</xdr:colOff>
      <xdr:row>92</xdr:row>
      <xdr:rowOff>63500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E64741D6-AD54-5D4E-B23F-EA38A49C4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698500</xdr:colOff>
      <xdr:row>10</xdr:row>
      <xdr:rowOff>190500</xdr:rowOff>
    </xdr:from>
    <xdr:to>
      <xdr:col>25</xdr:col>
      <xdr:colOff>800100</xdr:colOff>
      <xdr:row>15</xdr:row>
      <xdr:rowOff>88908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414E6CFD-A6C3-964C-84A6-EBED87CAED82}"/>
            </a:ext>
          </a:extLst>
        </xdr:cNvPr>
        <xdr:cNvSpPr txBox="1"/>
      </xdr:nvSpPr>
      <xdr:spPr>
        <a:xfrm>
          <a:off x="18961100" y="1879600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1</a:t>
          </a:r>
          <a:endParaRPr lang="en-GB" sz="1600" b="1">
            <a:solidFill>
              <a:schemeClr val="accent1"/>
            </a:solidFill>
          </a:endParaRPr>
        </a:p>
      </xdr:txBody>
    </xdr:sp>
    <xdr:clientData/>
  </xdr:twoCellAnchor>
  <xdr:twoCellAnchor>
    <xdr:from>
      <xdr:col>2</xdr:col>
      <xdr:colOff>381000</xdr:colOff>
      <xdr:row>124</xdr:row>
      <xdr:rowOff>158750</xdr:rowOff>
    </xdr:from>
    <xdr:to>
      <xdr:col>8</xdr:col>
      <xdr:colOff>0</xdr:colOff>
      <xdr:row>138</xdr:row>
      <xdr:rowOff>57150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073D677-9AE8-2E41-BD72-FDAEA6287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50800</xdr:colOff>
      <xdr:row>125</xdr:row>
      <xdr:rowOff>0</xdr:rowOff>
    </xdr:from>
    <xdr:to>
      <xdr:col>13</xdr:col>
      <xdr:colOff>393700</xdr:colOff>
      <xdr:row>138</xdr:row>
      <xdr:rowOff>101600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4E7FAEE-FAB0-264A-B416-1E5586153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685800</xdr:colOff>
      <xdr:row>125</xdr:row>
      <xdr:rowOff>63500</xdr:rowOff>
    </xdr:from>
    <xdr:to>
      <xdr:col>19</xdr:col>
      <xdr:colOff>304800</xdr:colOff>
      <xdr:row>138</xdr:row>
      <xdr:rowOff>165100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1BC7F5ED-F1F8-A24D-9A7A-85D6B5882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723900</xdr:colOff>
      <xdr:row>79</xdr:row>
      <xdr:rowOff>177800</xdr:rowOff>
    </xdr:from>
    <xdr:to>
      <xdr:col>13</xdr:col>
      <xdr:colOff>12700</xdr:colOff>
      <xdr:row>82</xdr:row>
      <xdr:rowOff>12717</xdr:rowOff>
    </xdr:to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11C0B4AD-0C3B-0341-9713-FAD290F94803}"/>
            </a:ext>
          </a:extLst>
        </xdr:cNvPr>
        <xdr:cNvSpPr txBox="1"/>
      </xdr:nvSpPr>
      <xdr:spPr>
        <a:xfrm>
          <a:off x="8153400" y="15938500"/>
          <a:ext cx="26924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●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 1</a:t>
          </a:r>
          <a:r>
            <a:rPr lang="zh-CN" alt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○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8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812800</xdr:colOff>
      <xdr:row>172</xdr:row>
      <xdr:rowOff>171450</xdr:rowOff>
    </xdr:from>
    <xdr:to>
      <xdr:col>8</xdr:col>
      <xdr:colOff>431800</xdr:colOff>
      <xdr:row>186</xdr:row>
      <xdr:rowOff>69850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6D4D82E8-9CFE-3C46-A2AF-70D016433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38100</xdr:colOff>
      <xdr:row>172</xdr:row>
      <xdr:rowOff>177800</xdr:rowOff>
    </xdr:from>
    <xdr:to>
      <xdr:col>13</xdr:col>
      <xdr:colOff>381000</xdr:colOff>
      <xdr:row>186</xdr:row>
      <xdr:rowOff>76200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8448F285-677C-A041-B4E0-6BFBC2C841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38100</xdr:colOff>
      <xdr:row>172</xdr:row>
      <xdr:rowOff>165100</xdr:rowOff>
    </xdr:from>
    <xdr:to>
      <xdr:col>18</xdr:col>
      <xdr:colOff>482600</xdr:colOff>
      <xdr:row>186</xdr:row>
      <xdr:rowOff>63500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A7AA0F0F-B92C-5B47-9D36-441B77048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723900</xdr:colOff>
      <xdr:row>173</xdr:row>
      <xdr:rowOff>177800</xdr:rowOff>
    </xdr:from>
    <xdr:to>
      <xdr:col>13</xdr:col>
      <xdr:colOff>12700</xdr:colOff>
      <xdr:row>176</xdr:row>
      <xdr:rowOff>12717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78705562-4595-DD4F-812C-344B0E3DB6B4}"/>
            </a:ext>
          </a:extLst>
        </xdr:cNvPr>
        <xdr:cNvSpPr txBox="1"/>
      </xdr:nvSpPr>
      <xdr:spPr>
        <a:xfrm>
          <a:off x="8153400" y="15938500"/>
          <a:ext cx="26924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●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 1</a:t>
          </a:r>
          <a:r>
            <a:rPr lang="zh-CN" alt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○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Trial</a:t>
          </a:r>
          <a:r>
            <a:rPr lang="zh-CN" altLang="en-US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400" b="1">
              <a:latin typeface="Arial" panose="020B0604020202020204" pitchFamily="34" charset="0"/>
              <a:cs typeface="Arial" panose="020B0604020202020204" pitchFamily="34" charset="0"/>
            </a:rPr>
            <a:t>9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141111</xdr:colOff>
      <xdr:row>6</xdr:row>
      <xdr:rowOff>112888</xdr:rowOff>
    </xdr:from>
    <xdr:to>
      <xdr:col>41</xdr:col>
      <xdr:colOff>225438</xdr:colOff>
      <xdr:row>37</xdr:row>
      <xdr:rowOff>141336</xdr:rowOff>
    </xdr:to>
    <xdr:graphicFrame macro="">
      <xdr:nvGraphicFramePr>
        <xdr:cNvPr id="52" name="Chart 51">
          <a:extLst>
            <a:ext uri="{FF2B5EF4-FFF2-40B4-BE49-F238E27FC236}">
              <a16:creationId xmlns:a16="http://schemas.microsoft.com/office/drawing/2014/main" id="{3C4E901D-E46D-4844-9C0D-54CBB11FB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27</xdr:col>
      <xdr:colOff>663222</xdr:colOff>
      <xdr:row>12</xdr:row>
      <xdr:rowOff>42333</xdr:rowOff>
    </xdr:from>
    <xdr:to>
      <xdr:col>30</xdr:col>
      <xdr:colOff>746542</xdr:colOff>
      <xdr:row>16</xdr:row>
      <xdr:rowOff>166519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A98FFE26-D981-144E-98B9-A23938381AF0}"/>
            </a:ext>
          </a:extLst>
        </xdr:cNvPr>
        <xdr:cNvSpPr txBox="1"/>
      </xdr:nvSpPr>
      <xdr:spPr>
        <a:xfrm>
          <a:off x="23241000" y="2088444"/>
          <a:ext cx="2580986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●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Base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[0.60</a:t>
          </a:r>
          <a:r>
            <a:rPr lang="zh-CN" altLang="en-US" sz="2000" b="0" i="0" u="none" strike="noStrike" baseline="0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M] </a:t>
          </a:r>
          <a:endParaRPr lang="en-HK" sz="1600" b="0">
            <a:effectLst/>
          </a:endParaRPr>
        </a:p>
        <a:p>
          <a:pPr rtl="0"/>
          <a:r>
            <a:rPr lang="en-HK" sz="2000" b="0" i="0" u="none" strike="noStrike">
              <a:effectLst/>
              <a:latin typeface="+mn-lt"/>
              <a:ea typeface="+mn-ea"/>
              <a:cs typeface="+mn-cs"/>
            </a:rPr>
            <a:t>○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Base</a:t>
          </a:r>
          <a:r>
            <a:rPr lang="zh-CN" altLang="en-US" sz="2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[0.30</a:t>
          </a:r>
          <a:r>
            <a:rPr lang="zh-CN" altLang="en-US" sz="2000" b="0" i="0" u="none" strike="noStrike" baseline="0">
              <a:effectLst/>
              <a:latin typeface="+mn-lt"/>
              <a:ea typeface="+mn-ea"/>
              <a:cs typeface="+mn-cs"/>
            </a:rPr>
            <a:t> </a:t>
          </a:r>
          <a:r>
            <a:rPr lang="en-US" altLang="zh-CN" sz="2000" b="0" i="0" u="none" strike="noStrike">
              <a:effectLst/>
              <a:latin typeface="+mn-lt"/>
              <a:ea typeface="+mn-ea"/>
              <a:cs typeface="+mn-cs"/>
            </a:rPr>
            <a:t>M] </a:t>
          </a:r>
        </a:p>
        <a:p>
          <a:pPr rtl="0"/>
          <a:endParaRPr lang="en-HK" sz="2000" b="0">
            <a:effectLst/>
          </a:endParaRPr>
        </a:p>
        <a:p>
          <a:br>
            <a:rPr lang="en-HK" sz="2000"/>
          </a:br>
          <a:endParaRPr lang="en-GB" sz="2000"/>
        </a:p>
      </xdr:txBody>
    </xdr:sp>
    <xdr:clientData/>
  </xdr:twoCellAnchor>
  <xdr:twoCellAnchor>
    <xdr:from>
      <xdr:col>38</xdr:col>
      <xdr:colOff>437444</xdr:colOff>
      <xdr:row>12</xdr:row>
      <xdr:rowOff>28222</xdr:rowOff>
    </xdr:from>
    <xdr:to>
      <xdr:col>40</xdr:col>
      <xdr:colOff>29633</xdr:colOff>
      <xdr:row>14</xdr:row>
      <xdr:rowOff>77628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CFBE4E6D-5A84-DC4B-8ABA-DE93A43A1052}"/>
            </a:ext>
          </a:extLst>
        </xdr:cNvPr>
        <xdr:cNvSpPr txBox="1"/>
      </xdr:nvSpPr>
      <xdr:spPr>
        <a:xfrm>
          <a:off x="32173333" y="2074333"/>
          <a:ext cx="12573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●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Trial 1</a:t>
          </a:r>
          <a:endParaRPr lang="en-HK" altLang="zh-CN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○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Trial</a:t>
          </a:r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1'</a:t>
          </a:r>
          <a:endParaRPr lang="en-HK" altLang="zh-CN" sz="18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×</a:t>
          </a:r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Trial 8</a:t>
          </a:r>
        </a:p>
        <a:p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△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Trial</a:t>
          </a:r>
          <a:r>
            <a:rPr lang="zh-CN" altLang="en-US" sz="18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altLang="zh-CN" sz="1800" b="1">
              <a:latin typeface="Arial" panose="020B0604020202020204" pitchFamily="34" charset="0"/>
              <a:cs typeface="Arial" panose="020B0604020202020204" pitchFamily="34" charset="0"/>
            </a:rPr>
            <a:t>9</a:t>
          </a:r>
          <a:endParaRPr lang="en-GB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40</xdr:col>
      <xdr:colOff>56444</xdr:colOff>
      <xdr:row>20</xdr:row>
      <xdr:rowOff>126999</xdr:rowOff>
    </xdr:from>
    <xdr:to>
      <xdr:col>40</xdr:col>
      <xdr:colOff>513644</xdr:colOff>
      <xdr:row>22</xdr:row>
      <xdr:rowOff>176405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497D9943-BB22-8745-B57F-68AA80BB707A}"/>
            </a:ext>
          </a:extLst>
        </xdr:cNvPr>
        <xdr:cNvSpPr txBox="1"/>
      </xdr:nvSpPr>
      <xdr:spPr>
        <a:xfrm>
          <a:off x="33457444" y="3753555"/>
          <a:ext cx="4572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 sz="1600" b="1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[3]</a:t>
          </a:r>
          <a:endParaRPr lang="en-GB" sz="1600" b="1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40</xdr:col>
      <xdr:colOff>69144</xdr:colOff>
      <xdr:row>25</xdr:row>
      <xdr:rowOff>193322</xdr:rowOff>
    </xdr:from>
    <xdr:to>
      <xdr:col>40</xdr:col>
      <xdr:colOff>450144</xdr:colOff>
      <xdr:row>28</xdr:row>
      <xdr:rowOff>45172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FB4D59B7-E61B-1D46-A8DB-7F498D8AAC87}"/>
            </a:ext>
          </a:extLst>
        </xdr:cNvPr>
        <xdr:cNvSpPr txBox="1"/>
      </xdr:nvSpPr>
      <xdr:spPr>
        <a:xfrm>
          <a:off x="33470144" y="4807655"/>
          <a:ext cx="3810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 sz="16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[1]</a:t>
          </a:r>
          <a:endParaRPr lang="en-GB" sz="1600" b="1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40</xdr:col>
      <xdr:colOff>81844</xdr:colOff>
      <xdr:row>30</xdr:row>
      <xdr:rowOff>196144</xdr:rowOff>
    </xdr:from>
    <xdr:to>
      <xdr:col>40</xdr:col>
      <xdr:colOff>488244</xdr:colOff>
      <xdr:row>33</xdr:row>
      <xdr:rowOff>47994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7F497735-FDEB-954A-BC41-F33303215E07}"/>
            </a:ext>
          </a:extLst>
        </xdr:cNvPr>
        <xdr:cNvSpPr txBox="1"/>
      </xdr:nvSpPr>
      <xdr:spPr>
        <a:xfrm>
          <a:off x="33482844" y="5798255"/>
          <a:ext cx="406400" cy="444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 sz="16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[2]</a:t>
          </a:r>
          <a:endParaRPr lang="en-GB" sz="1600" b="1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606776</xdr:colOff>
      <xdr:row>16</xdr:row>
      <xdr:rowOff>155223</xdr:rowOff>
    </xdr:from>
    <xdr:to>
      <xdr:col>26</xdr:col>
      <xdr:colOff>687210</xdr:colOff>
      <xdr:row>21</xdr:row>
      <xdr:rowOff>81853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85BC571E-390C-1445-94BC-BE3ABE7A5D3C}"/>
            </a:ext>
          </a:extLst>
        </xdr:cNvPr>
        <xdr:cNvSpPr txBox="1"/>
      </xdr:nvSpPr>
      <xdr:spPr>
        <a:xfrm>
          <a:off x="19854332" y="2991556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1</a:t>
          </a:r>
          <a:endParaRPr lang="en-GB" sz="1600" b="1">
            <a:solidFill>
              <a:schemeClr val="accent1"/>
            </a:solidFill>
          </a:endParaRPr>
        </a:p>
      </xdr:txBody>
    </xdr:sp>
    <xdr:clientData/>
  </xdr:twoCellAnchor>
  <xdr:twoCellAnchor>
    <xdr:from>
      <xdr:col>27</xdr:col>
      <xdr:colOff>344309</xdr:colOff>
      <xdr:row>21</xdr:row>
      <xdr:rowOff>29633</xdr:rowOff>
    </xdr:from>
    <xdr:to>
      <xdr:col>30</xdr:col>
      <xdr:colOff>424743</xdr:colOff>
      <xdr:row>25</xdr:row>
      <xdr:rowOff>153819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5AE409-AAAB-044B-9E48-D4494CA9D68D}"/>
            </a:ext>
          </a:extLst>
        </xdr:cNvPr>
        <xdr:cNvSpPr txBox="1"/>
      </xdr:nvSpPr>
      <xdr:spPr>
        <a:xfrm>
          <a:off x="22922087" y="3853744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chemeClr val="accent6"/>
              </a:solidFill>
              <a:effectLst/>
              <a:latin typeface="+mn-lt"/>
              <a:ea typeface="+mn-ea"/>
              <a:cs typeface="+mn-cs"/>
            </a:rPr>
            <a:t>3</a:t>
          </a:r>
          <a:endParaRPr lang="en-GB" sz="1600" b="1">
            <a:solidFill>
              <a:schemeClr val="accent6"/>
            </a:solidFill>
          </a:endParaRPr>
        </a:p>
      </xdr:txBody>
    </xdr:sp>
    <xdr:clientData/>
  </xdr:twoCellAnchor>
  <xdr:twoCellAnchor>
    <xdr:from>
      <xdr:col>26</xdr:col>
      <xdr:colOff>47976</xdr:colOff>
      <xdr:row>27</xdr:row>
      <xdr:rowOff>138289</xdr:rowOff>
    </xdr:from>
    <xdr:to>
      <xdr:col>29</xdr:col>
      <xdr:colOff>128409</xdr:colOff>
      <xdr:row>32</xdr:row>
      <xdr:rowOff>64919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97F9AB97-BDF1-D04B-9170-B523367593CB}"/>
            </a:ext>
          </a:extLst>
        </xdr:cNvPr>
        <xdr:cNvSpPr txBox="1"/>
      </xdr:nvSpPr>
      <xdr:spPr>
        <a:xfrm>
          <a:off x="21793198" y="5147733"/>
          <a:ext cx="2578100" cy="91440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en-US" altLang="zh-CN" sz="160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</a:t>
          </a:r>
          <a:endParaRPr lang="en-GB" sz="1600" b="1">
            <a:solidFill>
              <a:srgbClr val="C0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317501</xdr:colOff>
      <xdr:row>2</xdr:row>
      <xdr:rowOff>0</xdr:rowOff>
    </xdr:from>
    <xdr:to>
      <xdr:col>30</xdr:col>
      <xdr:colOff>401828</xdr:colOff>
      <xdr:row>32</xdr:row>
      <xdr:rowOff>168148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9920BE-2DB6-BF46-B81F-9E1765D10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76</xdr:row>
      <xdr:rowOff>147061</xdr:rowOff>
    </xdr:from>
    <xdr:to>
      <xdr:col>5</xdr:col>
      <xdr:colOff>439443</xdr:colOff>
      <xdr:row>90</xdr:row>
      <xdr:rowOff>46361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59A2AD-41DA-4C42-B0A8-95B9A8269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502943</xdr:colOff>
      <xdr:row>76</xdr:row>
      <xdr:rowOff>128011</xdr:rowOff>
    </xdr:from>
    <xdr:to>
      <xdr:col>11</xdr:col>
      <xdr:colOff>127000</xdr:colOff>
      <xdr:row>90</xdr:row>
      <xdr:rowOff>27311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C76B616-AB09-D142-88A0-6E9A90303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139700</xdr:colOff>
      <xdr:row>76</xdr:row>
      <xdr:rowOff>78110</xdr:rowOff>
    </xdr:from>
    <xdr:to>
      <xdr:col>16</xdr:col>
      <xdr:colOff>579143</xdr:colOff>
      <xdr:row>89</xdr:row>
      <xdr:rowOff>178812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5709A42-C197-2345-88F9-DB69DA043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153412</xdr:colOff>
      <xdr:row>173</xdr:row>
      <xdr:rowOff>118233</xdr:rowOff>
    </xdr:from>
    <xdr:to>
      <xdr:col>9</xdr:col>
      <xdr:colOff>643632</xdr:colOff>
      <xdr:row>186</xdr:row>
      <xdr:rowOff>137537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1C16B18-1A3D-BE4F-B887-44EE8AE7A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262766</xdr:colOff>
      <xdr:row>173</xdr:row>
      <xdr:rowOff>139250</xdr:rowOff>
    </xdr:from>
    <xdr:to>
      <xdr:col>15</xdr:col>
      <xdr:colOff>651386</xdr:colOff>
      <xdr:row>186</xdr:row>
      <xdr:rowOff>158554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4DB1299-3A7B-2842-AE9E-0BCAFE99B1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624322</xdr:colOff>
      <xdr:row>173</xdr:row>
      <xdr:rowOff>49339</xdr:rowOff>
    </xdr:from>
    <xdr:to>
      <xdr:col>21</xdr:col>
      <xdr:colOff>289043</xdr:colOff>
      <xdr:row>186</xdr:row>
      <xdr:rowOff>68643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00FF473-F93D-6943-BFB5-C31CE2F67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uceshi/Desktop/my%20project/suzuki%20couping%20project/dataprocess%20sp2%20sp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uceshi/Downloads/Different%20excess%20in%20TBAB%20(biphasic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calibration curve"/>
      <sheetName val="65-69"/>
      <sheetName val="Sheet2 (2)"/>
      <sheetName val="Sheet2"/>
      <sheetName val="Sheet1 (3)"/>
      <sheetName val="Sheet1"/>
      <sheetName val="Sheet5"/>
      <sheetName val="order in KBr"/>
      <sheetName val="Sheet4"/>
    </sheetNames>
    <sheetDataSet>
      <sheetData sheetId="0"/>
      <sheetData sheetId="1">
        <row r="115">
          <cell r="Q115" t="str">
            <v>Y A(B)/A(T)</v>
          </cell>
        </row>
        <row r="116">
          <cell r="P116">
            <v>0.53020673360897819</v>
          </cell>
          <cell r="Q116">
            <v>0.94016638062500002</v>
          </cell>
        </row>
        <row r="117">
          <cell r="P117">
            <v>1.0775820677365422</v>
          </cell>
          <cell r="Q117">
            <v>1.9307480243333333</v>
          </cell>
        </row>
        <row r="118">
          <cell r="P118">
            <v>1.6158681309880163</v>
          </cell>
          <cell r="Q118">
            <v>2.9090479693333329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ibration curve"/>
      <sheetName val="reproducibility"/>
      <sheetName val="Different excess in Benzyl(TBA)"/>
      <sheetName val="Different excess in Benzylbromi"/>
      <sheetName val="Different excess in BPin (TBAB)"/>
      <sheetName val="Different excess in BPin"/>
      <sheetName val="Different excess in Cat (TBAB)"/>
      <sheetName val="Different excess in Catalyst"/>
      <sheetName val="Different excess in K2CO3 (TBA)"/>
      <sheetName val="Different excess in K2CO3"/>
      <sheetName val="Different excess in KBr"/>
      <sheetName val="same excess reactions"/>
      <sheetName val="Halide Inhibition"/>
      <sheetName val="BnCl vs BnCl"/>
      <sheetName val="competition reaction "/>
      <sheetName val="TBAB-Cl-I"/>
      <sheetName val="different boronic esterss"/>
      <sheetName val="Dif excess-Water (total  10ml)"/>
      <sheetName val="Dif excess water(7ml MeTHF)"/>
      <sheetName val="Carbazole inhibition."/>
      <sheetName val="background rxn"/>
      <sheetName val="hydrolysis of BPin"/>
      <sheetName val="hyrolysis with TBA salts"/>
      <sheetName val="TBATf vs KTf vs KBr"/>
    </sheetNames>
    <sheetDataSet>
      <sheetData sheetId="0"/>
      <sheetData sheetId="1"/>
      <sheetData sheetId="2">
        <row r="4">
          <cell r="L4" t="str">
            <v>Phenyl BPin</v>
          </cell>
          <cell r="M4" t="str">
            <v>benzyl bromide</v>
          </cell>
          <cell r="N4" t="str">
            <v>Product</v>
          </cell>
          <cell r="P4" t="str">
            <v>BPin</v>
          </cell>
          <cell r="Q4" t="str">
            <v>Benzyl bromide</v>
          </cell>
          <cell r="R4" t="str">
            <v>product</v>
          </cell>
          <cell r="T4" t="str">
            <v>BPin</v>
          </cell>
          <cell r="U4" t="str">
            <v>Benzyl bromide</v>
          </cell>
          <cell r="V4" t="str">
            <v>product</v>
          </cell>
          <cell r="X4" t="str">
            <v>BPin</v>
          </cell>
          <cell r="Y4" t="str">
            <v>Benzyl bromide</v>
          </cell>
          <cell r="Z4" t="str">
            <v>product</v>
          </cell>
        </row>
        <row r="5">
          <cell r="A5">
            <v>0</v>
          </cell>
          <cell r="L5">
            <v>6.7693895543033261E-2</v>
          </cell>
          <cell r="M5">
            <v>0.10562345689230007</v>
          </cell>
          <cell r="N5">
            <v>1.9415379658147644E-3</v>
          </cell>
          <cell r="P5">
            <v>6.4589164631180557E-2</v>
          </cell>
          <cell r="Q5">
            <v>8.5438831233763335E-2</v>
          </cell>
          <cell r="R5">
            <v>1.5868448150315167E-3</v>
          </cell>
        </row>
        <row r="6">
          <cell r="A6">
            <v>0.25</v>
          </cell>
          <cell r="L6">
            <v>3.9991910953230896E-2</v>
          </cell>
          <cell r="M6">
            <v>8.5379163493928989E-2</v>
          </cell>
          <cell r="N6">
            <v>2.1392613216531294E-2</v>
          </cell>
          <cell r="P6">
            <v>3.8735440739702309E-2</v>
          </cell>
          <cell r="Q6">
            <v>6.9730622048028865E-2</v>
          </cell>
          <cell r="R6">
            <v>2.1805457461084012E-2</v>
          </cell>
        </row>
        <row r="7">
          <cell r="A7">
            <v>0.5</v>
          </cell>
          <cell r="L7">
            <v>3.1207760250734309E-2</v>
          </cell>
          <cell r="M7">
            <v>7.4461056001192419E-2</v>
          </cell>
          <cell r="N7">
            <v>3.137777564650869E-2</v>
          </cell>
          <cell r="P7">
            <v>3.0414976535844813E-2</v>
          </cell>
          <cell r="Q7">
            <v>5.8524725434832926E-2</v>
          </cell>
          <cell r="R7">
            <v>3.2712223426197964E-2</v>
          </cell>
        </row>
        <row r="8">
          <cell r="A8">
            <v>0.75</v>
          </cell>
          <cell r="L8">
            <v>2.8096291940266128E-2</v>
          </cell>
          <cell r="M8">
            <v>6.9157759439091304E-2</v>
          </cell>
          <cell r="N8">
            <v>3.725383524794762E-2</v>
          </cell>
          <cell r="P8">
            <v>2.5977616690313888E-2</v>
          </cell>
          <cell r="Q8">
            <v>5.1386632585504001E-2</v>
          </cell>
          <cell r="R8">
            <v>3.8767661204387099E-2</v>
          </cell>
        </row>
        <row r="9">
          <cell r="A9">
            <v>1</v>
          </cell>
          <cell r="L9">
            <v>2.4231148285949845E-2</v>
          </cell>
          <cell r="M9">
            <v>6.4874652067512376E-2</v>
          </cell>
          <cell r="N9">
            <v>4.1539428282848921E-2</v>
          </cell>
          <cell r="P9">
            <v>2.1556488887090646E-2</v>
          </cell>
          <cell r="Q9">
            <v>4.5800441347922834E-2</v>
          </cell>
          <cell r="R9">
            <v>4.2601789747927776E-2</v>
          </cell>
        </row>
        <row r="10">
          <cell r="A10">
            <v>1.25</v>
          </cell>
          <cell r="L10">
            <v>2.1343304700559632E-2</v>
          </cell>
          <cell r="M10">
            <v>6.0870140047419564E-2</v>
          </cell>
          <cell r="N10">
            <v>4.2577644989681557E-2</v>
          </cell>
          <cell r="P10">
            <v>1.9386257032001336E-2</v>
          </cell>
          <cell r="Q10">
            <v>4.2171501091491009E-2</v>
          </cell>
          <cell r="R10">
            <v>4.6125344056349604E-2</v>
          </cell>
        </row>
        <row r="11">
          <cell r="A11">
            <v>1.5</v>
          </cell>
          <cell r="L11">
            <v>2.0259972020655253E-2</v>
          </cell>
          <cell r="M11">
            <v>5.9078721206488966E-2</v>
          </cell>
          <cell r="N11">
            <v>4.5409067746584236E-2</v>
          </cell>
          <cell r="P11">
            <v>1.7050752742979552E-2</v>
          </cell>
          <cell r="Q11">
            <v>3.8768018475069499E-2</v>
          </cell>
          <cell r="R11">
            <v>4.7976920568386004E-2</v>
          </cell>
        </row>
        <row r="12">
          <cell r="A12">
            <v>1.75</v>
          </cell>
          <cell r="L12">
            <v>1.8520155067517401E-2</v>
          </cell>
          <cell r="M12">
            <v>5.7419617924423551E-2</v>
          </cell>
          <cell r="N12">
            <v>4.7005710501078858E-2</v>
          </cell>
          <cell r="P12">
            <v>1.5690601708494314E-2</v>
          </cell>
          <cell r="Q12">
            <v>3.6663867181213249E-2</v>
          </cell>
          <cell r="R12">
            <v>4.958188826949711E-2</v>
          </cell>
        </row>
        <row r="13">
          <cell r="A13">
            <v>2</v>
          </cell>
          <cell r="L13">
            <v>1.7262913144899285E-2</v>
          </cell>
          <cell r="M13">
            <v>5.6054630217094448E-2</v>
          </cell>
          <cell r="N13">
            <v>4.9515483237266622E-2</v>
          </cell>
          <cell r="P13">
            <v>1.4237311039544842E-2</v>
          </cell>
          <cell r="Q13">
            <v>3.372285208379365E-2</v>
          </cell>
          <cell r="R13">
            <v>5.075300884217563E-2</v>
          </cell>
        </row>
        <row r="14">
          <cell r="A14">
            <v>2.25</v>
          </cell>
          <cell r="L14">
            <v>1.6413788656644685E-2</v>
          </cell>
          <cell r="M14">
            <v>5.407245301878523E-2</v>
          </cell>
          <cell r="N14">
            <v>5.0321633112132891E-2</v>
          </cell>
          <cell r="P14">
            <v>1.2864015315122594E-2</v>
          </cell>
          <cell r="Q14">
            <v>3.2514769940222198E-2</v>
          </cell>
          <cell r="R14">
            <v>5.1391479854026201E-2</v>
          </cell>
        </row>
        <row r="15">
          <cell r="A15">
            <v>2.5</v>
          </cell>
          <cell r="L15">
            <v>1.608998496525519E-2</v>
          </cell>
          <cell r="M15">
            <v>5.203012713037463E-2</v>
          </cell>
          <cell r="N15">
            <v>4.9760825840883656E-2</v>
          </cell>
          <cell r="P15">
            <v>1.2106837409689031E-2</v>
          </cell>
          <cell r="Q15">
            <v>3.1766773845220156E-2</v>
          </cell>
          <cell r="R15">
            <v>5.2785464173143372E-2</v>
          </cell>
        </row>
        <row r="16">
          <cell r="A16">
            <v>2.75</v>
          </cell>
          <cell r="L16">
            <v>1.448818238812076E-2</v>
          </cell>
          <cell r="M16">
            <v>5.1825024626717932E-2</v>
          </cell>
          <cell r="N16">
            <v>5.1333568669833754E-2</v>
          </cell>
          <cell r="P16">
            <v>1.1147151220383034E-2</v>
          </cell>
          <cell r="Q16">
            <v>3.1197299040152844E-2</v>
          </cell>
          <cell r="R16">
            <v>5.4367000039958091E-2</v>
          </cell>
        </row>
        <row r="17">
          <cell r="A17">
            <v>3</v>
          </cell>
          <cell r="L17">
            <v>1.3672270309833999E-2</v>
          </cell>
          <cell r="M17">
            <v>5.0745470508645522E-2</v>
          </cell>
          <cell r="N17">
            <v>5.2203735614685699E-2</v>
          </cell>
          <cell r="P17">
            <v>1.0171076479520542E-2</v>
          </cell>
          <cell r="Q17">
            <v>3.0005525192395896E-2</v>
          </cell>
          <cell r="R17">
            <v>5.5192698060261093E-2</v>
          </cell>
        </row>
        <row r="18">
          <cell r="A18">
            <v>3.25</v>
          </cell>
          <cell r="L18">
            <v>1.2835662785332195E-2</v>
          </cell>
          <cell r="M18">
            <v>4.8840450464154465E-2</v>
          </cell>
          <cell r="N18">
            <v>5.2069350827075547E-2</v>
          </cell>
          <cell r="P18">
            <v>9.4745270945080177E-3</v>
          </cell>
          <cell r="Q18">
            <v>2.8315317358152844E-2</v>
          </cell>
          <cell r="R18">
            <v>5.5315152450517505E-2</v>
          </cell>
        </row>
        <row r="19">
          <cell r="A19">
            <v>3.5</v>
          </cell>
          <cell r="L19">
            <v>1.2889172684281667E-2</v>
          </cell>
          <cell r="M19">
            <v>4.8454833241223912E-2</v>
          </cell>
          <cell r="N19">
            <v>5.4575872666610153E-2</v>
          </cell>
          <cell r="P19">
            <v>9.5418617701888142E-3</v>
          </cell>
          <cell r="Q19">
            <v>2.8545938824830398E-2</v>
          </cell>
          <cell r="R19">
            <v>5.6368044306319837E-2</v>
          </cell>
        </row>
        <row r="20">
          <cell r="A20">
            <v>3.75</v>
          </cell>
        </row>
        <row r="21">
          <cell r="A21">
            <v>4</v>
          </cell>
        </row>
        <row r="22">
          <cell r="A22">
            <v>4.25</v>
          </cell>
        </row>
        <row r="23">
          <cell r="A23">
            <v>4.5</v>
          </cell>
        </row>
        <row r="24">
          <cell r="A24">
            <v>4.75</v>
          </cell>
        </row>
        <row r="25">
          <cell r="A25">
            <v>5.25</v>
          </cell>
        </row>
        <row r="26">
          <cell r="A26">
            <v>5.75</v>
          </cell>
        </row>
        <row r="27">
          <cell r="A27">
            <v>6.25</v>
          </cell>
        </row>
        <row r="28">
          <cell r="A28">
            <v>6.75</v>
          </cell>
        </row>
        <row r="29">
          <cell r="A29">
            <v>7.25</v>
          </cell>
        </row>
        <row r="35">
          <cell r="J35" t="str">
            <v>[BPin] Adj</v>
          </cell>
          <cell r="L35" t="str">
            <v xml:space="preserve">[Bromide] </v>
          </cell>
          <cell r="N35" t="str">
            <v xml:space="preserve">[Pdt] </v>
          </cell>
        </row>
        <row r="36">
          <cell r="J36">
            <v>6.7693895543033261E-2</v>
          </cell>
          <cell r="L36">
            <v>0.10562345689230007</v>
          </cell>
          <cell r="M36">
            <v>0</v>
          </cell>
          <cell r="N36">
            <v>1.9415379658147644E-3</v>
          </cell>
          <cell r="V36">
            <v>6.4589164631180557E-2</v>
          </cell>
          <cell r="Y36">
            <v>0.10181539123376333</v>
          </cell>
          <cell r="Z36">
            <v>0</v>
          </cell>
          <cell r="AA36">
            <v>1.5868448150315167E-3</v>
          </cell>
        </row>
        <row r="37">
          <cell r="J37">
            <v>3.9991910953230896E-2</v>
          </cell>
          <cell r="L37">
            <v>8.5379163493928989E-2</v>
          </cell>
          <cell r="M37">
            <v>0.25</v>
          </cell>
          <cell r="N37">
            <v>2.1392613216531294E-2</v>
          </cell>
          <cell r="V37">
            <v>3.8735440739702309E-2</v>
          </cell>
          <cell r="Y37">
            <v>8.6107182048028863E-2</v>
          </cell>
          <cell r="Z37">
            <v>0.25</v>
          </cell>
          <cell r="AA37">
            <v>2.1805457461084012E-2</v>
          </cell>
        </row>
        <row r="38">
          <cell r="J38">
            <v>3.1207760250734309E-2</v>
          </cell>
          <cell r="L38">
            <v>7.4461056001192419E-2</v>
          </cell>
          <cell r="M38">
            <v>0.5</v>
          </cell>
          <cell r="N38">
            <v>3.137777564650869E-2</v>
          </cell>
          <cell r="V38">
            <v>3.0414976535844813E-2</v>
          </cell>
          <cell r="Y38">
            <v>7.4901285434832932E-2</v>
          </cell>
          <cell r="Z38">
            <v>0.5</v>
          </cell>
          <cell r="AA38">
            <v>3.2712223426197964E-2</v>
          </cell>
        </row>
        <row r="39">
          <cell r="J39">
            <v>2.8096291940266128E-2</v>
          </cell>
          <cell r="L39">
            <v>6.9157759439091304E-2</v>
          </cell>
          <cell r="M39">
            <v>0.75</v>
          </cell>
          <cell r="N39">
            <v>3.725383524794762E-2</v>
          </cell>
          <cell r="V39">
            <v>2.5977616690313888E-2</v>
          </cell>
          <cell r="Y39">
            <v>6.7763192585504006E-2</v>
          </cell>
          <cell r="Z39">
            <v>0.75</v>
          </cell>
          <cell r="AA39">
            <v>3.8767661204387099E-2</v>
          </cell>
        </row>
        <row r="40">
          <cell r="J40">
            <v>2.4231148285949845E-2</v>
          </cell>
          <cell r="L40">
            <v>6.4874652067512376E-2</v>
          </cell>
          <cell r="M40">
            <v>1</v>
          </cell>
          <cell r="N40">
            <v>4.1539428282848921E-2</v>
          </cell>
          <cell r="V40">
            <v>2.1556488887090646E-2</v>
          </cell>
          <cell r="Y40">
            <v>6.2177001347922832E-2</v>
          </cell>
          <cell r="Z40">
            <v>1</v>
          </cell>
          <cell r="AA40">
            <v>4.2601789747927776E-2</v>
          </cell>
        </row>
        <row r="41">
          <cell r="J41">
            <v>2.1343304700559632E-2</v>
          </cell>
          <cell r="L41">
            <v>6.0870140047419564E-2</v>
          </cell>
          <cell r="M41">
            <v>1.25</v>
          </cell>
          <cell r="N41">
            <v>4.2577644989681557E-2</v>
          </cell>
          <cell r="V41">
            <v>1.9386257032001336E-2</v>
          </cell>
          <cell r="Y41">
            <v>5.8548061091491008E-2</v>
          </cell>
          <cell r="Z41">
            <v>1.25</v>
          </cell>
          <cell r="AA41">
            <v>4.6125344056349604E-2</v>
          </cell>
        </row>
        <row r="42">
          <cell r="J42">
            <v>2.0259972020655253E-2</v>
          </cell>
          <cell r="L42">
            <v>5.9078721206488966E-2</v>
          </cell>
          <cell r="M42">
            <v>1.5</v>
          </cell>
          <cell r="N42">
            <v>4.5409067746584236E-2</v>
          </cell>
          <cell r="V42">
            <v>1.7050752742979552E-2</v>
          </cell>
          <cell r="Y42">
            <v>5.5144578475069497E-2</v>
          </cell>
          <cell r="Z42">
            <v>1.5</v>
          </cell>
          <cell r="AA42">
            <v>4.7976920568386004E-2</v>
          </cell>
        </row>
        <row r="43">
          <cell r="J43">
            <v>1.8520155067517401E-2</v>
          </cell>
          <cell r="L43">
            <v>5.7419617924423551E-2</v>
          </cell>
          <cell r="M43">
            <v>1.75</v>
          </cell>
          <cell r="N43">
            <v>4.7005710501078858E-2</v>
          </cell>
          <cell r="V43">
            <v>1.5690601708494314E-2</v>
          </cell>
          <cell r="Y43">
            <v>5.3040427181213247E-2</v>
          </cell>
          <cell r="Z43">
            <v>1.75</v>
          </cell>
          <cell r="AA43">
            <v>4.958188826949711E-2</v>
          </cell>
        </row>
        <row r="44">
          <cell r="J44">
            <v>1.7262913144899285E-2</v>
          </cell>
          <cell r="L44">
            <v>5.6054630217094448E-2</v>
          </cell>
          <cell r="M44">
            <v>2</v>
          </cell>
          <cell r="N44">
            <v>4.9515483237266622E-2</v>
          </cell>
          <cell r="V44">
            <v>1.4237311039544842E-2</v>
          </cell>
          <cell r="Y44">
            <v>5.0099412083793649E-2</v>
          </cell>
          <cell r="Z44">
            <v>2</v>
          </cell>
          <cell r="AA44">
            <v>5.075300884217563E-2</v>
          </cell>
        </row>
        <row r="45">
          <cell r="J45">
            <v>1.6413788656644685E-2</v>
          </cell>
          <cell r="L45">
            <v>5.407245301878523E-2</v>
          </cell>
          <cell r="M45">
            <v>2.25</v>
          </cell>
          <cell r="N45">
            <v>5.0321633112132891E-2</v>
          </cell>
          <cell r="V45">
            <v>1.2864015315122594E-2</v>
          </cell>
          <cell r="Y45">
            <v>4.8891329940222196E-2</v>
          </cell>
          <cell r="Z45">
            <v>2.25</v>
          </cell>
          <cell r="AA45">
            <v>5.1391479854026201E-2</v>
          </cell>
        </row>
        <row r="46">
          <cell r="J46">
            <v>1.608998496525519E-2</v>
          </cell>
          <cell r="L46">
            <v>5.203012713037463E-2</v>
          </cell>
          <cell r="M46">
            <v>2.5</v>
          </cell>
          <cell r="N46">
            <v>4.9760825840883656E-2</v>
          </cell>
          <cell r="V46">
            <v>1.2106837409689031E-2</v>
          </cell>
          <cell r="Y46">
            <v>4.8143333845220154E-2</v>
          </cell>
          <cell r="Z46">
            <v>2.5</v>
          </cell>
          <cell r="AA46">
            <v>5.2785464173143372E-2</v>
          </cell>
        </row>
        <row r="47">
          <cell r="J47">
            <v>1.448818238812076E-2</v>
          </cell>
          <cell r="L47">
            <v>5.1825024626717932E-2</v>
          </cell>
          <cell r="M47">
            <v>2.75</v>
          </cell>
          <cell r="N47">
            <v>5.1333568669833754E-2</v>
          </cell>
          <cell r="V47">
            <v>1.1147151220383034E-2</v>
          </cell>
          <cell r="Y47">
            <v>4.7573859040152842E-2</v>
          </cell>
          <cell r="Z47">
            <v>2.75</v>
          </cell>
          <cell r="AA47">
            <v>5.4367000039958091E-2</v>
          </cell>
        </row>
        <row r="48">
          <cell r="J48">
            <v>1.3672270309833999E-2</v>
          </cell>
          <cell r="L48">
            <v>5.0745470508645522E-2</v>
          </cell>
          <cell r="M48">
            <v>3</v>
          </cell>
          <cell r="N48">
            <v>5.2203735614685699E-2</v>
          </cell>
          <cell r="V48">
            <v>1.0171076479520542E-2</v>
          </cell>
          <cell r="Y48">
            <v>4.6382085192395894E-2</v>
          </cell>
          <cell r="Z48">
            <v>3</v>
          </cell>
          <cell r="AA48">
            <v>5.5192698060261093E-2</v>
          </cell>
        </row>
        <row r="49">
          <cell r="J49">
            <v>1.2835662785332195E-2</v>
          </cell>
          <cell r="L49">
            <v>4.8840450464154465E-2</v>
          </cell>
          <cell r="M49">
            <v>3.25</v>
          </cell>
          <cell r="N49">
            <v>5.2069350827075547E-2</v>
          </cell>
          <cell r="V49">
            <v>9.4745270945080177E-3</v>
          </cell>
          <cell r="Y49">
            <v>4.4691877358152846E-2</v>
          </cell>
          <cell r="Z49">
            <v>3.25</v>
          </cell>
          <cell r="AA49">
            <v>5.5315152450517505E-2</v>
          </cell>
        </row>
        <row r="50">
          <cell r="J50">
            <v>1.2889172684281667E-2</v>
          </cell>
          <cell r="L50">
            <v>4.8454833241223912E-2</v>
          </cell>
          <cell r="M50">
            <v>3.5</v>
          </cell>
          <cell r="N50">
            <v>5.4575872666610153E-2</v>
          </cell>
          <cell r="V50">
            <v>9.5418617701888142E-3</v>
          </cell>
          <cell r="Y50">
            <v>4.4922498824830397E-2</v>
          </cell>
          <cell r="Z50">
            <v>3.5</v>
          </cell>
          <cell r="AA50">
            <v>5.6368044306319837E-2</v>
          </cell>
        </row>
        <row r="82">
          <cell r="L82" t="str">
            <v>Phenyl BPin</v>
          </cell>
          <cell r="M82" t="str">
            <v>benzyl bromide</v>
          </cell>
          <cell r="N82" t="str">
            <v>Product</v>
          </cell>
          <cell r="P82" t="str">
            <v>BPin</v>
          </cell>
          <cell r="Q82" t="str">
            <v>Benzyl bromide</v>
          </cell>
          <cell r="R82" t="str">
            <v>product</v>
          </cell>
        </row>
        <row r="83">
          <cell r="K83">
            <v>0</v>
          </cell>
          <cell r="L83">
            <v>-2.0820385332504665E-4</v>
          </cell>
          <cell r="M83">
            <v>4.1936405178979444E-3</v>
          </cell>
          <cell r="N83">
            <v>6.0931899641577072E-4</v>
          </cell>
          <cell r="P83">
            <v>-2.0820385332504665E-4</v>
          </cell>
          <cell r="Q83">
            <v>4.1936405178979444E-3</v>
          </cell>
          <cell r="R83">
            <v>6.0931899641577072E-4</v>
          </cell>
        </row>
        <row r="84">
          <cell r="K84">
            <v>0.25</v>
          </cell>
          <cell r="L84">
            <v>-2.0820385332504665E-4</v>
          </cell>
          <cell r="M84">
            <v>4.1936405178979444E-3</v>
          </cell>
          <cell r="N84">
            <v>6.0931899641577072E-4</v>
          </cell>
          <cell r="P84">
            <v>-2.0820385332504665E-4</v>
          </cell>
          <cell r="Q84">
            <v>4.1936405178979444E-3</v>
          </cell>
          <cell r="R84">
            <v>6.0931899641577072E-4</v>
          </cell>
        </row>
        <row r="85">
          <cell r="K85">
            <v>0.5</v>
          </cell>
          <cell r="L85">
            <v>-2.0820385332504665E-4</v>
          </cell>
          <cell r="M85">
            <v>4.1936405178979444E-3</v>
          </cell>
          <cell r="N85">
            <v>6.0931899641577072E-4</v>
          </cell>
          <cell r="P85">
            <v>-2.0820385332504665E-4</v>
          </cell>
          <cell r="Q85">
            <v>4.1936405178979444E-3</v>
          </cell>
          <cell r="R85">
            <v>6.0931899641577072E-4</v>
          </cell>
        </row>
        <row r="86">
          <cell r="K86">
            <v>0.75</v>
          </cell>
          <cell r="L86">
            <v>-2.0820385332504665E-4</v>
          </cell>
          <cell r="M86">
            <v>4.1936405178979444E-3</v>
          </cell>
          <cell r="N86">
            <v>6.0931899641577072E-4</v>
          </cell>
          <cell r="P86">
            <v>-2.0820385332504665E-4</v>
          </cell>
          <cell r="Q86">
            <v>4.1936405178979444E-3</v>
          </cell>
          <cell r="R86">
            <v>6.0931899641577072E-4</v>
          </cell>
        </row>
        <row r="87">
          <cell r="K87">
            <v>1</v>
          </cell>
          <cell r="L87">
            <v>-2.0820385332504665E-4</v>
          </cell>
          <cell r="M87">
            <v>4.1936405178979444E-3</v>
          </cell>
          <cell r="N87">
            <v>6.0931899641577072E-4</v>
          </cell>
          <cell r="P87">
            <v>-2.0820385332504665E-4</v>
          </cell>
          <cell r="Q87">
            <v>4.1936405178979444E-3</v>
          </cell>
          <cell r="R87">
            <v>6.0931899641577072E-4</v>
          </cell>
        </row>
        <row r="88">
          <cell r="K88">
            <v>1.25</v>
          </cell>
          <cell r="L88">
            <v>-2.0820385332504665E-4</v>
          </cell>
          <cell r="M88">
            <v>4.1936405178979444E-3</v>
          </cell>
          <cell r="N88">
            <v>6.0931899641577072E-4</v>
          </cell>
          <cell r="P88">
            <v>-2.0820385332504665E-4</v>
          </cell>
          <cell r="Q88">
            <v>4.1936405178979444E-3</v>
          </cell>
          <cell r="R88">
            <v>6.0931899641577072E-4</v>
          </cell>
        </row>
        <row r="89">
          <cell r="K89">
            <v>1.5</v>
          </cell>
          <cell r="L89">
            <v>-2.0820385332504665E-4</v>
          </cell>
          <cell r="M89">
            <v>4.1936405178979444E-3</v>
          </cell>
          <cell r="N89">
            <v>6.0931899641577072E-4</v>
          </cell>
          <cell r="P89">
            <v>-2.0820385332504665E-4</v>
          </cell>
          <cell r="Q89">
            <v>4.1936405178979444E-3</v>
          </cell>
          <cell r="R89">
            <v>6.0931899641577072E-4</v>
          </cell>
        </row>
        <row r="90">
          <cell r="K90">
            <v>1.75</v>
          </cell>
          <cell r="L90">
            <v>-2.0820385332504665E-4</v>
          </cell>
          <cell r="M90">
            <v>4.1936405178979444E-3</v>
          </cell>
          <cell r="N90">
            <v>6.0931899641577072E-4</v>
          </cell>
          <cell r="P90">
            <v>-2.0820385332504665E-4</v>
          </cell>
          <cell r="Q90">
            <v>4.1936405178979444E-3</v>
          </cell>
          <cell r="R90">
            <v>6.0931899641577072E-4</v>
          </cell>
        </row>
        <row r="91">
          <cell r="K91">
            <v>2</v>
          </cell>
          <cell r="L91">
            <v>-2.0820385332504665E-4</v>
          </cell>
          <cell r="M91">
            <v>4.1936405178979444E-3</v>
          </cell>
          <cell r="N91">
            <v>6.0931899641577072E-4</v>
          </cell>
          <cell r="P91">
            <v>-2.0820385332504665E-4</v>
          </cell>
          <cell r="Q91">
            <v>4.1936405178979444E-3</v>
          </cell>
          <cell r="R91">
            <v>6.0931899641577072E-4</v>
          </cell>
        </row>
        <row r="92">
          <cell r="K92">
            <v>2.25</v>
          </cell>
          <cell r="L92">
            <v>-2.0820385332504665E-4</v>
          </cell>
          <cell r="M92">
            <v>4.1936405178979444E-3</v>
          </cell>
          <cell r="N92">
            <v>6.0931899641577072E-4</v>
          </cell>
          <cell r="P92">
            <v>-2.0820385332504665E-4</v>
          </cell>
          <cell r="Q92">
            <v>4.1936405178979444E-3</v>
          </cell>
          <cell r="R92">
            <v>6.0931899641577072E-4</v>
          </cell>
        </row>
        <row r="93">
          <cell r="K93">
            <v>2.5</v>
          </cell>
          <cell r="L93">
            <v>-2.0820385332504665E-4</v>
          </cell>
          <cell r="M93">
            <v>4.1936405178979444E-3</v>
          </cell>
          <cell r="N93">
            <v>6.0931899641577072E-4</v>
          </cell>
          <cell r="P93">
            <v>-2.0820385332504665E-4</v>
          </cell>
          <cell r="Q93">
            <v>4.1936405178979444E-3</v>
          </cell>
          <cell r="R93">
            <v>6.0931899641577072E-4</v>
          </cell>
        </row>
        <row r="94">
          <cell r="K94">
            <v>2.75</v>
          </cell>
          <cell r="L94">
            <v>-2.0820385332504665E-4</v>
          </cell>
          <cell r="M94">
            <v>4.1936405178979444E-3</v>
          </cell>
          <cell r="N94">
            <v>6.0931899641577072E-4</v>
          </cell>
          <cell r="P94">
            <v>-2.0820385332504665E-4</v>
          </cell>
          <cell r="Q94">
            <v>4.1936405178979444E-3</v>
          </cell>
          <cell r="R94">
            <v>6.0931899641577072E-4</v>
          </cell>
        </row>
        <row r="95">
          <cell r="K95">
            <v>3</v>
          </cell>
          <cell r="L95">
            <v>-2.0820385332504665E-4</v>
          </cell>
          <cell r="M95">
            <v>4.1936405178979444E-3</v>
          </cell>
          <cell r="N95">
            <v>6.0931899641577072E-4</v>
          </cell>
          <cell r="P95">
            <v>-2.0820385332504665E-4</v>
          </cell>
          <cell r="Q95">
            <v>4.1936405178979444E-3</v>
          </cell>
          <cell r="R95">
            <v>6.0931899641577072E-4</v>
          </cell>
        </row>
        <row r="96">
          <cell r="K96">
            <v>3.25</v>
          </cell>
          <cell r="L96">
            <v>-2.0820385332504665E-4</v>
          </cell>
          <cell r="M96">
            <v>4.1936405178979444E-3</v>
          </cell>
          <cell r="N96">
            <v>6.0931899641577072E-4</v>
          </cell>
          <cell r="P96">
            <v>-2.0820385332504665E-4</v>
          </cell>
          <cell r="Q96">
            <v>4.1936405178979444E-3</v>
          </cell>
          <cell r="R96">
            <v>6.0931899641577072E-4</v>
          </cell>
        </row>
        <row r="97">
          <cell r="K97">
            <v>3.5</v>
          </cell>
          <cell r="L97">
            <v>-2.0820385332504665E-4</v>
          </cell>
          <cell r="M97">
            <v>4.1936405178979444E-3</v>
          </cell>
          <cell r="N97">
            <v>6.0931899641577072E-4</v>
          </cell>
          <cell r="P97">
            <v>-2.0820385332504665E-4</v>
          </cell>
          <cell r="Q97">
            <v>4.1936405178979444E-3</v>
          </cell>
          <cell r="R97">
            <v>6.0931899641577072E-4</v>
          </cell>
        </row>
        <row r="98">
          <cell r="K98">
            <v>3.75</v>
          </cell>
          <cell r="L98">
            <v>-2.0820385332504665E-4</v>
          </cell>
          <cell r="M98">
            <v>4.1936405178979444E-3</v>
          </cell>
          <cell r="N98">
            <v>6.0931899641577072E-4</v>
          </cell>
          <cell r="P98">
            <v>-2.0820385332504665E-4</v>
          </cell>
          <cell r="Q98">
            <v>4.1936405178979444E-3</v>
          </cell>
          <cell r="R98">
            <v>6.0931899641577072E-4</v>
          </cell>
        </row>
        <row r="99">
          <cell r="K99">
            <v>4</v>
          </cell>
          <cell r="L99">
            <v>-2.0820385332504665E-4</v>
          </cell>
          <cell r="M99">
            <v>4.1936405178979444E-3</v>
          </cell>
          <cell r="N99">
            <v>6.0931899641577072E-4</v>
          </cell>
          <cell r="P99">
            <v>-2.0820385332504665E-4</v>
          </cell>
          <cell r="Q99">
            <v>4.1936405178979444E-3</v>
          </cell>
          <cell r="R99">
            <v>6.0931899641577072E-4</v>
          </cell>
        </row>
        <row r="100">
          <cell r="K100">
            <v>4.25</v>
          </cell>
          <cell r="L100">
            <v>-2.0820385332504665E-4</v>
          </cell>
          <cell r="M100">
            <v>4.1936405178979444E-3</v>
          </cell>
          <cell r="N100">
            <v>6.0931899641577072E-4</v>
          </cell>
        </row>
        <row r="101">
          <cell r="K101">
            <v>4.5</v>
          </cell>
          <cell r="L101">
            <v>-2.0820385332504665E-4</v>
          </cell>
          <cell r="M101">
            <v>4.1936405178979444E-3</v>
          </cell>
          <cell r="N101">
            <v>6.0931899641577072E-4</v>
          </cell>
        </row>
        <row r="102">
          <cell r="K102">
            <v>4.75</v>
          </cell>
          <cell r="L102">
            <v>-2.0820385332504665E-4</v>
          </cell>
          <cell r="M102">
            <v>4.1936405178979444E-3</v>
          </cell>
          <cell r="N102">
            <v>6.0931899641577072E-4</v>
          </cell>
        </row>
        <row r="103">
          <cell r="K103">
            <v>5.25</v>
          </cell>
          <cell r="L103">
            <v>-2.0820385332504665E-4</v>
          </cell>
          <cell r="M103">
            <v>4.1936405178979444E-3</v>
          </cell>
          <cell r="N103">
            <v>6.0931899641577072E-4</v>
          </cell>
        </row>
        <row r="104">
          <cell r="K104">
            <v>5.75</v>
          </cell>
          <cell r="L104">
            <v>-2.0820385332504665E-4</v>
          </cell>
          <cell r="M104">
            <v>4.1936405178979444E-3</v>
          </cell>
          <cell r="N104">
            <v>6.0931899641577072E-4</v>
          </cell>
        </row>
        <row r="105">
          <cell r="K105">
            <v>6.25</v>
          </cell>
          <cell r="L105">
            <v>-2.0820385332504665E-4</v>
          </cell>
          <cell r="M105">
            <v>4.1936405178979444E-3</v>
          </cell>
          <cell r="N105">
            <v>6.0931899641577072E-4</v>
          </cell>
        </row>
        <row r="106">
          <cell r="K106">
            <v>6.75</v>
          </cell>
          <cell r="L106">
            <v>-2.0820385332504665E-4</v>
          </cell>
          <cell r="M106">
            <v>4.1936405178979444E-3</v>
          </cell>
          <cell r="N106">
            <v>6.0931899641577072E-4</v>
          </cell>
        </row>
        <row r="107">
          <cell r="K107">
            <v>7.25</v>
          </cell>
          <cell r="L107">
            <v>-2.0820385332504665E-4</v>
          </cell>
          <cell r="M107">
            <v>4.1936405178979444E-3</v>
          </cell>
          <cell r="N107">
            <v>6.0931899641577072E-4</v>
          </cell>
        </row>
        <row r="114">
          <cell r="J114">
            <v>0</v>
          </cell>
          <cell r="L114">
            <v>0.05</v>
          </cell>
          <cell r="M114">
            <v>0</v>
          </cell>
          <cell r="N114">
            <v>0</v>
          </cell>
          <cell r="V114">
            <v>6.8188407665100079E-2</v>
          </cell>
          <cell r="X114">
            <v>0.15828749880595536</v>
          </cell>
          <cell r="Z114">
            <v>0</v>
          </cell>
          <cell r="AA114">
            <v>2.0836862928001964E-3</v>
          </cell>
        </row>
        <row r="115">
          <cell r="J115">
            <v>0</v>
          </cell>
          <cell r="L115">
            <v>0.05</v>
          </cell>
          <cell r="M115" t="e">
            <v>#NUM!</v>
          </cell>
          <cell r="N115">
            <v>0</v>
          </cell>
          <cell r="V115">
            <v>5.0340394674094159E-2</v>
          </cell>
          <cell r="X115">
            <v>0.13858302526996907</v>
          </cell>
          <cell r="Z115">
            <v>0.25</v>
          </cell>
          <cell r="AA115">
            <v>1.714779504062159E-2</v>
          </cell>
        </row>
        <row r="116">
          <cell r="J116">
            <v>0</v>
          </cell>
          <cell r="L116">
            <v>0.05</v>
          </cell>
          <cell r="M116" t="e">
            <v>#NUM!</v>
          </cell>
          <cell r="N116">
            <v>0</v>
          </cell>
          <cell r="V116">
            <v>3.8316849388582666E-2</v>
          </cell>
          <cell r="X116">
            <v>0.12653718633828492</v>
          </cell>
          <cell r="Z116">
            <v>0.5</v>
          </cell>
          <cell r="AA116">
            <v>2.7274567480868955E-2</v>
          </cell>
        </row>
        <row r="117">
          <cell r="J117">
            <v>0</v>
          </cell>
          <cell r="L117">
            <v>0.05</v>
          </cell>
          <cell r="M117" t="e">
            <v>#NUM!</v>
          </cell>
          <cell r="N117">
            <v>0</v>
          </cell>
          <cell r="V117">
            <v>3.049185387672558E-2</v>
          </cell>
          <cell r="X117">
            <v>0.11713388128130141</v>
          </cell>
          <cell r="Z117">
            <v>0.75</v>
          </cell>
          <cell r="AA117">
            <v>3.4499165526847807E-2</v>
          </cell>
        </row>
        <row r="118">
          <cell r="J118">
            <v>0</v>
          </cell>
          <cell r="L118">
            <v>0.05</v>
          </cell>
          <cell r="M118" t="e">
            <v>#NUM!</v>
          </cell>
          <cell r="N118">
            <v>0</v>
          </cell>
          <cell r="V118">
            <v>2.3889685445967743E-2</v>
          </cell>
          <cell r="X118">
            <v>0.10960223550734055</v>
          </cell>
          <cell r="Z118">
            <v>1</v>
          </cell>
          <cell r="AA118">
            <v>3.9749581079321486E-2</v>
          </cell>
        </row>
        <row r="119">
          <cell r="J119">
            <v>0</v>
          </cell>
          <cell r="L119">
            <v>0.05</v>
          </cell>
          <cell r="M119" t="e">
            <v>#NUM!</v>
          </cell>
          <cell r="N119">
            <v>0</v>
          </cell>
          <cell r="V119">
            <v>1.9251784471240586E-2</v>
          </cell>
          <cell r="X119">
            <v>0.1030693648855793</v>
          </cell>
          <cell r="Z119">
            <v>1.25</v>
          </cell>
          <cell r="AA119">
            <v>4.417667087636229E-2</v>
          </cell>
        </row>
        <row r="120">
          <cell r="J120">
            <v>0</v>
          </cell>
          <cell r="L120">
            <v>0.05</v>
          </cell>
          <cell r="M120" t="e">
            <v>#NUM!</v>
          </cell>
          <cell r="N120">
            <v>0</v>
          </cell>
          <cell r="V120">
            <v>1.5047413693786671E-2</v>
          </cell>
          <cell r="X120">
            <v>9.8644443096494672E-2</v>
          </cell>
          <cell r="Z120">
            <v>1.5</v>
          </cell>
          <cell r="AA120">
            <v>4.7763629755111392E-2</v>
          </cell>
        </row>
        <row r="121">
          <cell r="J121">
            <v>0</v>
          </cell>
          <cell r="L121">
            <v>0.05</v>
          </cell>
          <cell r="M121" t="e">
            <v>#NUM!</v>
          </cell>
          <cell r="N121">
            <v>0</v>
          </cell>
          <cell r="V121">
            <v>1.185006626495951E-2</v>
          </cell>
          <cell r="X121">
            <v>9.466395141365766E-2</v>
          </cell>
          <cell r="Z121">
            <v>1.75</v>
          </cell>
          <cell r="AA121">
            <v>5.0550319192893302E-2</v>
          </cell>
        </row>
        <row r="122">
          <cell r="J122">
            <v>0</v>
          </cell>
          <cell r="L122">
            <v>0.05</v>
          </cell>
          <cell r="M122" t="e">
            <v>#NUM!</v>
          </cell>
          <cell r="N122">
            <v>0</v>
          </cell>
          <cell r="V122">
            <v>9.0955289652321636E-3</v>
          </cell>
          <cell r="X122">
            <v>9.0719307475884914E-2</v>
          </cell>
          <cell r="Z122">
            <v>2</v>
          </cell>
          <cell r="AA122">
            <v>5.2877413205569906E-2</v>
          </cell>
        </row>
        <row r="123">
          <cell r="J123">
            <v>0</v>
          </cell>
          <cell r="L123">
            <v>0.05</v>
          </cell>
          <cell r="M123" t="e">
            <v>#NUM!</v>
          </cell>
          <cell r="N123">
            <v>0</v>
          </cell>
          <cell r="V123">
            <v>7.07389060963785E-3</v>
          </cell>
          <cell r="X123">
            <v>8.8077070110700706E-2</v>
          </cell>
          <cell r="Z123">
            <v>2.25</v>
          </cell>
          <cell r="AA123">
            <v>5.4334290315734224E-2</v>
          </cell>
        </row>
        <row r="124">
          <cell r="J124">
            <v>0</v>
          </cell>
          <cell r="L124">
            <v>0.05</v>
          </cell>
          <cell r="M124" t="e">
            <v>#NUM!</v>
          </cell>
          <cell r="N124">
            <v>0</v>
          </cell>
          <cell r="V124">
            <v>4.9645473817258243E-3</v>
          </cell>
          <cell r="X124">
            <v>8.5144139549434991E-2</v>
          </cell>
          <cell r="Z124">
            <v>2.5</v>
          </cell>
          <cell r="AA124">
            <v>5.5991450747531583E-2</v>
          </cell>
        </row>
        <row r="125">
          <cell r="J125">
            <v>0</v>
          </cell>
          <cell r="L125">
            <v>0.05</v>
          </cell>
          <cell r="M125" t="e">
            <v>#NUM!</v>
          </cell>
          <cell r="N125">
            <v>0</v>
          </cell>
          <cell r="V125">
            <v>3.3302665172056248E-3</v>
          </cell>
          <cell r="X125">
            <v>8.3200105404524938E-2</v>
          </cell>
          <cell r="Z125">
            <v>2.75</v>
          </cell>
          <cell r="AA125">
            <v>5.7311601361655917E-2</v>
          </cell>
        </row>
        <row r="126">
          <cell r="J126">
            <v>0</v>
          </cell>
          <cell r="L126">
            <v>0.05</v>
          </cell>
          <cell r="M126" t="e">
            <v>#NUM!</v>
          </cell>
          <cell r="N126">
            <v>0</v>
          </cell>
          <cell r="V126">
            <v>2.1540653708198667E-3</v>
          </cell>
          <cell r="X126">
            <v>8.1117511110305615E-2</v>
          </cell>
          <cell r="Z126">
            <v>3</v>
          </cell>
          <cell r="AA126">
            <v>5.8258568656668057E-2</v>
          </cell>
        </row>
        <row r="127">
          <cell r="J127">
            <v>0</v>
          </cell>
          <cell r="L127">
            <v>0.05</v>
          </cell>
          <cell r="M127" t="e">
            <v>#NUM!</v>
          </cell>
          <cell r="N127">
            <v>0</v>
          </cell>
          <cell r="V127">
            <v>1.4983288001274211E-3</v>
          </cell>
          <cell r="X127">
            <v>8.0310226026023432E-2</v>
          </cell>
          <cell r="Z127">
            <v>3.25</v>
          </cell>
          <cell r="AA127">
            <v>5.883074504856383E-2</v>
          </cell>
        </row>
        <row r="128">
          <cell r="J128">
            <v>0</v>
          </cell>
          <cell r="L128">
            <v>0.05</v>
          </cell>
          <cell r="M128" t="e">
            <v>#NUM!</v>
          </cell>
          <cell r="N128">
            <v>0</v>
          </cell>
          <cell r="V128">
            <v>1.2999160196879491E-3</v>
          </cell>
          <cell r="X128">
            <v>7.9262682324714395E-2</v>
          </cell>
          <cell r="Z128">
            <v>3.5</v>
          </cell>
          <cell r="AA128">
            <v>5.8735678599423226E-2</v>
          </cell>
        </row>
        <row r="129">
          <cell r="J129">
            <v>0</v>
          </cell>
          <cell r="L129">
            <v>0.05</v>
          </cell>
          <cell r="M129" t="e">
            <v>#NUM!</v>
          </cell>
          <cell r="N129">
            <v>0</v>
          </cell>
          <cell r="V129">
            <v>1.2663929931853823E-3</v>
          </cell>
          <cell r="X129">
            <v>7.8298746924218399E-2</v>
          </cell>
          <cell r="Z129">
            <v>3.75</v>
          </cell>
          <cell r="AA129">
            <v>5.8945110542587269E-2</v>
          </cell>
        </row>
        <row r="130">
          <cell r="J130">
            <v>0</v>
          </cell>
          <cell r="L130">
            <v>0.05</v>
          </cell>
          <cell r="M130" t="e">
            <v>#NUM!</v>
          </cell>
          <cell r="N130">
            <v>0</v>
          </cell>
          <cell r="V130">
            <v>1.2302625312552735E-3</v>
          </cell>
          <cell r="X130">
            <v>7.7213338228606737E-2</v>
          </cell>
          <cell r="Z130">
            <v>4</v>
          </cell>
          <cell r="AA130">
            <v>5.8945124836828511E-2</v>
          </cell>
        </row>
        <row r="131">
          <cell r="J131">
            <v>0</v>
          </cell>
          <cell r="L131">
            <v>0.05</v>
          </cell>
          <cell r="M131" t="e">
            <v>#NUM!</v>
          </cell>
          <cell r="N131">
            <v>0</v>
          </cell>
        </row>
        <row r="132">
          <cell r="J132">
            <v>0</v>
          </cell>
          <cell r="L132">
            <v>0.05</v>
          </cell>
          <cell r="M132" t="e">
            <v>#NUM!</v>
          </cell>
          <cell r="N132">
            <v>0</v>
          </cell>
        </row>
        <row r="133">
          <cell r="J133">
            <v>0</v>
          </cell>
          <cell r="L133">
            <v>0.05</v>
          </cell>
          <cell r="M133" t="e">
            <v>#NUM!</v>
          </cell>
          <cell r="N133">
            <v>0</v>
          </cell>
        </row>
        <row r="134">
          <cell r="J134">
            <v>0</v>
          </cell>
          <cell r="L134">
            <v>0.05</v>
          </cell>
          <cell r="M134" t="e">
            <v>#NUM!</v>
          </cell>
          <cell r="N134">
            <v>0</v>
          </cell>
        </row>
        <row r="135">
          <cell r="J135">
            <v>0</v>
          </cell>
          <cell r="L135">
            <v>0.05</v>
          </cell>
          <cell r="M135" t="e">
            <v>#NUM!</v>
          </cell>
          <cell r="N135">
            <v>0</v>
          </cell>
        </row>
        <row r="136">
          <cell r="J136">
            <v>0</v>
          </cell>
          <cell r="L136">
            <v>0.05</v>
          </cell>
          <cell r="M136" t="e">
            <v>#NUM!</v>
          </cell>
          <cell r="N136">
            <v>0</v>
          </cell>
        </row>
        <row r="137">
          <cell r="J137">
            <v>0</v>
          </cell>
          <cell r="L137">
            <v>0.05</v>
          </cell>
          <cell r="M137" t="e">
            <v>#NUM!</v>
          </cell>
          <cell r="N137">
            <v>0</v>
          </cell>
        </row>
        <row r="138">
          <cell r="J138">
            <v>0</v>
          </cell>
          <cell r="L138">
            <v>0.05</v>
          </cell>
          <cell r="M138" t="e">
            <v>#NUM!</v>
          </cell>
          <cell r="N138">
            <v>0</v>
          </cell>
        </row>
      </sheetData>
      <sheetData sheetId="3"/>
      <sheetData sheetId="4">
        <row r="4">
          <cell r="L4" t="str">
            <v>Phenyl BPin</v>
          </cell>
          <cell r="M4" t="str">
            <v>benzyl bromide</v>
          </cell>
          <cell r="N4" t="str">
            <v>Product</v>
          </cell>
          <cell r="P4" t="str">
            <v>BPin</v>
          </cell>
          <cell r="Q4" t="str">
            <v>Benzyl bromide</v>
          </cell>
          <cell r="R4" t="str">
            <v>product</v>
          </cell>
          <cell r="T4" t="str">
            <v>BPin</v>
          </cell>
          <cell r="U4" t="str">
            <v>Benzyl bromide</v>
          </cell>
          <cell r="V4" t="str">
            <v>product</v>
          </cell>
          <cell r="X4" t="str">
            <v>BPin</v>
          </cell>
          <cell r="Y4" t="str">
            <v>Benzyl bromide</v>
          </cell>
          <cell r="Z4" t="str">
            <v>product</v>
          </cell>
        </row>
        <row r="5">
          <cell r="A5">
            <v>0</v>
          </cell>
          <cell r="L5">
            <v>6.7693895543033261E-2</v>
          </cell>
          <cell r="M5">
            <v>0.10562345689230007</v>
          </cell>
          <cell r="N5">
            <v>1.9415379658147644E-3</v>
          </cell>
          <cell r="P5">
            <v>3.3509582911811685E-2</v>
          </cell>
          <cell r="Q5">
            <v>0.10965682557149706</v>
          </cell>
          <cell r="R5">
            <v>2.0372433952787206E-3</v>
          </cell>
        </row>
        <row r="6">
          <cell r="A6">
            <v>0.25</v>
          </cell>
          <cell r="L6">
            <v>3.9991910953230896E-2</v>
          </cell>
          <cell r="M6">
            <v>8.5379163493928989E-2</v>
          </cell>
          <cell r="N6">
            <v>2.1392613216531294E-2</v>
          </cell>
          <cell r="P6">
            <v>1.6017655324742888E-2</v>
          </cell>
          <cell r="Q6">
            <v>9.7141126672015424E-2</v>
          </cell>
          <cell r="R6">
            <v>1.4441474342514284E-2</v>
          </cell>
        </row>
        <row r="7">
          <cell r="A7">
            <v>0.5</v>
          </cell>
          <cell r="L7">
            <v>3.1207760250734309E-2</v>
          </cell>
          <cell r="M7">
            <v>7.4461056001192419E-2</v>
          </cell>
          <cell r="N7">
            <v>3.137777564650869E-2</v>
          </cell>
          <cell r="P7">
            <v>1.0133782514914886E-2</v>
          </cell>
          <cell r="Q7">
            <v>8.9508736680137577E-2</v>
          </cell>
          <cell r="R7">
            <v>2.0192391513256219E-2</v>
          </cell>
        </row>
        <row r="8">
          <cell r="A8">
            <v>0.75</v>
          </cell>
          <cell r="L8">
            <v>2.8096291940266128E-2</v>
          </cell>
          <cell r="M8">
            <v>6.9157759439091304E-2</v>
          </cell>
          <cell r="N8">
            <v>3.725383524794762E-2</v>
          </cell>
          <cell r="P8">
            <v>7.6314992463500323E-3</v>
          </cell>
          <cell r="Q8">
            <v>8.4183410452769905E-2</v>
          </cell>
          <cell r="R8">
            <v>2.3695911262393746E-2</v>
          </cell>
        </row>
        <row r="9">
          <cell r="A9">
            <v>1</v>
          </cell>
          <cell r="L9">
            <v>2.4231148285949845E-2</v>
          </cell>
          <cell r="M9">
            <v>6.4874652067512376E-2</v>
          </cell>
          <cell r="N9">
            <v>4.1539428282848921E-2</v>
          </cell>
          <cell r="P9">
            <v>6.0583459220426043E-3</v>
          </cell>
          <cell r="Q9">
            <v>8.3879166832027813E-2</v>
          </cell>
          <cell r="R9">
            <v>2.6119630285890962E-2</v>
          </cell>
        </row>
        <row r="10">
          <cell r="A10">
            <v>1.25</v>
          </cell>
          <cell r="L10">
            <v>2.1343304700559632E-2</v>
          </cell>
          <cell r="M10">
            <v>6.0870140047419564E-2</v>
          </cell>
          <cell r="N10">
            <v>4.2577644989681557E-2</v>
          </cell>
          <cell r="P10">
            <v>4.7467203349093531E-3</v>
          </cell>
          <cell r="Q10">
            <v>8.0842008199950022E-2</v>
          </cell>
          <cell r="R10">
            <v>2.7417530246703393E-2</v>
          </cell>
        </row>
        <row r="11">
          <cell r="A11">
            <v>1.5</v>
          </cell>
          <cell r="L11">
            <v>2.0259972020655253E-2</v>
          </cell>
          <cell r="M11">
            <v>5.9078721206488966E-2</v>
          </cell>
          <cell r="N11">
            <v>4.5409067746584236E-2</v>
          </cell>
          <cell r="P11">
            <v>3.8228343983601303E-3</v>
          </cell>
          <cell r="Q11">
            <v>7.9600449808883769E-2</v>
          </cell>
          <cell r="R11">
            <v>2.8612432330430385E-2</v>
          </cell>
        </row>
        <row r="12">
          <cell r="A12">
            <v>1.75</v>
          </cell>
          <cell r="L12">
            <v>1.8520155067517401E-2</v>
          </cell>
          <cell r="M12">
            <v>5.7419617924423551E-2</v>
          </cell>
          <cell r="N12">
            <v>4.7005710501078858E-2</v>
          </cell>
          <cell r="P12">
            <v>3.1453858661597577E-3</v>
          </cell>
          <cell r="Q12">
            <v>7.8097716314069893E-2</v>
          </cell>
          <cell r="R12">
            <v>2.9165723322908746E-2</v>
          </cell>
        </row>
        <row r="13">
          <cell r="A13">
            <v>2</v>
          </cell>
          <cell r="L13">
            <v>1.7262913144899285E-2</v>
          </cell>
          <cell r="M13">
            <v>5.6054630217094448E-2</v>
          </cell>
          <cell r="N13">
            <v>4.9515483237266622E-2</v>
          </cell>
        </row>
        <row r="14">
          <cell r="A14">
            <v>2.25</v>
          </cell>
          <cell r="L14">
            <v>1.6413788656644685E-2</v>
          </cell>
          <cell r="M14">
            <v>5.407245301878523E-2</v>
          </cell>
          <cell r="N14">
            <v>5.0321633112132891E-2</v>
          </cell>
        </row>
        <row r="15">
          <cell r="A15">
            <v>2.5</v>
          </cell>
          <cell r="L15">
            <v>1.608998496525519E-2</v>
          </cell>
          <cell r="M15">
            <v>5.203012713037463E-2</v>
          </cell>
          <cell r="N15">
            <v>4.9760825840883656E-2</v>
          </cell>
        </row>
        <row r="16">
          <cell r="A16">
            <v>2.75</v>
          </cell>
          <cell r="L16">
            <v>1.448818238812076E-2</v>
          </cell>
          <cell r="M16">
            <v>5.1825024626717932E-2</v>
          </cell>
          <cell r="N16">
            <v>5.1333568669833754E-2</v>
          </cell>
        </row>
        <row r="17">
          <cell r="A17">
            <v>3</v>
          </cell>
          <cell r="L17">
            <v>1.3672270309833999E-2</v>
          </cell>
          <cell r="M17">
            <v>5.0745470508645522E-2</v>
          </cell>
          <cell r="N17">
            <v>5.2203735614685699E-2</v>
          </cell>
        </row>
        <row r="18">
          <cell r="A18">
            <v>3.25</v>
          </cell>
          <cell r="L18">
            <v>1.2835662785332195E-2</v>
          </cell>
          <cell r="M18">
            <v>4.8840450464154465E-2</v>
          </cell>
          <cell r="N18">
            <v>5.2069350827075547E-2</v>
          </cell>
        </row>
        <row r="19">
          <cell r="A19">
            <v>3.5</v>
          </cell>
          <cell r="L19">
            <v>1.2889172684281667E-2</v>
          </cell>
          <cell r="M19">
            <v>4.8454833241223912E-2</v>
          </cell>
          <cell r="N19">
            <v>5.4575872666610153E-2</v>
          </cell>
        </row>
        <row r="20">
          <cell r="A20">
            <v>3.75</v>
          </cell>
        </row>
        <row r="21">
          <cell r="A21">
            <v>4</v>
          </cell>
        </row>
        <row r="22">
          <cell r="A22">
            <v>4.25</v>
          </cell>
        </row>
        <row r="23">
          <cell r="A23">
            <v>4.5</v>
          </cell>
        </row>
        <row r="24">
          <cell r="A24">
            <v>4.75</v>
          </cell>
        </row>
        <row r="25">
          <cell r="A25">
            <v>5.25</v>
          </cell>
        </row>
        <row r="26">
          <cell r="A26">
            <v>5.75</v>
          </cell>
        </row>
        <row r="27">
          <cell r="A27">
            <v>6.25</v>
          </cell>
        </row>
        <row r="28">
          <cell r="A28">
            <v>6.75</v>
          </cell>
        </row>
        <row r="29">
          <cell r="A29">
            <v>7.25</v>
          </cell>
        </row>
        <row r="35">
          <cell r="J35" t="str">
            <v>[BPin] std Adj</v>
          </cell>
          <cell r="L35" t="str">
            <v>[Bromide] std</v>
          </cell>
          <cell r="N35" t="str">
            <v>[Pdt] std</v>
          </cell>
        </row>
        <row r="36">
          <cell r="J36">
            <v>6.7693895543033261E-2</v>
          </cell>
          <cell r="K36">
            <v>0</v>
          </cell>
          <cell r="L36">
            <v>0.10562345689230007</v>
          </cell>
          <cell r="N36">
            <v>1.9415379658147644E-3</v>
          </cell>
          <cell r="V36">
            <v>6.7693902911811682E-2</v>
          </cell>
          <cell r="W36">
            <v>0</v>
          </cell>
          <cell r="X36">
            <v>0.10965682557149706</v>
          </cell>
          <cell r="AA36">
            <v>2.0372433952787206E-3</v>
          </cell>
        </row>
        <row r="37">
          <cell r="J37">
            <v>3.9991910953230896E-2</v>
          </cell>
          <cell r="K37">
            <v>1.8028335480936495E-2</v>
          </cell>
          <cell r="L37">
            <v>8.5379163493928989E-2</v>
          </cell>
          <cell r="N37">
            <v>2.1392613216531294E-2</v>
          </cell>
          <cell r="V37">
            <v>5.0201975324742881E-2</v>
          </cell>
          <cell r="W37">
            <v>8.9613349993272473E-3</v>
          </cell>
          <cell r="X37">
            <v>9.7141126672015424E-2</v>
          </cell>
          <cell r="AA37">
            <v>1.4441474342514284E-2</v>
          </cell>
        </row>
        <row r="38">
          <cell r="J38">
            <v>3.1207760250734309E-2</v>
          </cell>
          <cell r="K38">
            <v>3.0451813669792091E-2</v>
          </cell>
          <cell r="L38">
            <v>7.4461056001192419E-2</v>
          </cell>
          <cell r="N38">
            <v>3.137777564650869E-2</v>
          </cell>
          <cell r="V38">
            <v>4.4318102514914887E-2</v>
          </cell>
          <cell r="W38">
            <v>1.400514858736868E-2</v>
          </cell>
          <cell r="X38">
            <v>8.9508736680137577E-2</v>
          </cell>
          <cell r="AA38">
            <v>2.0192391513256219E-2</v>
          </cell>
        </row>
        <row r="39">
          <cell r="J39">
            <v>2.8096291940266128E-2</v>
          </cell>
          <cell r="K39">
            <v>4.099055985150956E-2</v>
          </cell>
          <cell r="L39">
            <v>6.9157759439091304E-2</v>
          </cell>
          <cell r="N39">
            <v>3.725383524794762E-2</v>
          </cell>
          <cell r="V39">
            <v>4.1815819246350028E-2</v>
          </cell>
          <cell r="W39">
            <v>1.7566607205380873E-2</v>
          </cell>
          <cell r="X39">
            <v>8.4183410452769905E-2</v>
          </cell>
          <cell r="AA39">
            <v>2.3695911262393746E-2</v>
          </cell>
        </row>
        <row r="40">
          <cell r="J40">
            <v>2.4231148285949845E-2</v>
          </cell>
          <cell r="K40">
            <v>5.040662714972733E-2</v>
          </cell>
          <cell r="L40">
            <v>6.4874652067512376E-2</v>
          </cell>
          <cell r="N40">
            <v>4.1539428282848921E-2</v>
          </cell>
          <cell r="V40">
            <v>4.0242665922042599E-2</v>
          </cell>
          <cell r="W40">
            <v>2.038350892715873E-2</v>
          </cell>
          <cell r="X40">
            <v>8.3879166832027813E-2</v>
          </cell>
          <cell r="AA40">
            <v>2.6119630285890962E-2</v>
          </cell>
        </row>
        <row r="41">
          <cell r="J41">
            <v>2.1343304700559632E-2</v>
          </cell>
          <cell r="K41">
            <v>5.8721628628398331E-2</v>
          </cell>
          <cell r="L41">
            <v>6.0870140047419564E-2</v>
          </cell>
          <cell r="N41">
            <v>4.2577644989681557E-2</v>
          </cell>
          <cell r="V41">
            <v>3.893104033490935E-2</v>
          </cell>
          <cell r="W41">
            <v>2.2660061602074736E-2</v>
          </cell>
          <cell r="X41">
            <v>8.0842008199950022E-2</v>
          </cell>
          <cell r="AA41">
            <v>2.7417530246703393E-2</v>
          </cell>
        </row>
        <row r="42">
          <cell r="J42">
            <v>2.0259972020655253E-2</v>
          </cell>
          <cell r="K42">
            <v>6.6381611461390794E-2</v>
          </cell>
          <cell r="L42">
            <v>5.9078721206488966E-2</v>
          </cell>
          <cell r="N42">
            <v>4.5409067746584236E-2</v>
          </cell>
          <cell r="V42">
            <v>3.8007154398360124E-2</v>
          </cell>
          <cell r="W42">
            <v>2.4507948745183125E-2</v>
          </cell>
          <cell r="X42">
            <v>7.9600449808883769E-2</v>
          </cell>
          <cell r="AA42">
            <v>2.8612432330430385E-2</v>
          </cell>
        </row>
        <row r="43">
          <cell r="J43">
            <v>1.8520155067517401E-2</v>
          </cell>
          <cell r="K43">
            <v>7.3572148335808579E-2</v>
          </cell>
          <cell r="L43">
            <v>5.7419617924423551E-2</v>
          </cell>
          <cell r="N43">
            <v>4.7005710501078858E-2</v>
          </cell>
          <cell r="V43">
            <v>3.7329705866159753E-2</v>
          </cell>
          <cell r="W43">
            <v>2.6041939336047093E-2</v>
          </cell>
          <cell r="X43">
            <v>7.8097716314069893E-2</v>
          </cell>
          <cell r="AA43">
            <v>2.9165723322908746E-2</v>
          </cell>
        </row>
        <row r="44">
          <cell r="J44">
            <v>1.7262913144899285E-2</v>
          </cell>
          <cell r="K44">
            <v>8.0260557469353219E-2</v>
          </cell>
          <cell r="L44">
            <v>5.6054630217094448E-2</v>
          </cell>
          <cell r="N44">
            <v>4.9515483237266622E-2</v>
          </cell>
        </row>
        <row r="81">
          <cell r="L81" t="str">
            <v>Phenyl BPin</v>
          </cell>
          <cell r="M81" t="str">
            <v>benzyl bromide</v>
          </cell>
          <cell r="N81" t="str">
            <v>Product</v>
          </cell>
          <cell r="P81" t="str">
            <v>BPin</v>
          </cell>
          <cell r="Q81" t="str">
            <v>Benzyl bromide</v>
          </cell>
          <cell r="R81" t="str">
            <v>product</v>
          </cell>
        </row>
        <row r="82">
          <cell r="K82">
            <v>0</v>
          </cell>
          <cell r="L82">
            <v>-2.0820385332504665E-4</v>
          </cell>
          <cell r="M82">
            <v>4.1936405178979444E-3</v>
          </cell>
          <cell r="N82">
            <v>6.0931899641577072E-4</v>
          </cell>
          <cell r="P82">
            <v>-2.0820385332504665E-4</v>
          </cell>
          <cell r="Q82">
            <v>4.1936405178979444E-3</v>
          </cell>
          <cell r="R82">
            <v>6.0931899641577072E-4</v>
          </cell>
        </row>
        <row r="83">
          <cell r="K83">
            <v>0.25</v>
          </cell>
          <cell r="L83">
            <v>-2.0820385332504665E-4</v>
          </cell>
          <cell r="M83">
            <v>4.1936405178979444E-3</v>
          </cell>
          <cell r="N83">
            <v>6.0931899641577072E-4</v>
          </cell>
          <cell r="P83">
            <v>-2.0820385332504665E-4</v>
          </cell>
          <cell r="Q83">
            <v>4.1936405178979444E-3</v>
          </cell>
          <cell r="R83">
            <v>6.0931899641577072E-4</v>
          </cell>
        </row>
        <row r="84">
          <cell r="K84">
            <v>0.5</v>
          </cell>
          <cell r="L84">
            <v>-2.0820385332504665E-4</v>
          </cell>
          <cell r="M84">
            <v>4.1936405178979444E-3</v>
          </cell>
          <cell r="N84">
            <v>6.0931899641577072E-4</v>
          </cell>
          <cell r="P84">
            <v>-2.0820385332504665E-4</v>
          </cell>
          <cell r="Q84">
            <v>4.1936405178979444E-3</v>
          </cell>
          <cell r="R84">
            <v>6.0931899641577072E-4</v>
          </cell>
        </row>
        <row r="85">
          <cell r="K85">
            <v>0.75</v>
          </cell>
          <cell r="L85">
            <v>-2.0820385332504665E-4</v>
          </cell>
          <cell r="M85">
            <v>4.1936405178979444E-3</v>
          </cell>
          <cell r="N85">
            <v>6.0931899641577072E-4</v>
          </cell>
          <cell r="P85">
            <v>-2.0820385332504665E-4</v>
          </cell>
          <cell r="Q85">
            <v>4.1936405178979444E-3</v>
          </cell>
          <cell r="R85">
            <v>6.0931899641577072E-4</v>
          </cell>
        </row>
        <row r="86">
          <cell r="K86">
            <v>1</v>
          </cell>
          <cell r="L86">
            <v>-2.0820385332504665E-4</v>
          </cell>
          <cell r="M86">
            <v>4.1936405178979444E-3</v>
          </cell>
          <cell r="N86">
            <v>6.0931899641577072E-4</v>
          </cell>
          <cell r="P86">
            <v>-2.0820385332504665E-4</v>
          </cell>
          <cell r="Q86">
            <v>4.1936405178979444E-3</v>
          </cell>
          <cell r="R86">
            <v>6.0931899641577072E-4</v>
          </cell>
        </row>
        <row r="87">
          <cell r="K87">
            <v>1.25</v>
          </cell>
          <cell r="L87">
            <v>-2.0820385332504665E-4</v>
          </cell>
          <cell r="M87">
            <v>4.1936405178979444E-3</v>
          </cell>
          <cell r="N87">
            <v>6.0931899641577072E-4</v>
          </cell>
          <cell r="P87">
            <v>-2.0820385332504665E-4</v>
          </cell>
          <cell r="Q87">
            <v>4.1936405178979444E-3</v>
          </cell>
          <cell r="R87">
            <v>6.0931899641577072E-4</v>
          </cell>
        </row>
        <row r="88">
          <cell r="K88">
            <v>1.5</v>
          </cell>
          <cell r="L88">
            <v>-2.0820385332504665E-4</v>
          </cell>
          <cell r="M88">
            <v>4.1936405178979444E-3</v>
          </cell>
          <cell r="N88">
            <v>6.0931899641577072E-4</v>
          </cell>
          <cell r="P88">
            <v>-2.0820385332504665E-4</v>
          </cell>
          <cell r="Q88">
            <v>4.1936405178979444E-3</v>
          </cell>
          <cell r="R88">
            <v>6.0931899641577072E-4</v>
          </cell>
        </row>
        <row r="89">
          <cell r="K89">
            <v>1.75</v>
          </cell>
          <cell r="L89">
            <v>-2.0820385332504665E-4</v>
          </cell>
          <cell r="M89">
            <v>4.1936405178979444E-3</v>
          </cell>
          <cell r="N89">
            <v>6.0931899641577072E-4</v>
          </cell>
          <cell r="P89">
            <v>-2.0820385332504665E-4</v>
          </cell>
          <cell r="Q89">
            <v>4.1936405178979444E-3</v>
          </cell>
          <cell r="R89">
            <v>6.0931899641577072E-4</v>
          </cell>
        </row>
        <row r="90">
          <cell r="K90">
            <v>2</v>
          </cell>
          <cell r="L90">
            <v>-2.0820385332504665E-4</v>
          </cell>
          <cell r="M90">
            <v>4.1936405178979444E-3</v>
          </cell>
          <cell r="N90">
            <v>6.0931899641577072E-4</v>
          </cell>
          <cell r="P90">
            <v>-2.0820385332504665E-4</v>
          </cell>
          <cell r="Q90">
            <v>4.1936405178979444E-3</v>
          </cell>
          <cell r="R90">
            <v>6.0931899641577072E-4</v>
          </cell>
        </row>
        <row r="91">
          <cell r="K91">
            <v>2.25</v>
          </cell>
          <cell r="L91">
            <v>-2.0820385332504665E-4</v>
          </cell>
          <cell r="M91">
            <v>4.1936405178979444E-3</v>
          </cell>
          <cell r="N91">
            <v>6.0931899641577072E-4</v>
          </cell>
          <cell r="P91">
            <v>-2.0820385332504665E-4</v>
          </cell>
          <cell r="Q91">
            <v>4.1936405178979444E-3</v>
          </cell>
          <cell r="R91">
            <v>6.0931899641577072E-4</v>
          </cell>
        </row>
        <row r="92">
          <cell r="K92">
            <v>2.5</v>
          </cell>
          <cell r="L92">
            <v>-2.0820385332504665E-4</v>
          </cell>
          <cell r="M92">
            <v>4.1936405178979444E-3</v>
          </cell>
          <cell r="N92">
            <v>6.0931899641577072E-4</v>
          </cell>
        </row>
        <row r="93">
          <cell r="K93">
            <v>2.75</v>
          </cell>
          <cell r="L93">
            <v>-2.0820385332504665E-4</v>
          </cell>
          <cell r="M93">
            <v>4.1936405178979444E-3</v>
          </cell>
          <cell r="N93">
            <v>6.0931899641577072E-4</v>
          </cell>
        </row>
        <row r="94">
          <cell r="K94">
            <v>3</v>
          </cell>
          <cell r="L94">
            <v>-2.0820385332504665E-4</v>
          </cell>
          <cell r="M94">
            <v>4.1936405178979444E-3</v>
          </cell>
          <cell r="N94">
            <v>6.0931899641577072E-4</v>
          </cell>
        </row>
        <row r="95">
          <cell r="K95">
            <v>3.25</v>
          </cell>
          <cell r="L95">
            <v>-2.0820385332504665E-4</v>
          </cell>
          <cell r="M95">
            <v>4.1936405178979444E-3</v>
          </cell>
          <cell r="N95">
            <v>6.0931899641577072E-4</v>
          </cell>
        </row>
        <row r="96">
          <cell r="K96">
            <v>3.5</v>
          </cell>
          <cell r="L96">
            <v>-2.0820385332504665E-4</v>
          </cell>
          <cell r="M96">
            <v>4.1936405178979444E-3</v>
          </cell>
          <cell r="N96">
            <v>6.0931899641577072E-4</v>
          </cell>
        </row>
        <row r="97">
          <cell r="K97">
            <v>3.75</v>
          </cell>
          <cell r="L97">
            <v>-2.0820385332504665E-4</v>
          </cell>
          <cell r="M97">
            <v>4.1936405178979444E-3</v>
          </cell>
          <cell r="N97">
            <v>6.0931899641577072E-4</v>
          </cell>
        </row>
        <row r="98">
          <cell r="K98">
            <v>4</v>
          </cell>
          <cell r="L98">
            <v>-2.0820385332504665E-4</v>
          </cell>
          <cell r="M98">
            <v>4.1936405178979444E-3</v>
          </cell>
          <cell r="N98">
            <v>6.0931899641577072E-4</v>
          </cell>
        </row>
        <row r="99">
          <cell r="K99">
            <v>4.25</v>
          </cell>
          <cell r="L99">
            <v>-2.0820385332504665E-4</v>
          </cell>
          <cell r="M99">
            <v>4.1936405178979444E-3</v>
          </cell>
          <cell r="N99">
            <v>6.0931899641577072E-4</v>
          </cell>
        </row>
        <row r="100">
          <cell r="K100">
            <v>4.5</v>
          </cell>
          <cell r="L100">
            <v>-2.0820385332504665E-4</v>
          </cell>
          <cell r="M100">
            <v>4.1936405178979444E-3</v>
          </cell>
          <cell r="N100">
            <v>6.0931899641577072E-4</v>
          </cell>
        </row>
        <row r="101">
          <cell r="K101">
            <v>4.75</v>
          </cell>
          <cell r="L101">
            <v>-2.0820385332504665E-4</v>
          </cell>
          <cell r="M101">
            <v>4.1936405178979444E-3</v>
          </cell>
          <cell r="N101">
            <v>6.0931899641577072E-4</v>
          </cell>
        </row>
        <row r="102">
          <cell r="K102">
            <v>5.25</v>
          </cell>
          <cell r="L102">
            <v>-2.0820385332504665E-4</v>
          </cell>
          <cell r="M102">
            <v>4.1936405178979444E-3</v>
          </cell>
          <cell r="N102">
            <v>6.0931899641577072E-4</v>
          </cell>
        </row>
        <row r="103">
          <cell r="K103">
            <v>5.75</v>
          </cell>
          <cell r="L103">
            <v>-2.0820385332504665E-4</v>
          </cell>
          <cell r="M103">
            <v>4.1936405178979444E-3</v>
          </cell>
          <cell r="N103">
            <v>6.0931899641577072E-4</v>
          </cell>
        </row>
        <row r="104">
          <cell r="K104">
            <v>6.25</v>
          </cell>
          <cell r="L104">
            <v>-2.0820385332504665E-4</v>
          </cell>
          <cell r="M104">
            <v>4.1936405178979444E-3</v>
          </cell>
          <cell r="N104">
            <v>6.0931899641577072E-4</v>
          </cell>
        </row>
        <row r="105">
          <cell r="K105">
            <v>6.75</v>
          </cell>
          <cell r="L105">
            <v>-2.0820385332504665E-4</v>
          </cell>
          <cell r="M105">
            <v>4.1936405178979444E-3</v>
          </cell>
          <cell r="N105">
            <v>6.0931899641577072E-4</v>
          </cell>
        </row>
        <row r="106">
          <cell r="K106">
            <v>7.25</v>
          </cell>
          <cell r="L106">
            <v>-2.0820385332504665E-4</v>
          </cell>
          <cell r="M106">
            <v>4.1936405178979444E-3</v>
          </cell>
          <cell r="N106">
            <v>6.0931899641577072E-4</v>
          </cell>
        </row>
        <row r="113">
          <cell r="J113">
            <v>3.8640000000000001E-2</v>
          </cell>
          <cell r="K113">
            <v>0</v>
          </cell>
          <cell r="L113">
            <v>0</v>
          </cell>
          <cell r="N113">
            <v>0</v>
          </cell>
          <cell r="V113">
            <v>0</v>
          </cell>
          <cell r="W113">
            <v>0</v>
          </cell>
          <cell r="X113">
            <v>0</v>
          </cell>
          <cell r="AA113">
            <v>0</v>
          </cell>
        </row>
        <row r="114">
          <cell r="J114">
            <v>3.8640000000000001E-2</v>
          </cell>
          <cell r="K114">
            <v>0</v>
          </cell>
          <cell r="L114">
            <v>0</v>
          </cell>
          <cell r="N114">
            <v>0</v>
          </cell>
          <cell r="V114">
            <v>0</v>
          </cell>
          <cell r="W114">
            <v>0</v>
          </cell>
          <cell r="X114">
            <v>0</v>
          </cell>
          <cell r="AA114">
            <v>0</v>
          </cell>
        </row>
        <row r="115">
          <cell r="J115">
            <v>3.8640000000000001E-2</v>
          </cell>
          <cell r="K115">
            <v>0</v>
          </cell>
          <cell r="L115">
            <v>0</v>
          </cell>
          <cell r="N115">
            <v>0</v>
          </cell>
          <cell r="V115">
            <v>0</v>
          </cell>
          <cell r="W115">
            <v>0</v>
          </cell>
          <cell r="X115">
            <v>0</v>
          </cell>
          <cell r="AA115">
            <v>0</v>
          </cell>
        </row>
        <row r="116">
          <cell r="J116">
            <v>3.8640000000000001E-2</v>
          </cell>
          <cell r="K116">
            <v>0</v>
          </cell>
          <cell r="L116">
            <v>0</v>
          </cell>
          <cell r="N116">
            <v>0</v>
          </cell>
          <cell r="V116">
            <v>0</v>
          </cell>
          <cell r="W116">
            <v>0</v>
          </cell>
          <cell r="X116">
            <v>0</v>
          </cell>
          <cell r="AA116">
            <v>0</v>
          </cell>
        </row>
        <row r="117">
          <cell r="J117">
            <v>3.8640000000000001E-2</v>
          </cell>
          <cell r="K117">
            <v>0</v>
          </cell>
          <cell r="L117">
            <v>0</v>
          </cell>
          <cell r="N117">
            <v>0</v>
          </cell>
          <cell r="V117">
            <v>0</v>
          </cell>
          <cell r="W117">
            <v>0</v>
          </cell>
          <cell r="X117">
            <v>0</v>
          </cell>
          <cell r="AA117">
            <v>0</v>
          </cell>
        </row>
        <row r="118">
          <cell r="J118">
            <v>3.8640000000000001E-2</v>
          </cell>
          <cell r="K118">
            <v>0</v>
          </cell>
          <cell r="L118">
            <v>0</v>
          </cell>
          <cell r="N118">
            <v>0</v>
          </cell>
          <cell r="V118">
            <v>0</v>
          </cell>
          <cell r="W118">
            <v>0</v>
          </cell>
          <cell r="X118">
            <v>0</v>
          </cell>
          <cell r="AA118">
            <v>0</v>
          </cell>
        </row>
        <row r="119">
          <cell r="J119">
            <v>3.8640000000000001E-2</v>
          </cell>
          <cell r="K119">
            <v>0</v>
          </cell>
          <cell r="L119">
            <v>0</v>
          </cell>
          <cell r="N119">
            <v>0</v>
          </cell>
          <cell r="V119">
            <v>0</v>
          </cell>
          <cell r="W119">
            <v>0</v>
          </cell>
          <cell r="X119">
            <v>0</v>
          </cell>
          <cell r="AA119">
            <v>0</v>
          </cell>
        </row>
        <row r="120">
          <cell r="J120">
            <v>3.8640000000000001E-2</v>
          </cell>
          <cell r="K120">
            <v>0</v>
          </cell>
          <cell r="L120">
            <v>0</v>
          </cell>
          <cell r="N120">
            <v>0</v>
          </cell>
          <cell r="V120">
            <v>0</v>
          </cell>
          <cell r="W120">
            <v>0</v>
          </cell>
          <cell r="X120">
            <v>0</v>
          </cell>
          <cell r="AA120">
            <v>0</v>
          </cell>
        </row>
        <row r="121">
          <cell r="J121">
            <v>3.8640000000000001E-2</v>
          </cell>
          <cell r="K121">
            <v>0</v>
          </cell>
          <cell r="L121">
            <v>0</v>
          </cell>
          <cell r="N121">
            <v>0</v>
          </cell>
          <cell r="V121">
            <v>0</v>
          </cell>
          <cell r="W121">
            <v>0</v>
          </cell>
          <cell r="X121">
            <v>0</v>
          </cell>
          <cell r="AA121">
            <v>0</v>
          </cell>
        </row>
        <row r="122">
          <cell r="J122">
            <v>3.8640000000000001E-2</v>
          </cell>
          <cell r="K122">
            <v>0</v>
          </cell>
          <cell r="L122">
            <v>0</v>
          </cell>
          <cell r="N122">
            <v>0</v>
          </cell>
          <cell r="V122">
            <v>0</v>
          </cell>
          <cell r="W122">
            <v>0</v>
          </cell>
          <cell r="X122">
            <v>0</v>
          </cell>
          <cell r="AA122">
            <v>0</v>
          </cell>
        </row>
        <row r="123">
          <cell r="J123">
            <v>3.8640000000000001E-2</v>
          </cell>
          <cell r="K123">
            <v>0</v>
          </cell>
          <cell r="L123">
            <v>0</v>
          </cell>
          <cell r="N123">
            <v>0</v>
          </cell>
        </row>
      </sheetData>
      <sheetData sheetId="5"/>
      <sheetData sheetId="6">
        <row r="4">
          <cell r="L4" t="str">
            <v>Phenyl BPin</v>
          </cell>
          <cell r="M4" t="str">
            <v>benzyl bromide</v>
          </cell>
          <cell r="N4" t="str">
            <v>Product</v>
          </cell>
          <cell r="P4" t="str">
            <v>BPin</v>
          </cell>
          <cell r="Q4" t="str">
            <v>Benzyl bromide</v>
          </cell>
          <cell r="R4" t="str">
            <v>product</v>
          </cell>
          <cell r="T4" t="str">
            <v>BPin</v>
          </cell>
          <cell r="U4" t="str">
            <v>Benzyl bromide</v>
          </cell>
          <cell r="V4" t="str">
            <v>product</v>
          </cell>
          <cell r="X4" t="str">
            <v>BPin</v>
          </cell>
          <cell r="Y4" t="str">
            <v>Benzyl bromide</v>
          </cell>
          <cell r="Z4" t="str">
            <v>product</v>
          </cell>
        </row>
        <row r="5">
          <cell r="A5">
            <v>0</v>
          </cell>
          <cell r="L5">
            <v>6.7693895543033261E-2</v>
          </cell>
          <cell r="M5">
            <v>0.10562345689230007</v>
          </cell>
          <cell r="N5">
            <v>1.9415379658147644E-3</v>
          </cell>
          <cell r="P5">
            <v>6.900505916070325E-2</v>
          </cell>
          <cell r="Q5">
            <v>0.1102330998480474</v>
          </cell>
          <cell r="R5">
            <v>1.3047548785688973E-3</v>
          </cell>
        </row>
        <row r="6">
          <cell r="A6">
            <v>0.25</v>
          </cell>
          <cell r="L6">
            <v>3.9991910953230896E-2</v>
          </cell>
          <cell r="M6">
            <v>8.5379163493928989E-2</v>
          </cell>
          <cell r="N6">
            <v>2.1392613216531294E-2</v>
          </cell>
          <cell r="P6">
            <v>4.4477640585446558E-2</v>
          </cell>
          <cell r="Q6">
            <v>9.5683546584412138E-2</v>
          </cell>
          <cell r="R6">
            <v>1.1945133433289607E-2</v>
          </cell>
        </row>
        <row r="7">
          <cell r="A7">
            <v>0.5</v>
          </cell>
          <cell r="L7">
            <v>3.1207760250734309E-2</v>
          </cell>
          <cell r="M7">
            <v>7.4461056001192419E-2</v>
          </cell>
          <cell r="N7">
            <v>3.137777564650869E-2</v>
          </cell>
          <cell r="P7">
            <v>3.7048540489825983E-2</v>
          </cell>
          <cell r="Q7">
            <v>8.5182348000482688E-2</v>
          </cell>
          <cell r="R7">
            <v>2.0876376884140891E-2</v>
          </cell>
        </row>
        <row r="8">
          <cell r="A8">
            <v>0.75</v>
          </cell>
          <cell r="L8">
            <v>2.8096291940266128E-2</v>
          </cell>
          <cell r="M8">
            <v>6.9157759439091304E-2</v>
          </cell>
          <cell r="N8">
            <v>3.725383524794762E-2</v>
          </cell>
          <cell r="P8">
            <v>3.280727990489124E-2</v>
          </cell>
          <cell r="Q8">
            <v>8.0415603026376625E-2</v>
          </cell>
          <cell r="R8">
            <v>2.7059755821754624E-2</v>
          </cell>
        </row>
        <row r="9">
          <cell r="A9">
            <v>1</v>
          </cell>
          <cell r="L9">
            <v>2.4231148285949845E-2</v>
          </cell>
          <cell r="M9">
            <v>6.4874652067512376E-2</v>
          </cell>
          <cell r="N9">
            <v>4.1539428282848921E-2</v>
          </cell>
          <cell r="P9">
            <v>2.9635424051951804E-2</v>
          </cell>
          <cell r="Q9">
            <v>7.5361141032978862E-2</v>
          </cell>
          <cell r="R9">
            <v>3.0484847852944037E-2</v>
          </cell>
        </row>
        <row r="10">
          <cell r="A10">
            <v>1.25</v>
          </cell>
          <cell r="L10">
            <v>2.1343304700559632E-2</v>
          </cell>
          <cell r="M10">
            <v>6.0870140047419564E-2</v>
          </cell>
          <cell r="N10">
            <v>4.2577644989681557E-2</v>
          </cell>
          <cell r="P10">
            <v>2.7499781944102488E-2</v>
          </cell>
          <cell r="Q10">
            <v>7.1852979628285893E-2</v>
          </cell>
          <cell r="R10">
            <v>3.3528994201831551E-2</v>
          </cell>
        </row>
        <row r="11">
          <cell r="A11">
            <v>1.5</v>
          </cell>
          <cell r="L11">
            <v>2.0259972020655253E-2</v>
          </cell>
          <cell r="M11">
            <v>5.9078721206488966E-2</v>
          </cell>
          <cell r="N11">
            <v>4.5409067746584236E-2</v>
          </cell>
          <cell r="P11">
            <v>2.5838841668412868E-2</v>
          </cell>
          <cell r="Q11">
            <v>6.9188188472916037E-2</v>
          </cell>
          <cell r="R11">
            <v>3.6317164294688183E-2</v>
          </cell>
        </row>
        <row r="12">
          <cell r="A12">
            <v>1.75</v>
          </cell>
          <cell r="L12">
            <v>1.8520155067517401E-2</v>
          </cell>
          <cell r="M12">
            <v>5.7419617924423551E-2</v>
          </cell>
          <cell r="N12">
            <v>4.7005710501078858E-2</v>
          </cell>
          <cell r="P12">
            <v>2.4144434477201028E-2</v>
          </cell>
          <cell r="Q12">
            <v>6.6922753802381482E-2</v>
          </cell>
          <cell r="R12">
            <v>3.7619210946801492E-2</v>
          </cell>
        </row>
        <row r="13">
          <cell r="A13">
            <v>2</v>
          </cell>
          <cell r="L13">
            <v>1.7262913144899285E-2</v>
          </cell>
          <cell r="M13">
            <v>5.6054630217094448E-2</v>
          </cell>
          <cell r="N13">
            <v>4.9515483237266622E-2</v>
          </cell>
          <cell r="P13">
            <v>2.2964028276144657E-2</v>
          </cell>
          <cell r="Q13">
            <v>6.6974265363474395E-2</v>
          </cell>
          <cell r="R13">
            <v>4.0335046385388484E-2</v>
          </cell>
        </row>
        <row r="14">
          <cell r="A14">
            <v>2.25</v>
          </cell>
          <cell r="L14">
            <v>1.6413788656644685E-2</v>
          </cell>
          <cell r="M14">
            <v>5.407245301878523E-2</v>
          </cell>
          <cell r="N14">
            <v>5.0321633112132891E-2</v>
          </cell>
          <cell r="P14">
            <v>2.1928295278334554E-2</v>
          </cell>
          <cell r="Q14">
            <v>6.5213186804846723E-2</v>
          </cell>
          <cell r="R14">
            <v>4.1713266201334996E-2</v>
          </cell>
        </row>
        <row r="15">
          <cell r="A15">
            <v>2.5</v>
          </cell>
          <cell r="L15">
            <v>1.608998496525519E-2</v>
          </cell>
          <cell r="M15">
            <v>5.203012713037463E-2</v>
          </cell>
          <cell r="N15">
            <v>4.9760825840883656E-2</v>
          </cell>
          <cell r="P15">
            <v>2.0150226319575013E-2</v>
          </cell>
          <cell r="Q15">
            <v>6.2300601033633385E-2</v>
          </cell>
          <cell r="R15">
            <v>4.2492312855183352E-2</v>
          </cell>
        </row>
        <row r="16">
          <cell r="A16">
            <v>2.75</v>
          </cell>
          <cell r="L16">
            <v>1.448818238812076E-2</v>
          </cell>
          <cell r="M16">
            <v>5.1825024626717932E-2</v>
          </cell>
          <cell r="N16">
            <v>5.1333568669833754E-2</v>
          </cell>
          <cell r="P16">
            <v>1.9526777546099876E-2</v>
          </cell>
          <cell r="Q16">
            <v>6.029032446202448E-2</v>
          </cell>
          <cell r="R16">
            <v>4.3466591950114979E-2</v>
          </cell>
        </row>
        <row r="17">
          <cell r="A17">
            <v>3</v>
          </cell>
          <cell r="L17">
            <v>1.3672270309833999E-2</v>
          </cell>
          <cell r="M17">
            <v>5.0745470508645522E-2</v>
          </cell>
          <cell r="N17">
            <v>5.2203735614685699E-2</v>
          </cell>
          <cell r="P17">
            <v>1.8981575582903885E-2</v>
          </cell>
          <cell r="Q17">
            <v>5.9634196631812644E-2</v>
          </cell>
          <cell r="R17">
            <v>4.4893613414421295E-2</v>
          </cell>
        </row>
        <row r="18">
          <cell r="A18">
            <v>3.25</v>
          </cell>
          <cell r="L18">
            <v>1.2835662785332195E-2</v>
          </cell>
          <cell r="M18">
            <v>4.8840450464154465E-2</v>
          </cell>
          <cell r="N18">
            <v>5.2069350827075547E-2</v>
          </cell>
          <cell r="P18">
            <v>1.8119849693775014E-2</v>
          </cell>
          <cell r="Q18">
            <v>5.8864364315247053E-2</v>
          </cell>
          <cell r="R18">
            <v>4.5707846321740291E-2</v>
          </cell>
        </row>
        <row r="19">
          <cell r="A19">
            <v>3.5</v>
          </cell>
          <cell r="L19">
            <v>1.2889172684281667E-2</v>
          </cell>
          <cell r="M19">
            <v>4.8454833241223912E-2</v>
          </cell>
          <cell r="N19">
            <v>5.4575872666610153E-2</v>
          </cell>
          <cell r="P19">
            <v>1.7185023814049721E-2</v>
          </cell>
          <cell r="Q19">
            <v>5.8136141404088452E-2</v>
          </cell>
          <cell r="R19">
            <v>4.6633334201233813E-2</v>
          </cell>
        </row>
        <row r="20">
          <cell r="A20">
            <v>3.75</v>
          </cell>
          <cell r="P20">
            <v>1.6230431262775791E-2</v>
          </cell>
          <cell r="Q20">
            <v>5.5882730512548086E-2</v>
          </cell>
          <cell r="R20">
            <v>4.7315528220232425E-2</v>
          </cell>
        </row>
        <row r="21">
          <cell r="A21">
            <v>4</v>
          </cell>
          <cell r="P21">
            <v>1.5689987756939403E-2</v>
          </cell>
          <cell r="Q21">
            <v>5.5099625335371299E-2</v>
          </cell>
          <cell r="R21">
            <v>4.7657053159205411E-2</v>
          </cell>
        </row>
        <row r="22">
          <cell r="A22">
            <v>4.25</v>
          </cell>
          <cell r="P22">
            <v>1.4801668247778E-2</v>
          </cell>
          <cell r="Q22">
            <v>5.5076598278746197E-2</v>
          </cell>
          <cell r="R22">
            <v>4.7609763816470085E-2</v>
          </cell>
        </row>
        <row r="23">
          <cell r="A23">
            <v>4.5</v>
          </cell>
          <cell r="P23">
            <v>1.4778592393409354E-2</v>
          </cell>
          <cell r="Q23">
            <v>5.3971285148446783E-2</v>
          </cell>
          <cell r="R23">
            <v>4.8753786283403648E-2</v>
          </cell>
        </row>
        <row r="24">
          <cell r="A24">
            <v>4.75</v>
          </cell>
        </row>
        <row r="25">
          <cell r="A25">
            <v>5.25</v>
          </cell>
        </row>
        <row r="26">
          <cell r="A26">
            <v>5.75</v>
          </cell>
        </row>
        <row r="27">
          <cell r="A27">
            <v>6.25</v>
          </cell>
        </row>
        <row r="28">
          <cell r="A28">
            <v>6.75</v>
          </cell>
        </row>
        <row r="29">
          <cell r="A29">
            <v>7.25</v>
          </cell>
        </row>
        <row r="35">
          <cell r="J35" t="str">
            <v>[BPin] std</v>
          </cell>
          <cell r="L35" t="str">
            <v>[Bromide] std</v>
          </cell>
          <cell r="N35" t="str">
            <v>[Pdt] std</v>
          </cell>
        </row>
        <row r="36">
          <cell r="J36">
            <v>6.7693895543033261E-2</v>
          </cell>
          <cell r="K36">
            <v>0</v>
          </cell>
          <cell r="L36">
            <v>0.10562345689230007</v>
          </cell>
          <cell r="N36">
            <v>1.9415379658147644E-3</v>
          </cell>
          <cell r="V36">
            <v>6.900505916070325E-2</v>
          </cell>
          <cell r="W36">
            <v>0</v>
          </cell>
          <cell r="X36">
            <v>0.1102330998480474</v>
          </cell>
          <cell r="AA36">
            <v>1.3047548785688973E-3</v>
          </cell>
        </row>
        <row r="37">
          <cell r="J37">
            <v>3.9991910953230896E-2</v>
          </cell>
          <cell r="K37">
            <v>3.1250000000000001E-4</v>
          </cell>
          <cell r="L37">
            <v>8.5379163493928989E-2</v>
          </cell>
          <cell r="N37">
            <v>2.1392613216531294E-2</v>
          </cell>
          <cell r="V37">
            <v>4.4477640585446558E-2</v>
          </cell>
          <cell r="W37">
            <v>1.5625E-4</v>
          </cell>
          <cell r="X37">
            <v>9.5683546584412138E-2</v>
          </cell>
          <cell r="AA37">
            <v>1.1945133433289607E-2</v>
          </cell>
        </row>
        <row r="38">
          <cell r="J38">
            <v>3.1207760250734309E-2</v>
          </cell>
          <cell r="K38">
            <v>6.2500000000000001E-4</v>
          </cell>
          <cell r="L38">
            <v>7.4461056001192419E-2</v>
          </cell>
          <cell r="N38">
            <v>3.137777564650869E-2</v>
          </cell>
          <cell r="V38">
            <v>3.7048540489825983E-2</v>
          </cell>
          <cell r="W38">
            <v>3.1250000000000001E-4</v>
          </cell>
          <cell r="X38">
            <v>8.5182348000482688E-2</v>
          </cell>
          <cell r="AA38">
            <v>2.0876376884140891E-2</v>
          </cell>
        </row>
        <row r="39">
          <cell r="J39">
            <v>2.8096291940266128E-2</v>
          </cell>
          <cell r="K39">
            <v>9.3749999999999997E-4</v>
          </cell>
          <cell r="L39">
            <v>6.9157759439091304E-2</v>
          </cell>
          <cell r="N39">
            <v>3.725383524794762E-2</v>
          </cell>
          <cell r="V39">
            <v>3.280727990489124E-2</v>
          </cell>
          <cell r="W39">
            <v>4.6874999999999998E-4</v>
          </cell>
          <cell r="X39">
            <v>8.0415603026376625E-2</v>
          </cell>
          <cell r="AA39">
            <v>2.7059755821754624E-2</v>
          </cell>
        </row>
        <row r="40">
          <cell r="J40">
            <v>2.4231148285949845E-2</v>
          </cell>
          <cell r="K40">
            <v>1.25E-3</v>
          </cell>
          <cell r="L40">
            <v>6.4874652067512376E-2</v>
          </cell>
          <cell r="N40">
            <v>4.1539428282848921E-2</v>
          </cell>
          <cell r="V40">
            <v>2.9635424051951804E-2</v>
          </cell>
          <cell r="W40">
            <v>6.2500000000000001E-4</v>
          </cell>
          <cell r="X40">
            <v>7.5361141032978862E-2</v>
          </cell>
          <cell r="AA40">
            <v>3.0484847852944037E-2</v>
          </cell>
        </row>
        <row r="41">
          <cell r="J41">
            <v>2.1343304700559632E-2</v>
          </cell>
          <cell r="K41">
            <v>1.5625000000000001E-3</v>
          </cell>
          <cell r="L41">
            <v>6.0870140047419564E-2</v>
          </cell>
          <cell r="N41">
            <v>4.2577644989681557E-2</v>
          </cell>
          <cell r="V41">
            <v>2.7499781944102488E-2</v>
          </cell>
          <cell r="W41">
            <v>7.8125000000000004E-4</v>
          </cell>
          <cell r="X41">
            <v>7.1852979628285893E-2</v>
          </cell>
          <cell r="AA41">
            <v>3.3528994201831551E-2</v>
          </cell>
        </row>
        <row r="42">
          <cell r="J42">
            <v>2.0259972020655253E-2</v>
          </cell>
          <cell r="K42">
            <v>1.8750000000000001E-3</v>
          </cell>
          <cell r="L42">
            <v>5.9078721206488966E-2</v>
          </cell>
          <cell r="N42">
            <v>4.5409067746584236E-2</v>
          </cell>
          <cell r="V42">
            <v>2.5838841668412868E-2</v>
          </cell>
          <cell r="W42">
            <v>9.3750000000000007E-4</v>
          </cell>
          <cell r="X42">
            <v>6.9188188472916037E-2</v>
          </cell>
          <cell r="AA42">
            <v>3.6317164294688183E-2</v>
          </cell>
        </row>
        <row r="43">
          <cell r="J43">
            <v>1.8520155067517401E-2</v>
          </cell>
          <cell r="K43">
            <v>2.1875000000000002E-3</v>
          </cell>
          <cell r="L43">
            <v>5.7419617924423551E-2</v>
          </cell>
          <cell r="N43">
            <v>4.7005710501078858E-2</v>
          </cell>
          <cell r="V43">
            <v>2.4144434477201028E-2</v>
          </cell>
          <cell r="W43">
            <v>1.0937500000000001E-3</v>
          </cell>
          <cell r="X43">
            <v>6.6922753802381482E-2</v>
          </cell>
          <cell r="AA43">
            <v>3.7619210946801492E-2</v>
          </cell>
        </row>
        <row r="44">
          <cell r="J44">
            <v>1.7262913144899285E-2</v>
          </cell>
          <cell r="K44">
            <v>2.5000000000000001E-3</v>
          </cell>
          <cell r="L44">
            <v>5.6054630217094448E-2</v>
          </cell>
          <cell r="N44">
            <v>4.9515483237266622E-2</v>
          </cell>
          <cell r="V44">
            <v>2.2964028276144657E-2</v>
          </cell>
          <cell r="W44">
            <v>1.25E-3</v>
          </cell>
          <cell r="X44">
            <v>6.6974265363474395E-2</v>
          </cell>
          <cell r="AA44">
            <v>4.0335046385388484E-2</v>
          </cell>
        </row>
        <row r="45">
          <cell r="J45">
            <v>1.6413788656644685E-2</v>
          </cell>
          <cell r="K45">
            <v>2.8124999999999999E-3</v>
          </cell>
          <cell r="L45">
            <v>5.407245301878523E-2</v>
          </cell>
          <cell r="N45">
            <v>5.0321633112132891E-2</v>
          </cell>
          <cell r="V45">
            <v>2.1928295278334554E-2</v>
          </cell>
          <cell r="W45">
            <v>1.4062499999999999E-3</v>
          </cell>
          <cell r="X45">
            <v>6.5213186804846723E-2</v>
          </cell>
          <cell r="AA45">
            <v>4.1713266201334996E-2</v>
          </cell>
        </row>
        <row r="46">
          <cell r="J46">
            <v>1.608998496525519E-2</v>
          </cell>
          <cell r="K46">
            <v>3.1249999999999997E-3</v>
          </cell>
          <cell r="L46">
            <v>5.203012713037463E-2</v>
          </cell>
          <cell r="N46">
            <v>4.9760825840883656E-2</v>
          </cell>
          <cell r="V46">
            <v>2.0150226319575013E-2</v>
          </cell>
          <cell r="W46">
            <v>1.5624999999999999E-3</v>
          </cell>
          <cell r="X46">
            <v>6.2300601033633385E-2</v>
          </cell>
          <cell r="AA46">
            <v>4.2492312855183352E-2</v>
          </cell>
        </row>
        <row r="47">
          <cell r="J47">
            <v>1.448818238812076E-2</v>
          </cell>
          <cell r="K47">
            <v>3.4374999999999996E-3</v>
          </cell>
          <cell r="L47">
            <v>5.1825024626717932E-2</v>
          </cell>
          <cell r="N47">
            <v>5.1333568669833754E-2</v>
          </cell>
          <cell r="V47">
            <v>1.9526777546099876E-2</v>
          </cell>
          <cell r="W47">
            <v>1.7187499999999998E-3</v>
          </cell>
          <cell r="X47">
            <v>6.029032446202448E-2</v>
          </cell>
          <cell r="AA47">
            <v>4.3466591950114979E-2</v>
          </cell>
        </row>
        <row r="48">
          <cell r="J48">
            <v>1.3672270309833999E-2</v>
          </cell>
          <cell r="K48">
            <v>3.7499999999999994E-3</v>
          </cell>
          <cell r="L48">
            <v>5.0745470508645522E-2</v>
          </cell>
          <cell r="N48">
            <v>5.2203735614685699E-2</v>
          </cell>
          <cell r="V48">
            <v>1.8981575582903885E-2</v>
          </cell>
          <cell r="W48">
            <v>1.8749999999999997E-3</v>
          </cell>
          <cell r="X48">
            <v>5.9634196631812644E-2</v>
          </cell>
          <cell r="AA48">
            <v>4.4893613414421295E-2</v>
          </cell>
        </row>
        <row r="49">
          <cell r="J49">
            <v>1.2835662785332195E-2</v>
          </cell>
          <cell r="K49">
            <v>4.0624999999999993E-3</v>
          </cell>
          <cell r="L49">
            <v>4.8840450464154465E-2</v>
          </cell>
          <cell r="N49">
            <v>5.2069350827075547E-2</v>
          </cell>
          <cell r="V49">
            <v>1.8119849693775014E-2</v>
          </cell>
          <cell r="W49">
            <v>2.0312499999999996E-3</v>
          </cell>
          <cell r="X49">
            <v>5.8864364315247053E-2</v>
          </cell>
          <cell r="AA49">
            <v>4.5707846321740291E-2</v>
          </cell>
        </row>
        <row r="50">
          <cell r="J50">
            <v>1.2889172684281667E-2</v>
          </cell>
          <cell r="K50">
            <v>4.3749999999999995E-3</v>
          </cell>
          <cell r="L50">
            <v>4.8454833241223912E-2</v>
          </cell>
          <cell r="N50">
            <v>5.4575872666610153E-2</v>
          </cell>
          <cell r="V50">
            <v>1.7185023814049721E-2</v>
          </cell>
          <cell r="W50">
            <v>2.1874999999999998E-3</v>
          </cell>
          <cell r="X50">
            <v>5.8136141404088452E-2</v>
          </cell>
          <cell r="AA50">
            <v>4.6633334201233813E-2</v>
          </cell>
        </row>
        <row r="51">
          <cell r="V51">
            <v>1.6230431262775791E-2</v>
          </cell>
          <cell r="W51">
            <v>2.3437499999999999E-3</v>
          </cell>
          <cell r="X51">
            <v>5.5882730512548086E-2</v>
          </cell>
          <cell r="AA51">
            <v>4.7315528220232425E-2</v>
          </cell>
        </row>
        <row r="52">
          <cell r="V52">
            <v>1.5689987756939403E-2</v>
          </cell>
          <cell r="W52">
            <v>2.5000000000000001E-3</v>
          </cell>
          <cell r="X52">
            <v>5.5099625335371299E-2</v>
          </cell>
          <cell r="AA52">
            <v>4.7657053159205411E-2</v>
          </cell>
        </row>
        <row r="53">
          <cell r="V53">
            <v>1.4801668247778E-2</v>
          </cell>
          <cell r="W53">
            <v>2.6562500000000002E-3</v>
          </cell>
          <cell r="X53">
            <v>5.5076598278746197E-2</v>
          </cell>
          <cell r="AA53">
            <v>4.7609763816470085E-2</v>
          </cell>
        </row>
        <row r="54">
          <cell r="V54">
            <v>1.4778592393409354E-2</v>
          </cell>
          <cell r="W54">
            <v>2.8125000000000003E-3</v>
          </cell>
          <cell r="X54">
            <v>5.3971285148446783E-2</v>
          </cell>
          <cell r="AA54">
            <v>4.8753786283403648E-2</v>
          </cell>
        </row>
        <row r="81">
          <cell r="L81" t="str">
            <v>Phenyl BPin</v>
          </cell>
          <cell r="M81" t="str">
            <v>benzyl bromide</v>
          </cell>
          <cell r="N81" t="str">
            <v>Product</v>
          </cell>
          <cell r="P81" t="str">
            <v>BPin</v>
          </cell>
          <cell r="Q81" t="str">
            <v>Benzyl bromide</v>
          </cell>
          <cell r="R81" t="str">
            <v>product</v>
          </cell>
        </row>
        <row r="82">
          <cell r="K82">
            <v>0</v>
          </cell>
          <cell r="L82">
            <v>-2.0820385332504665E-4</v>
          </cell>
          <cell r="M82">
            <v>4.1936405178979444E-3</v>
          </cell>
          <cell r="N82">
            <v>6.0931899641577072E-4</v>
          </cell>
          <cell r="P82">
            <v>-2.0820385332504665E-4</v>
          </cell>
          <cell r="Q82">
            <v>4.1936405178979444E-3</v>
          </cell>
          <cell r="R82">
            <v>6.0931899641577072E-4</v>
          </cell>
        </row>
        <row r="83">
          <cell r="K83">
            <v>0.25</v>
          </cell>
          <cell r="L83">
            <v>-2.0820385332504665E-4</v>
          </cell>
          <cell r="M83">
            <v>4.1936405178979444E-3</v>
          </cell>
          <cell r="N83">
            <v>6.0931899641577072E-4</v>
          </cell>
          <cell r="P83">
            <v>-2.0820385332504665E-4</v>
          </cell>
          <cell r="Q83">
            <v>4.1936405178979444E-3</v>
          </cell>
          <cell r="R83">
            <v>6.0931899641577072E-4</v>
          </cell>
        </row>
        <row r="84">
          <cell r="K84">
            <v>0.5</v>
          </cell>
          <cell r="L84">
            <v>-2.0820385332504665E-4</v>
          </cell>
          <cell r="M84">
            <v>4.1936405178979444E-3</v>
          </cell>
          <cell r="N84">
            <v>6.0931899641577072E-4</v>
          </cell>
          <cell r="P84">
            <v>-2.0820385332504665E-4</v>
          </cell>
          <cell r="Q84">
            <v>4.1936405178979444E-3</v>
          </cell>
          <cell r="R84">
            <v>6.0931899641577072E-4</v>
          </cell>
        </row>
        <row r="85">
          <cell r="K85">
            <v>0.75</v>
          </cell>
          <cell r="L85">
            <v>-2.0820385332504665E-4</v>
          </cell>
          <cell r="M85">
            <v>4.1936405178979444E-3</v>
          </cell>
          <cell r="N85">
            <v>6.0931899641577072E-4</v>
          </cell>
          <cell r="P85">
            <v>-2.0820385332504665E-4</v>
          </cell>
          <cell r="Q85">
            <v>4.1936405178979444E-3</v>
          </cell>
          <cell r="R85">
            <v>6.0931899641577072E-4</v>
          </cell>
        </row>
        <row r="86">
          <cell r="K86">
            <v>1</v>
          </cell>
          <cell r="L86">
            <v>-2.0820385332504665E-4</v>
          </cell>
          <cell r="M86">
            <v>4.1936405178979444E-3</v>
          </cell>
          <cell r="N86">
            <v>6.0931899641577072E-4</v>
          </cell>
          <cell r="P86">
            <v>-2.0820385332504665E-4</v>
          </cell>
          <cell r="Q86">
            <v>4.1936405178979444E-3</v>
          </cell>
          <cell r="R86">
            <v>6.0931899641577072E-4</v>
          </cell>
        </row>
        <row r="87">
          <cell r="K87">
            <v>1.25</v>
          </cell>
          <cell r="L87">
            <v>-2.0820385332504665E-4</v>
          </cell>
          <cell r="M87">
            <v>4.1936405178979444E-3</v>
          </cell>
          <cell r="N87">
            <v>6.0931899641577072E-4</v>
          </cell>
          <cell r="P87">
            <v>-2.0820385332504665E-4</v>
          </cell>
          <cell r="Q87">
            <v>4.1936405178979444E-3</v>
          </cell>
          <cell r="R87">
            <v>6.0931899641577072E-4</v>
          </cell>
        </row>
        <row r="88">
          <cell r="K88">
            <v>1.5</v>
          </cell>
          <cell r="L88">
            <v>-2.0820385332504665E-4</v>
          </cell>
          <cell r="M88">
            <v>4.1936405178979444E-3</v>
          </cell>
          <cell r="N88">
            <v>6.0931899641577072E-4</v>
          </cell>
          <cell r="P88">
            <v>-2.0820385332504665E-4</v>
          </cell>
          <cell r="Q88">
            <v>4.1936405178979444E-3</v>
          </cell>
          <cell r="R88">
            <v>6.0931899641577072E-4</v>
          </cell>
        </row>
        <row r="89">
          <cell r="K89">
            <v>1.75</v>
          </cell>
          <cell r="L89">
            <v>-2.0820385332504665E-4</v>
          </cell>
          <cell r="M89">
            <v>4.1936405178979444E-3</v>
          </cell>
          <cell r="N89">
            <v>6.0931899641577072E-4</v>
          </cell>
          <cell r="P89">
            <v>-2.0820385332504665E-4</v>
          </cell>
          <cell r="Q89">
            <v>4.1936405178979444E-3</v>
          </cell>
          <cell r="R89">
            <v>6.0931899641577072E-4</v>
          </cell>
        </row>
        <row r="90">
          <cell r="K90">
            <v>2</v>
          </cell>
          <cell r="L90">
            <v>-2.0820385332504665E-4</v>
          </cell>
          <cell r="M90">
            <v>4.1936405178979444E-3</v>
          </cell>
          <cell r="N90">
            <v>6.0931899641577072E-4</v>
          </cell>
          <cell r="P90">
            <v>-2.0820385332504665E-4</v>
          </cell>
          <cell r="Q90">
            <v>4.1936405178979444E-3</v>
          </cell>
          <cell r="R90">
            <v>6.0931899641577072E-4</v>
          </cell>
        </row>
        <row r="91">
          <cell r="K91">
            <v>2.25</v>
          </cell>
          <cell r="L91">
            <v>-2.0820385332504665E-4</v>
          </cell>
          <cell r="M91">
            <v>4.1936405178979444E-3</v>
          </cell>
          <cell r="N91">
            <v>6.0931899641577072E-4</v>
          </cell>
          <cell r="P91">
            <v>-2.0820385332504665E-4</v>
          </cell>
          <cell r="Q91">
            <v>4.1936405178979444E-3</v>
          </cell>
          <cell r="R91">
            <v>6.0931899641577072E-4</v>
          </cell>
        </row>
        <row r="92">
          <cell r="K92">
            <v>2.5</v>
          </cell>
          <cell r="L92">
            <v>-2.0820385332504665E-4</v>
          </cell>
          <cell r="M92">
            <v>4.1936405178979444E-3</v>
          </cell>
          <cell r="N92">
            <v>6.0931899641577072E-4</v>
          </cell>
          <cell r="P92">
            <v>-2.0820385332504665E-4</v>
          </cell>
          <cell r="Q92">
            <v>4.1936405178979444E-3</v>
          </cell>
          <cell r="R92">
            <v>6.0931899641577072E-4</v>
          </cell>
        </row>
        <row r="93">
          <cell r="K93">
            <v>2.75</v>
          </cell>
          <cell r="L93">
            <v>-2.0820385332504665E-4</v>
          </cell>
          <cell r="M93">
            <v>4.1936405178979444E-3</v>
          </cell>
          <cell r="N93">
            <v>6.0931899641577072E-4</v>
          </cell>
          <cell r="P93">
            <v>-2.0820385332504665E-4</v>
          </cell>
          <cell r="Q93">
            <v>4.1936405178979444E-3</v>
          </cell>
          <cell r="R93">
            <v>6.0931899641577072E-4</v>
          </cell>
        </row>
        <row r="94">
          <cell r="K94">
            <v>3</v>
          </cell>
          <cell r="L94">
            <v>-2.0820385332504665E-4</v>
          </cell>
          <cell r="M94">
            <v>4.1936405178979444E-3</v>
          </cell>
          <cell r="N94">
            <v>6.0931899641577072E-4</v>
          </cell>
          <cell r="P94">
            <v>-2.0820385332504665E-4</v>
          </cell>
          <cell r="Q94">
            <v>4.1936405178979444E-3</v>
          </cell>
          <cell r="R94">
            <v>6.0931899641577072E-4</v>
          </cell>
        </row>
        <row r="95">
          <cell r="K95">
            <v>3.25</v>
          </cell>
          <cell r="L95">
            <v>-2.0820385332504665E-4</v>
          </cell>
          <cell r="M95">
            <v>4.1936405178979444E-3</v>
          </cell>
          <cell r="N95">
            <v>6.0931899641577072E-4</v>
          </cell>
          <cell r="P95">
            <v>-2.0820385332504665E-4</v>
          </cell>
          <cell r="Q95">
            <v>4.1936405178979444E-3</v>
          </cell>
          <cell r="R95">
            <v>6.0931899641577072E-4</v>
          </cell>
        </row>
        <row r="96">
          <cell r="K96">
            <v>3.5</v>
          </cell>
          <cell r="L96">
            <v>-2.0820385332504665E-4</v>
          </cell>
          <cell r="M96">
            <v>4.1936405178979444E-3</v>
          </cell>
          <cell r="N96">
            <v>6.0931899641577072E-4</v>
          </cell>
          <cell r="P96">
            <v>-2.0820385332504665E-4</v>
          </cell>
          <cell r="Q96">
            <v>4.1936405178979444E-3</v>
          </cell>
          <cell r="R96">
            <v>6.0931899641577072E-4</v>
          </cell>
        </row>
        <row r="97">
          <cell r="K97">
            <v>3.75</v>
          </cell>
          <cell r="L97">
            <v>-2.0820385332504665E-4</v>
          </cell>
          <cell r="M97">
            <v>4.1936405178979444E-3</v>
          </cell>
          <cell r="N97">
            <v>6.0931899641577072E-4</v>
          </cell>
          <cell r="P97">
            <v>-2.0820385332504665E-4</v>
          </cell>
          <cell r="Q97">
            <v>4.1936405178979444E-3</v>
          </cell>
          <cell r="R97">
            <v>6.0931899641577072E-4</v>
          </cell>
        </row>
        <row r="98">
          <cell r="K98">
            <v>4</v>
          </cell>
          <cell r="L98">
            <v>-2.0820385332504665E-4</v>
          </cell>
          <cell r="M98">
            <v>4.1936405178979444E-3</v>
          </cell>
          <cell r="N98">
            <v>6.0931899641577072E-4</v>
          </cell>
          <cell r="P98">
            <v>-2.0820385332504665E-4</v>
          </cell>
          <cell r="Q98">
            <v>4.1936405178979444E-3</v>
          </cell>
          <cell r="R98">
            <v>6.0931899641577072E-4</v>
          </cell>
        </row>
        <row r="99">
          <cell r="K99">
            <v>4.25</v>
          </cell>
          <cell r="L99">
            <v>-2.0820385332504665E-4</v>
          </cell>
          <cell r="M99">
            <v>4.1936405178979444E-3</v>
          </cell>
          <cell r="N99">
            <v>6.0931899641577072E-4</v>
          </cell>
          <cell r="P99">
            <v>-2.0820385332504665E-4</v>
          </cell>
          <cell r="Q99">
            <v>4.1936405178979444E-3</v>
          </cell>
          <cell r="R99">
            <v>6.0931899641577072E-4</v>
          </cell>
        </row>
        <row r="100">
          <cell r="K100">
            <v>4.5</v>
          </cell>
          <cell r="L100">
            <v>-2.0820385332504665E-4</v>
          </cell>
          <cell r="M100">
            <v>4.1936405178979444E-3</v>
          </cell>
          <cell r="N100">
            <v>6.0931899641577072E-4</v>
          </cell>
          <cell r="P100">
            <v>-2.0820385332504665E-4</v>
          </cell>
          <cell r="Q100">
            <v>4.1936405178979444E-3</v>
          </cell>
          <cell r="R100">
            <v>6.0931899641577072E-4</v>
          </cell>
        </row>
        <row r="101">
          <cell r="K101">
            <v>4.75</v>
          </cell>
          <cell r="L101">
            <v>-2.0820385332504665E-4</v>
          </cell>
          <cell r="M101">
            <v>4.1936405178979444E-3</v>
          </cell>
          <cell r="N101">
            <v>6.0931899641577072E-4</v>
          </cell>
          <cell r="P101">
            <v>-2.0820385332504665E-4</v>
          </cell>
          <cell r="Q101">
            <v>4.1936405178979444E-3</v>
          </cell>
          <cell r="R101">
            <v>6.0931899641577072E-4</v>
          </cell>
        </row>
        <row r="102">
          <cell r="K102">
            <v>5.25</v>
          </cell>
          <cell r="L102">
            <v>-2.0820385332504665E-4</v>
          </cell>
          <cell r="M102">
            <v>4.1936405178979444E-3</v>
          </cell>
          <cell r="N102">
            <v>6.0931899641577072E-4</v>
          </cell>
          <cell r="P102">
            <v>-2.0820385332504665E-4</v>
          </cell>
          <cell r="Q102">
            <v>4.1936405178979444E-3</v>
          </cell>
          <cell r="R102">
            <v>6.0931899641577072E-4</v>
          </cell>
        </row>
        <row r="103">
          <cell r="K103">
            <v>5.75</v>
          </cell>
          <cell r="L103">
            <v>-2.0820385332504665E-4</v>
          </cell>
          <cell r="M103">
            <v>4.1936405178979444E-3</v>
          </cell>
          <cell r="N103">
            <v>6.0931899641577072E-4</v>
          </cell>
          <cell r="P103">
            <v>-2.0820385332504665E-4</v>
          </cell>
          <cell r="Q103">
            <v>4.1936405178979444E-3</v>
          </cell>
          <cell r="R103">
            <v>6.0931899641577072E-4</v>
          </cell>
        </row>
        <row r="104">
          <cell r="K104">
            <v>6.25</v>
          </cell>
          <cell r="L104">
            <v>-2.0820385332504665E-4</v>
          </cell>
          <cell r="M104">
            <v>4.1936405178979444E-3</v>
          </cell>
          <cell r="N104">
            <v>6.0931899641577072E-4</v>
          </cell>
          <cell r="P104">
            <v>-2.0820385332504665E-4</v>
          </cell>
          <cell r="Q104">
            <v>4.1936405178979444E-3</v>
          </cell>
          <cell r="R104">
            <v>6.0931899641577072E-4</v>
          </cell>
        </row>
        <row r="105">
          <cell r="K105">
            <v>6.75</v>
          </cell>
          <cell r="L105">
            <v>-2.0820385332504665E-4</v>
          </cell>
          <cell r="M105">
            <v>4.1936405178979444E-3</v>
          </cell>
          <cell r="N105">
            <v>6.0931899641577072E-4</v>
          </cell>
          <cell r="P105">
            <v>-2.0820385332504665E-4</v>
          </cell>
          <cell r="Q105">
            <v>4.1936405178979444E-3</v>
          </cell>
          <cell r="R105">
            <v>6.0931899641577072E-4</v>
          </cell>
        </row>
        <row r="106">
          <cell r="K106">
            <v>7.25</v>
          </cell>
          <cell r="L106">
            <v>-2.0820385332504665E-4</v>
          </cell>
          <cell r="M106">
            <v>4.1936405178979444E-3</v>
          </cell>
          <cell r="N106">
            <v>6.0931899641577072E-4</v>
          </cell>
          <cell r="P106">
            <v>-2.0820385332504665E-4</v>
          </cell>
          <cell r="Q106">
            <v>4.1936405178979444E-3</v>
          </cell>
          <cell r="R106">
            <v>6.0931899641577072E-4</v>
          </cell>
        </row>
        <row r="107">
          <cell r="K107">
            <v>7.75</v>
          </cell>
          <cell r="P107">
            <v>-2.0820385332504665E-4</v>
          </cell>
          <cell r="Q107">
            <v>4.1936405178979444E-3</v>
          </cell>
          <cell r="R107">
            <v>6.0931899641577072E-4</v>
          </cell>
        </row>
        <row r="108">
          <cell r="K108">
            <v>8.25</v>
          </cell>
          <cell r="P108">
            <v>-2.0820385332504665E-4</v>
          </cell>
          <cell r="Q108">
            <v>4.1936405178979444E-3</v>
          </cell>
          <cell r="R108">
            <v>6.0931899641577072E-4</v>
          </cell>
        </row>
        <row r="109">
          <cell r="K109">
            <v>8.75</v>
          </cell>
          <cell r="P109">
            <v>-2.0820385332504665E-4</v>
          </cell>
          <cell r="Q109">
            <v>4.1936405178979444E-3</v>
          </cell>
          <cell r="R109">
            <v>6.0931899641577072E-4</v>
          </cell>
        </row>
        <row r="110">
          <cell r="K110">
            <v>9.25</v>
          </cell>
          <cell r="P110">
            <v>-2.0820385332504665E-4</v>
          </cell>
          <cell r="Q110">
            <v>4.1936405178979444E-3</v>
          </cell>
          <cell r="R110">
            <v>6.0931899641577072E-4</v>
          </cell>
        </row>
        <row r="119"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V119">
            <v>0</v>
          </cell>
          <cell r="W119">
            <v>0</v>
          </cell>
          <cell r="X119">
            <v>0</v>
          </cell>
          <cell r="AA119">
            <v>0</v>
          </cell>
        </row>
        <row r="120">
          <cell r="J120">
            <v>0</v>
          </cell>
          <cell r="K120">
            <v>1.25E-3</v>
          </cell>
          <cell r="L120">
            <v>0</v>
          </cell>
          <cell r="N120">
            <v>0</v>
          </cell>
          <cell r="V120">
            <v>0</v>
          </cell>
          <cell r="W120">
            <v>3.1250000000000001E-4</v>
          </cell>
          <cell r="X120">
            <v>0</v>
          </cell>
          <cell r="AA120">
            <v>0</v>
          </cell>
        </row>
        <row r="121">
          <cell r="J121">
            <v>0</v>
          </cell>
          <cell r="K121">
            <v>2.5000000000000001E-3</v>
          </cell>
          <cell r="L121">
            <v>0</v>
          </cell>
          <cell r="N121">
            <v>0</v>
          </cell>
          <cell r="V121">
            <v>0</v>
          </cell>
          <cell r="W121">
            <v>6.2500000000000001E-4</v>
          </cell>
          <cell r="X121">
            <v>0</v>
          </cell>
          <cell r="AA121">
            <v>0</v>
          </cell>
        </row>
        <row r="122">
          <cell r="J122">
            <v>0</v>
          </cell>
          <cell r="K122">
            <v>3.7499999999999999E-3</v>
          </cell>
          <cell r="L122">
            <v>0</v>
          </cell>
          <cell r="N122">
            <v>0</v>
          </cell>
          <cell r="V122">
            <v>0</v>
          </cell>
          <cell r="W122">
            <v>9.3749999999999997E-4</v>
          </cell>
          <cell r="X122">
            <v>0</v>
          </cell>
          <cell r="AA122">
            <v>0</v>
          </cell>
        </row>
        <row r="123">
          <cell r="J123">
            <v>0</v>
          </cell>
          <cell r="K123">
            <v>5.0000000000000001E-3</v>
          </cell>
          <cell r="L123">
            <v>0</v>
          </cell>
          <cell r="N123">
            <v>0</v>
          </cell>
          <cell r="V123">
            <v>0</v>
          </cell>
          <cell r="W123">
            <v>1.25E-3</v>
          </cell>
          <cell r="X123">
            <v>0</v>
          </cell>
          <cell r="AA123">
            <v>0</v>
          </cell>
        </row>
        <row r="124">
          <cell r="J124">
            <v>0</v>
          </cell>
          <cell r="K124">
            <v>6.2500000000000003E-3</v>
          </cell>
          <cell r="L124">
            <v>0</v>
          </cell>
          <cell r="N124">
            <v>0</v>
          </cell>
          <cell r="V124">
            <v>0</v>
          </cell>
          <cell r="W124">
            <v>1.5625000000000001E-3</v>
          </cell>
          <cell r="X124">
            <v>0</v>
          </cell>
          <cell r="AA124">
            <v>0</v>
          </cell>
        </row>
        <row r="125">
          <cell r="J125">
            <v>0</v>
          </cell>
          <cell r="K125">
            <v>7.5000000000000006E-3</v>
          </cell>
          <cell r="L125">
            <v>0</v>
          </cell>
          <cell r="N125">
            <v>0</v>
          </cell>
          <cell r="V125">
            <v>0</v>
          </cell>
          <cell r="W125">
            <v>1.8750000000000001E-3</v>
          </cell>
          <cell r="X125">
            <v>0</v>
          </cell>
          <cell r="AA125">
            <v>0</v>
          </cell>
        </row>
        <row r="126">
          <cell r="J126">
            <v>0</v>
          </cell>
          <cell r="K126">
            <v>8.7500000000000008E-3</v>
          </cell>
          <cell r="L126">
            <v>0</v>
          </cell>
          <cell r="N126">
            <v>0</v>
          </cell>
          <cell r="V126">
            <v>0</v>
          </cell>
          <cell r="W126">
            <v>2.1875000000000002E-3</v>
          </cell>
          <cell r="X126">
            <v>0</v>
          </cell>
          <cell r="AA126">
            <v>0</v>
          </cell>
        </row>
        <row r="127">
          <cell r="J127">
            <v>0</v>
          </cell>
          <cell r="K127">
            <v>0.01</v>
          </cell>
          <cell r="L127">
            <v>0</v>
          </cell>
          <cell r="N127">
            <v>0</v>
          </cell>
          <cell r="V127">
            <v>0</v>
          </cell>
          <cell r="W127">
            <v>2.5000000000000001E-3</v>
          </cell>
          <cell r="X127">
            <v>0</v>
          </cell>
          <cell r="AA127">
            <v>0</v>
          </cell>
        </row>
        <row r="128">
          <cell r="J128">
            <v>0</v>
          </cell>
          <cell r="K128">
            <v>1.125E-2</v>
          </cell>
          <cell r="L128">
            <v>0</v>
          </cell>
          <cell r="N128">
            <v>0</v>
          </cell>
          <cell r="V128">
            <v>0</v>
          </cell>
          <cell r="W128">
            <v>2.8124999999999999E-3</v>
          </cell>
          <cell r="X128">
            <v>0</v>
          </cell>
          <cell r="AA128">
            <v>0</v>
          </cell>
        </row>
        <row r="129">
          <cell r="J129">
            <v>0</v>
          </cell>
          <cell r="K129">
            <v>1.2499999999999999E-2</v>
          </cell>
          <cell r="L129">
            <v>0</v>
          </cell>
          <cell r="N129">
            <v>0</v>
          </cell>
          <cell r="V129">
            <v>0</v>
          </cell>
          <cell r="W129">
            <v>3.1249999999999997E-3</v>
          </cell>
          <cell r="X129">
            <v>0</v>
          </cell>
          <cell r="AA129">
            <v>0</v>
          </cell>
        </row>
        <row r="130">
          <cell r="J130">
            <v>0</v>
          </cell>
          <cell r="K130">
            <v>1.3749999999999998E-2</v>
          </cell>
          <cell r="L130">
            <v>0</v>
          </cell>
          <cell r="N130">
            <v>0</v>
          </cell>
          <cell r="V130">
            <v>0</v>
          </cell>
          <cell r="W130">
            <v>3.4374999999999996E-3</v>
          </cell>
          <cell r="X130">
            <v>0</v>
          </cell>
          <cell r="AA130">
            <v>0</v>
          </cell>
        </row>
        <row r="131">
          <cell r="J131">
            <v>0</v>
          </cell>
          <cell r="K131">
            <v>1.4999999999999998E-2</v>
          </cell>
          <cell r="L131">
            <v>0</v>
          </cell>
          <cell r="N131">
            <v>0</v>
          </cell>
          <cell r="V131">
            <v>0</v>
          </cell>
          <cell r="W131">
            <v>3.7499999999999994E-3</v>
          </cell>
          <cell r="X131">
            <v>0</v>
          </cell>
          <cell r="AA131">
            <v>0</v>
          </cell>
        </row>
        <row r="132">
          <cell r="J132">
            <v>0</v>
          </cell>
          <cell r="K132">
            <v>1.6249999999999997E-2</v>
          </cell>
          <cell r="L132">
            <v>0</v>
          </cell>
          <cell r="N132">
            <v>0</v>
          </cell>
          <cell r="V132">
            <v>0</v>
          </cell>
          <cell r="W132">
            <v>4.0624999999999993E-3</v>
          </cell>
          <cell r="X132">
            <v>0</v>
          </cell>
          <cell r="AA132">
            <v>0</v>
          </cell>
        </row>
        <row r="133">
          <cell r="J133">
            <v>0</v>
          </cell>
          <cell r="K133">
            <v>1.7499999999999998E-2</v>
          </cell>
          <cell r="L133">
            <v>0</v>
          </cell>
          <cell r="N133">
            <v>0</v>
          </cell>
          <cell r="V133">
            <v>0</v>
          </cell>
          <cell r="W133">
            <v>4.3749999999999995E-3</v>
          </cell>
          <cell r="X133">
            <v>0</v>
          </cell>
          <cell r="AA133">
            <v>0</v>
          </cell>
        </row>
        <row r="134">
          <cell r="J134">
            <v>0</v>
          </cell>
          <cell r="K134">
            <v>1.8749999999999999E-2</v>
          </cell>
          <cell r="L134">
            <v>0</v>
          </cell>
          <cell r="N134">
            <v>0</v>
          </cell>
          <cell r="V134">
            <v>0</v>
          </cell>
          <cell r="W134">
            <v>4.6874999999999998E-3</v>
          </cell>
          <cell r="X134">
            <v>0</v>
          </cell>
          <cell r="AA134">
            <v>0</v>
          </cell>
        </row>
        <row r="135">
          <cell r="J135">
            <v>0</v>
          </cell>
          <cell r="K135">
            <v>0.02</v>
          </cell>
          <cell r="L135">
            <v>0</v>
          </cell>
          <cell r="N135">
            <v>0</v>
          </cell>
          <cell r="V135">
            <v>0</v>
          </cell>
          <cell r="W135">
            <v>5.0000000000000001E-3</v>
          </cell>
          <cell r="X135">
            <v>0</v>
          </cell>
          <cell r="AA135">
            <v>0</v>
          </cell>
        </row>
        <row r="136">
          <cell r="J136">
            <v>0</v>
          </cell>
          <cell r="K136">
            <v>2.1250000000000002E-2</v>
          </cell>
          <cell r="L136">
            <v>0</v>
          </cell>
          <cell r="N136">
            <v>0</v>
          </cell>
          <cell r="V136">
            <v>0</v>
          </cell>
          <cell r="W136">
            <v>5.3125000000000004E-3</v>
          </cell>
          <cell r="X136">
            <v>0</v>
          </cell>
          <cell r="AA136">
            <v>0</v>
          </cell>
        </row>
        <row r="137">
          <cell r="J137">
            <v>0</v>
          </cell>
          <cell r="K137">
            <v>2.2500000000000003E-2</v>
          </cell>
          <cell r="L137">
            <v>0</v>
          </cell>
          <cell r="N137">
            <v>0</v>
          </cell>
          <cell r="V137">
            <v>0</v>
          </cell>
          <cell r="W137">
            <v>5.6250000000000007E-3</v>
          </cell>
          <cell r="X137">
            <v>0</v>
          </cell>
          <cell r="AA137">
            <v>0</v>
          </cell>
        </row>
        <row r="138">
          <cell r="J138">
            <v>0</v>
          </cell>
          <cell r="K138">
            <v>2.3750000000000004E-2</v>
          </cell>
          <cell r="L138">
            <v>0</v>
          </cell>
          <cell r="N138">
            <v>0</v>
          </cell>
          <cell r="V138">
            <v>0</v>
          </cell>
          <cell r="W138">
            <v>5.9375000000000009E-3</v>
          </cell>
          <cell r="X138">
            <v>0</v>
          </cell>
          <cell r="AA138">
            <v>0</v>
          </cell>
        </row>
        <row r="139">
          <cell r="J139">
            <v>0</v>
          </cell>
          <cell r="K139">
            <v>2.6250000000000002E-2</v>
          </cell>
          <cell r="L139">
            <v>0</v>
          </cell>
          <cell r="N139">
            <v>0</v>
          </cell>
          <cell r="V139">
            <v>0</v>
          </cell>
          <cell r="W139">
            <v>6.5625000000000006E-3</v>
          </cell>
          <cell r="X139">
            <v>0</v>
          </cell>
          <cell r="AA139">
            <v>0</v>
          </cell>
        </row>
        <row r="140">
          <cell r="J140">
            <v>0</v>
          </cell>
          <cell r="K140">
            <v>2.8750000000000001E-2</v>
          </cell>
          <cell r="L140">
            <v>0</v>
          </cell>
          <cell r="N140">
            <v>0</v>
          </cell>
          <cell r="V140">
            <v>0</v>
          </cell>
          <cell r="W140">
            <v>7.1875000000000003E-3</v>
          </cell>
          <cell r="X140">
            <v>0</v>
          </cell>
          <cell r="AA140">
            <v>0</v>
          </cell>
        </row>
        <row r="141">
          <cell r="J141">
            <v>0</v>
          </cell>
          <cell r="K141">
            <v>3.125E-2</v>
          </cell>
          <cell r="L141">
            <v>0</v>
          </cell>
          <cell r="N141">
            <v>0</v>
          </cell>
          <cell r="V141">
            <v>0</v>
          </cell>
          <cell r="W141">
            <v>7.8125E-3</v>
          </cell>
          <cell r="X141">
            <v>0</v>
          </cell>
          <cell r="AA141">
            <v>0</v>
          </cell>
        </row>
        <row r="142">
          <cell r="J142">
            <v>0</v>
          </cell>
          <cell r="K142">
            <v>3.3750000000000002E-2</v>
          </cell>
          <cell r="L142">
            <v>0</v>
          </cell>
          <cell r="N142">
            <v>0</v>
          </cell>
          <cell r="V142">
            <v>0</v>
          </cell>
          <cell r="W142">
            <v>8.4375000000000006E-3</v>
          </cell>
          <cell r="X142">
            <v>0</v>
          </cell>
          <cell r="AA142">
            <v>0</v>
          </cell>
        </row>
        <row r="143">
          <cell r="J143">
            <v>0</v>
          </cell>
          <cell r="K143">
            <v>3.6250000000000004E-2</v>
          </cell>
          <cell r="L143">
            <v>0</v>
          </cell>
          <cell r="N143">
            <v>0</v>
          </cell>
          <cell r="V143">
            <v>0</v>
          </cell>
          <cell r="W143">
            <v>9.0625000000000011E-3</v>
          </cell>
          <cell r="X143">
            <v>0</v>
          </cell>
          <cell r="AA143">
            <v>0</v>
          </cell>
        </row>
        <row r="144">
          <cell r="V144">
            <v>0</v>
          </cell>
          <cell r="W144">
            <v>9.6875000000000017E-3</v>
          </cell>
          <cell r="X144">
            <v>0</v>
          </cell>
          <cell r="AA144">
            <v>0</v>
          </cell>
        </row>
        <row r="145">
          <cell r="V145">
            <v>0</v>
          </cell>
          <cell r="W145">
            <v>1.0312500000000002E-2</v>
          </cell>
          <cell r="X145">
            <v>0</v>
          </cell>
          <cell r="AA145">
            <v>0</v>
          </cell>
        </row>
        <row r="146">
          <cell r="V146">
            <v>0</v>
          </cell>
          <cell r="W146">
            <v>1.0937500000000003E-2</v>
          </cell>
          <cell r="X146">
            <v>0</v>
          </cell>
          <cell r="AA146">
            <v>0</v>
          </cell>
        </row>
        <row r="147">
          <cell r="V147">
            <v>0</v>
          </cell>
          <cell r="W147">
            <v>1.1562500000000003E-2</v>
          </cell>
          <cell r="X147">
            <v>0</v>
          </cell>
          <cell r="AA147">
            <v>0</v>
          </cell>
        </row>
      </sheetData>
      <sheetData sheetId="7"/>
      <sheetData sheetId="8">
        <row r="4">
          <cell r="L4" t="str">
            <v>Phenyl BPin</v>
          </cell>
          <cell r="M4" t="str">
            <v>benzyl bromide</v>
          </cell>
          <cell r="N4" t="str">
            <v>Product</v>
          </cell>
          <cell r="P4" t="str">
            <v>BPin</v>
          </cell>
          <cell r="Q4" t="str">
            <v>Benzyl bromide</v>
          </cell>
          <cell r="R4" t="str">
            <v>product</v>
          </cell>
        </row>
        <row r="5">
          <cell r="A5">
            <v>0</v>
          </cell>
          <cell r="K5">
            <v>0</v>
          </cell>
          <cell r="L5">
            <v>6.7693895543033261E-2</v>
          </cell>
          <cell r="M5">
            <v>0.10562345689230007</v>
          </cell>
          <cell r="N5">
            <v>1.9415379658147644E-3</v>
          </cell>
          <cell r="P5">
            <v>6.6776049496331272E-2</v>
          </cell>
          <cell r="Q5">
            <v>0.10706051562870429</v>
          </cell>
          <cell r="R5">
            <v>1.3897567028881858E-3</v>
          </cell>
        </row>
        <row r="6">
          <cell r="A6">
            <v>0.25</v>
          </cell>
          <cell r="K6">
            <v>0.25</v>
          </cell>
          <cell r="L6">
            <v>3.9991910953230896E-2</v>
          </cell>
          <cell r="M6">
            <v>8.5379163493928989E-2</v>
          </cell>
          <cell r="N6">
            <v>2.1392613216531294E-2</v>
          </cell>
          <cell r="P6">
            <v>4.5614339006245508E-2</v>
          </cell>
          <cell r="Q6">
            <v>9.574533970781797E-2</v>
          </cell>
          <cell r="R6">
            <v>1.4593551796789001E-2</v>
          </cell>
        </row>
        <row r="7">
          <cell r="A7">
            <v>0.5</v>
          </cell>
          <cell r="K7">
            <v>0.5</v>
          </cell>
          <cell r="L7">
            <v>3.1207760250734309E-2</v>
          </cell>
          <cell r="M7">
            <v>7.4461056001192419E-2</v>
          </cell>
          <cell r="N7">
            <v>3.137777564650869E-2</v>
          </cell>
          <cell r="P7">
            <v>3.8531475501339972E-2</v>
          </cell>
          <cell r="Q7">
            <v>8.827331053320879E-2</v>
          </cell>
          <cell r="R7">
            <v>2.1734795583360438E-2</v>
          </cell>
        </row>
        <row r="8">
          <cell r="A8">
            <v>0.75</v>
          </cell>
          <cell r="K8">
            <v>0.75</v>
          </cell>
          <cell r="L8">
            <v>2.8096291940266128E-2</v>
          </cell>
          <cell r="M8">
            <v>6.9157759439091304E-2</v>
          </cell>
          <cell r="N8">
            <v>3.725383524794762E-2</v>
          </cell>
          <cell r="P8">
            <v>3.4593672533747365E-2</v>
          </cell>
          <cell r="Q8">
            <v>8.25249030500676E-2</v>
          </cell>
          <cell r="R8">
            <v>2.6279860492300057E-2</v>
          </cell>
        </row>
        <row r="9">
          <cell r="A9">
            <v>1</v>
          </cell>
          <cell r="K9">
            <v>1</v>
          </cell>
          <cell r="L9">
            <v>2.4231148285949845E-2</v>
          </cell>
          <cell r="M9">
            <v>6.4874652067512376E-2</v>
          </cell>
          <cell r="N9">
            <v>4.1539428282848921E-2</v>
          </cell>
          <cell r="P9">
            <v>3.3026468257046936E-2</v>
          </cell>
          <cell r="Q9">
            <v>7.955800835751857E-2</v>
          </cell>
          <cell r="R9">
            <v>2.9791327004746078E-2</v>
          </cell>
        </row>
        <row r="10">
          <cell r="A10">
            <v>1.25</v>
          </cell>
          <cell r="K10">
            <v>1.25</v>
          </cell>
          <cell r="L10">
            <v>2.1343304700559632E-2</v>
          </cell>
          <cell r="M10">
            <v>6.0870140047419564E-2</v>
          </cell>
          <cell r="N10">
            <v>4.2577644989681557E-2</v>
          </cell>
          <cell r="P10">
            <v>3.1106776815096961E-2</v>
          </cell>
          <cell r="Q10">
            <v>7.7752553708931846E-2</v>
          </cell>
          <cell r="R10">
            <v>3.1725151011291981E-2</v>
          </cell>
        </row>
        <row r="11">
          <cell r="A11">
            <v>1.5</v>
          </cell>
          <cell r="K11">
            <v>1.5</v>
          </cell>
          <cell r="L11">
            <v>2.0259972020655253E-2</v>
          </cell>
          <cell r="M11">
            <v>5.9078721206488966E-2</v>
          </cell>
          <cell r="N11">
            <v>4.5409067746584236E-2</v>
          </cell>
          <cell r="P11">
            <v>3.0616539988208361E-2</v>
          </cell>
          <cell r="Q11">
            <v>7.6015696003931849E-2</v>
          </cell>
          <cell r="R11">
            <v>3.3246165235480844E-2</v>
          </cell>
        </row>
        <row r="12">
          <cell r="A12">
            <v>1.75</v>
          </cell>
          <cell r="K12">
            <v>1.75</v>
          </cell>
          <cell r="L12">
            <v>1.8520155067517401E-2</v>
          </cell>
          <cell r="M12">
            <v>5.7419617924423551E-2</v>
          </cell>
          <cell r="N12">
            <v>4.7005710501078858E-2</v>
          </cell>
          <cell r="P12">
            <v>2.8942556774648603E-2</v>
          </cell>
          <cell r="Q12">
            <v>7.2847442952725633E-2</v>
          </cell>
          <cell r="R12">
            <v>3.5433859334074717E-2</v>
          </cell>
        </row>
        <row r="13">
          <cell r="A13">
            <v>2</v>
          </cell>
          <cell r="K13">
            <v>2</v>
          </cell>
          <cell r="L13">
            <v>1.7262913144899285E-2</v>
          </cell>
          <cell r="M13">
            <v>5.6054630217094448E-2</v>
          </cell>
          <cell r="N13">
            <v>4.9515483237266622E-2</v>
          </cell>
          <cell r="P13">
            <v>2.6969338398517124E-2</v>
          </cell>
          <cell r="Q13">
            <v>6.9697544963848543E-2</v>
          </cell>
          <cell r="R13">
            <v>3.5651889006845336E-2</v>
          </cell>
        </row>
        <row r="14">
          <cell r="A14">
            <v>2.25</v>
          </cell>
          <cell r="K14">
            <v>2.25</v>
          </cell>
          <cell r="L14">
            <v>1.6413788656644685E-2</v>
          </cell>
          <cell r="M14">
            <v>5.407245301878523E-2</v>
          </cell>
          <cell r="N14">
            <v>5.0321633112132891E-2</v>
          </cell>
          <cell r="P14">
            <v>2.6850694907366003E-2</v>
          </cell>
          <cell r="Q14">
            <v>6.8471237791912609E-2</v>
          </cell>
          <cell r="R14">
            <v>3.7176526496901029E-2</v>
          </cell>
        </row>
        <row r="15">
          <cell r="A15">
            <v>2.5</v>
          </cell>
          <cell r="K15">
            <v>2.5</v>
          </cell>
          <cell r="L15">
            <v>1.608998496525519E-2</v>
          </cell>
          <cell r="M15">
            <v>5.203012713037463E-2</v>
          </cell>
          <cell r="N15">
            <v>4.9760825840883656E-2</v>
          </cell>
          <cell r="P15">
            <v>2.6337934648723679E-2</v>
          </cell>
          <cell r="Q15">
            <v>6.9360093712938886E-2</v>
          </cell>
          <cell r="R15">
            <v>3.8237913375369185E-2</v>
          </cell>
        </row>
        <row r="16">
          <cell r="A16">
            <v>2.75</v>
          </cell>
          <cell r="K16">
            <v>2.75</v>
          </cell>
          <cell r="L16">
            <v>1.448818238812076E-2</v>
          </cell>
          <cell r="M16">
            <v>5.1825024626717932E-2</v>
          </cell>
          <cell r="N16">
            <v>5.1333568669833754E-2</v>
          </cell>
          <cell r="P16">
            <v>2.5542680661241424E-2</v>
          </cell>
          <cell r="Q16">
            <v>6.5566678451423263E-2</v>
          </cell>
          <cell r="R16">
            <v>3.8071842619633034E-2</v>
          </cell>
        </row>
        <row r="17">
          <cell r="A17">
            <v>3</v>
          </cell>
          <cell r="K17">
            <v>3</v>
          </cell>
          <cell r="L17">
            <v>1.3672270309833999E-2</v>
          </cell>
          <cell r="M17">
            <v>5.0745470508645522E-2</v>
          </cell>
          <cell r="N17">
            <v>5.2203735614685699E-2</v>
          </cell>
          <cell r="P17">
            <v>2.4971100561039183E-2</v>
          </cell>
          <cell r="Q17">
            <v>6.748404128235673E-2</v>
          </cell>
          <cell r="R17">
            <v>4.0188670291313212E-2</v>
          </cell>
        </row>
        <row r="18">
          <cell r="A18">
            <v>3.25</v>
          </cell>
          <cell r="K18">
            <v>3.25</v>
          </cell>
          <cell r="L18">
            <v>1.2835662785332195E-2</v>
          </cell>
          <cell r="M18">
            <v>4.8840450464154465E-2</v>
          </cell>
          <cell r="N18">
            <v>5.2069350827075547E-2</v>
          </cell>
          <cell r="P18">
            <v>2.3775740396863799E-2</v>
          </cell>
          <cell r="Q18">
            <v>6.5712735020168514E-2</v>
          </cell>
          <cell r="R18">
            <v>3.9607685072513381E-2</v>
          </cell>
        </row>
        <row r="19">
          <cell r="A19">
            <v>3.5</v>
          </cell>
          <cell r="K19">
            <v>3.5</v>
          </cell>
          <cell r="L19">
            <v>1.2889172684281667E-2</v>
          </cell>
          <cell r="M19">
            <v>4.8454833241223912E-2</v>
          </cell>
          <cell r="N19">
            <v>5.4575872666610153E-2</v>
          </cell>
          <cell r="P19">
            <v>2.4059661260364264E-2</v>
          </cell>
          <cell r="Q19">
            <v>6.6273869069298372E-2</v>
          </cell>
          <cell r="R19">
            <v>4.21764892646697E-2</v>
          </cell>
        </row>
        <row r="20">
          <cell r="A20">
            <v>3.75</v>
          </cell>
          <cell r="P20">
            <v>2.2722104883675574E-2</v>
          </cell>
          <cell r="Q20">
            <v>6.3441825239133193E-2</v>
          </cell>
          <cell r="R20">
            <v>4.0751196286923363E-2</v>
          </cell>
        </row>
        <row r="21">
          <cell r="A21">
            <v>4</v>
          </cell>
        </row>
        <row r="22">
          <cell r="A22">
            <v>4.25</v>
          </cell>
        </row>
        <row r="23">
          <cell r="A23">
            <v>4.5</v>
          </cell>
        </row>
        <row r="24">
          <cell r="A24">
            <v>4.75</v>
          </cell>
        </row>
        <row r="25">
          <cell r="A25">
            <v>5.25</v>
          </cell>
        </row>
        <row r="26">
          <cell r="A26">
            <v>5.75</v>
          </cell>
        </row>
        <row r="27">
          <cell r="A27">
            <v>6.25</v>
          </cell>
        </row>
        <row r="28">
          <cell r="A28">
            <v>6.75</v>
          </cell>
        </row>
        <row r="29">
          <cell r="A29">
            <v>7.25</v>
          </cell>
        </row>
        <row r="49">
          <cell r="J49" t="str">
            <v>[BPin] std</v>
          </cell>
        </row>
        <row r="50">
          <cell r="J50">
            <v>6.7693895543033261E-2</v>
          </cell>
          <cell r="K50">
            <v>0</v>
          </cell>
          <cell r="L50">
            <v>0.10562345689230007</v>
          </cell>
          <cell r="N50">
            <v>1.9415379658147644E-3</v>
          </cell>
          <cell r="V50">
            <v>6.6776049496331272E-2</v>
          </cell>
          <cell r="W50">
            <v>0</v>
          </cell>
          <cell r="X50">
            <v>0.10706051562870429</v>
          </cell>
          <cell r="AA50">
            <v>1.3897567028881858E-3</v>
          </cell>
        </row>
        <row r="51">
          <cell r="J51">
            <v>3.9991910953230896E-2</v>
          </cell>
          <cell r="K51">
            <v>5.5699423181102228E-2</v>
          </cell>
          <cell r="L51">
            <v>8.5379163493928989E-2</v>
          </cell>
          <cell r="N51">
            <v>2.1392613216531294E-2</v>
          </cell>
          <cell r="V51">
            <v>4.5614339006245508E-2</v>
          </cell>
          <cell r="W51">
            <v>2.350319414701493E-2</v>
          </cell>
          <cell r="X51">
            <v>9.574533970781797E-2</v>
          </cell>
          <cell r="AA51">
            <v>1.4593551796789001E-2</v>
          </cell>
        </row>
        <row r="52">
          <cell r="J52">
            <v>3.1207760250734309E-2</v>
          </cell>
          <cell r="K52">
            <v>0.10716523308776571</v>
          </cell>
          <cell r="L52">
            <v>7.4461056001192419E-2</v>
          </cell>
          <cell r="N52">
            <v>3.137777564650869E-2</v>
          </cell>
          <cell r="V52">
            <v>3.8531475501339972E-2</v>
          </cell>
          <cell r="W52">
            <v>4.4179273239719652E-2</v>
          </cell>
          <cell r="X52">
            <v>8.827331053320879E-2</v>
          </cell>
          <cell r="AA52">
            <v>2.1734795583360438E-2</v>
          </cell>
        </row>
        <row r="53">
          <cell r="J53">
            <v>2.8096291940266128E-2</v>
          </cell>
          <cell r="K53">
            <v>0.15726298742076381</v>
          </cell>
          <cell r="L53">
            <v>6.9157759439091304E-2</v>
          </cell>
          <cell r="N53">
            <v>3.725383524794762E-2</v>
          </cell>
          <cell r="V53">
            <v>3.4593672533747365E-2</v>
          </cell>
          <cell r="W53">
            <v>6.3769051705353658E-2</v>
          </cell>
          <cell r="X53">
            <v>8.25249030500676E-2</v>
          </cell>
          <cell r="AA53">
            <v>2.6279860492300057E-2</v>
          </cell>
        </row>
        <row r="54">
          <cell r="J54">
            <v>2.4231148285949845E-2</v>
          </cell>
          <cell r="K54">
            <v>0.2065612731189444</v>
          </cell>
          <cell r="L54">
            <v>6.4874652067512376E-2</v>
          </cell>
          <cell r="N54">
            <v>4.1539428282848921E-2</v>
          </cell>
          <cell r="V54">
            <v>3.3026468257046936E-2</v>
          </cell>
          <cell r="W54">
            <v>8.2819908734606984E-2</v>
          </cell>
          <cell r="X54">
            <v>7.955800835751857E-2</v>
          </cell>
          <cell r="AA54">
            <v>2.9791327004746078E-2</v>
          </cell>
        </row>
        <row r="55">
          <cell r="J55">
            <v>2.1343304700559632E-2</v>
          </cell>
          <cell r="K55">
            <v>0.25508776826363116</v>
          </cell>
          <cell r="L55">
            <v>6.0870140047419564E-2</v>
          </cell>
          <cell r="N55">
            <v>4.2577644989681557E-2</v>
          </cell>
          <cell r="V55">
            <v>3.1106776815096961E-2</v>
          </cell>
          <cell r="W55">
            <v>0.10153071590632176</v>
          </cell>
          <cell r="X55">
            <v>7.7752553708931846E-2</v>
          </cell>
          <cell r="AA55">
            <v>3.1725151011291981E-2</v>
          </cell>
        </row>
        <row r="56">
          <cell r="J56">
            <v>2.0259972020655253E-2</v>
          </cell>
          <cell r="K56">
            <v>0.30316135398015753</v>
          </cell>
          <cell r="L56">
            <v>5.9078721206488966E-2</v>
          </cell>
          <cell r="N56">
            <v>4.5409067746584236E-2</v>
          </cell>
          <cell r="V56">
            <v>3.0616539988208361E-2</v>
          </cell>
          <cell r="W56">
            <v>0.12000710089115925</v>
          </cell>
          <cell r="X56">
            <v>7.6015696003931849E-2</v>
          </cell>
          <cell r="AA56">
            <v>3.3246165235480844E-2</v>
          </cell>
        </row>
        <row r="57">
          <cell r="J57">
            <v>1.8520155067517401E-2</v>
          </cell>
          <cell r="K57">
            <v>0.3509133933295045</v>
          </cell>
          <cell r="L57">
            <v>5.7419617924423551E-2</v>
          </cell>
          <cell r="N57">
            <v>4.7005710501078858E-2</v>
          </cell>
          <cell r="V57">
            <v>2.8942556774648603E-2</v>
          </cell>
          <cell r="W57">
            <v>0.13827338606354528</v>
          </cell>
          <cell r="X57">
            <v>7.2847442952725633E-2</v>
          </cell>
          <cell r="AA57">
            <v>3.5433859334074717E-2</v>
          </cell>
        </row>
        <row r="58">
          <cell r="J58">
            <v>1.7262913144899285E-2</v>
          </cell>
          <cell r="K58">
            <v>0.3983244731777032</v>
          </cell>
          <cell r="L58">
            <v>5.6054630217094448E-2</v>
          </cell>
          <cell r="N58">
            <v>4.9515483237266622E-2</v>
          </cell>
          <cell r="V58">
            <v>2.6969338398517124E-2</v>
          </cell>
          <cell r="W58">
            <v>0.15618651657386037</v>
          </cell>
          <cell r="X58">
            <v>6.9697544963848543E-2</v>
          </cell>
          <cell r="AA58">
            <v>3.5651889006845336E-2</v>
          </cell>
        </row>
        <row r="59">
          <cell r="J59">
            <v>1.6413788656644685E-2</v>
          </cell>
          <cell r="K59">
            <v>0.44549616701754197</v>
          </cell>
          <cell r="L59">
            <v>5.407245301878523E-2</v>
          </cell>
          <cell r="N59">
            <v>5.0321633112132891E-2</v>
          </cell>
          <cell r="V59">
            <v>2.6850694907366003E-2</v>
          </cell>
          <cell r="W59">
            <v>0.17389761528955103</v>
          </cell>
          <cell r="X59">
            <v>6.8471237791912609E-2</v>
          </cell>
          <cell r="AA59">
            <v>3.7176526496901029E-2</v>
          </cell>
        </row>
        <row r="60">
          <cell r="J60">
            <v>1.608998496525519E-2</v>
          </cell>
          <cell r="K60">
            <v>0.49253464662770541</v>
          </cell>
          <cell r="L60">
            <v>5.203012713037463E-2</v>
          </cell>
          <cell r="N60">
            <v>4.9760825840883656E-2</v>
          </cell>
          <cell r="V60">
            <v>2.6337934648723679E-2</v>
          </cell>
          <cell r="W60">
            <v>0.19154780828824583</v>
          </cell>
          <cell r="X60">
            <v>6.9360093712938886E-2</v>
          </cell>
          <cell r="AA60">
            <v>3.8237913375369185E-2</v>
          </cell>
        </row>
        <row r="61">
          <cell r="J61">
            <v>1.448818238812076E-2</v>
          </cell>
          <cell r="K61">
            <v>0.5393545636312338</v>
          </cell>
          <cell r="L61">
            <v>5.1825024626717932E-2</v>
          </cell>
          <cell r="N61">
            <v>5.1333568669833754E-2</v>
          </cell>
          <cell r="V61">
            <v>2.5542680661241424E-2</v>
          </cell>
          <cell r="W61">
            <v>0.20907194064499202</v>
          </cell>
          <cell r="X61">
            <v>6.5566678451423263E-2</v>
          </cell>
          <cell r="AA61">
            <v>3.8071842619633034E-2</v>
          </cell>
        </row>
        <row r="62">
          <cell r="J62">
            <v>1.3672270309833999E-2</v>
          </cell>
          <cell r="K62">
            <v>0.58590030278112282</v>
          </cell>
          <cell r="L62">
            <v>5.0745470508645522E-2</v>
          </cell>
          <cell r="N62">
            <v>5.2203735614685699E-2</v>
          </cell>
          <cell r="V62">
            <v>2.4971100561039183E-2</v>
          </cell>
          <cell r="W62">
            <v>0.22646450486694367</v>
          </cell>
          <cell r="X62">
            <v>6.748404128235673E-2</v>
          </cell>
          <cell r="AA62">
            <v>4.0188670291313212E-2</v>
          </cell>
        </row>
        <row r="63">
          <cell r="J63">
            <v>1.2835662785332195E-2</v>
          </cell>
          <cell r="K63">
            <v>0.63225879470035373</v>
          </cell>
          <cell r="L63">
            <v>4.8840450464154465E-2</v>
          </cell>
          <cell r="N63">
            <v>5.2069350827075547E-2</v>
          </cell>
          <cell r="V63">
            <v>2.3775740396863799E-2</v>
          </cell>
          <cell r="W63">
            <v>0.24368723333569595</v>
          </cell>
          <cell r="X63">
            <v>6.5712735020168514E-2</v>
          </cell>
          <cell r="AA63">
            <v>3.9607685072513381E-2</v>
          </cell>
        </row>
        <row r="64">
          <cell r="J64">
            <v>1.2889172684281667E-2</v>
          </cell>
          <cell r="K64">
            <v>0.67852859768641505</v>
          </cell>
          <cell r="L64">
            <v>4.8454833241223912E-2</v>
          </cell>
          <cell r="N64">
            <v>5.4575872666610153E-2</v>
          </cell>
          <cell r="V64">
            <v>2.4059661260364264E-2</v>
          </cell>
          <cell r="W64">
            <v>0.26082246440496404</v>
          </cell>
          <cell r="X64">
            <v>6.6273869069298372E-2</v>
          </cell>
          <cell r="AA64">
            <v>4.21764892646697E-2</v>
          </cell>
        </row>
        <row r="65">
          <cell r="V65">
            <v>2.2722104883675574E-2</v>
          </cell>
          <cell r="W65">
            <v>0.27785664009366173</v>
          </cell>
          <cell r="X65">
            <v>6.3441825239133193E-2</v>
          </cell>
          <cell r="AA65">
            <v>4.0751196286923363E-2</v>
          </cell>
        </row>
        <row r="143">
          <cell r="J143" t="str">
            <v>[BPin] std</v>
          </cell>
          <cell r="L143" t="str">
            <v>[Bromide] std</v>
          </cell>
          <cell r="N143" t="str">
            <v>[Pdt] std</v>
          </cell>
        </row>
        <row r="144">
          <cell r="J144">
            <v>6.9070262779046598E-2</v>
          </cell>
          <cell r="K144">
            <v>0</v>
          </cell>
          <cell r="L144">
            <v>0.10825107601344899</v>
          </cell>
          <cell r="N144">
            <v>1.0076900366124898E-3</v>
          </cell>
          <cell r="V144">
            <v>6.9897713074495035E-2</v>
          </cell>
          <cell r="W144">
            <v>0</v>
          </cell>
          <cell r="X144">
            <v>0.10723666891329875</v>
          </cell>
          <cell r="AA144">
            <v>5.3786016668913139E-4</v>
          </cell>
        </row>
        <row r="145">
          <cell r="J145">
            <v>4.958423754416004E-2</v>
          </cell>
          <cell r="K145">
            <v>9.6786337299024625E-2</v>
          </cell>
          <cell r="L145">
            <v>8.9875353012563802E-2</v>
          </cell>
          <cell r="N145">
            <v>2.0470721798723328E-2</v>
          </cell>
          <cell r="V145">
            <v>5.6496006575625236E-2</v>
          </cell>
          <cell r="W145">
            <v>2.7334806287232859E-2</v>
          </cell>
          <cell r="X145">
            <v>9.8009488478724774E-2</v>
          </cell>
          <cell r="AA145">
            <v>9.3250151834369469E-3</v>
          </cell>
        </row>
        <row r="146">
          <cell r="J146">
            <v>3.6176536766023934E-2</v>
          </cell>
          <cell r="K146">
            <v>0.18877255900611406</v>
          </cell>
          <cell r="L146">
            <v>7.228471484221774E-2</v>
          </cell>
          <cell r="N146">
            <v>3.2004663947978768E-2</v>
          </cell>
          <cell r="V146">
            <v>4.7568848005160973E-2</v>
          </cell>
          <cell r="W146">
            <v>5.2674306760461226E-2</v>
          </cell>
          <cell r="X146">
            <v>9.1205106934630631E-2</v>
          </cell>
          <cell r="AA146">
            <v>1.5076350154658675E-2</v>
          </cell>
        </row>
        <row r="147">
          <cell r="J147">
            <v>2.7762163994836078E-2</v>
          </cell>
          <cell r="K147">
            <v>0.27763433507129592</v>
          </cell>
          <cell r="L147">
            <v>6.4297771683248767E-2</v>
          </cell>
          <cell r="N147">
            <v>3.9598765578543159E-2</v>
          </cell>
          <cell r="V147">
            <v>4.4451001508004975E-2</v>
          </cell>
          <cell r="W147">
            <v>7.7042413611441887E-2</v>
          </cell>
          <cell r="X147">
            <v>8.6497841268023623E-2</v>
          </cell>
          <cell r="AA147">
            <v>1.8144332463886852E-2</v>
          </cell>
        </row>
        <row r="148">
          <cell r="J148">
            <v>2.191944665341675E-2</v>
          </cell>
          <cell r="K148">
            <v>0.36448076139380625</v>
          </cell>
          <cell r="L148">
            <v>5.623165674273848E-2</v>
          </cell>
          <cell r="N148">
            <v>4.5033664994546183E-2</v>
          </cell>
          <cell r="V148">
            <v>4.2703370296616222E-2</v>
          </cell>
          <cell r="W148">
            <v>0.10102292566573129</v>
          </cell>
          <cell r="X148">
            <v>8.1532871631676995E-2</v>
          </cell>
          <cell r="AA148">
            <v>2.1022108834528843E-2</v>
          </cell>
        </row>
        <row r="149">
          <cell r="J149">
            <v>1.6668573936377346E-2</v>
          </cell>
          <cell r="K149">
            <v>0.4497732534215938</v>
          </cell>
          <cell r="L149">
            <v>5.1671214013481293E-2</v>
          </cell>
          <cell r="N149">
            <v>4.861073684409789E-2</v>
          </cell>
          <cell r="V149">
            <v>4.0372894043099752E-2</v>
          </cell>
          <cell r="W149">
            <v>0.1246806960132494</v>
          </cell>
          <cell r="X149">
            <v>7.9079121032217731E-2</v>
          </cell>
          <cell r="AA149">
            <v>2.3372211934800553E-2</v>
          </cell>
        </row>
        <row r="150">
          <cell r="J150">
            <v>1.3213487417565541E-2</v>
          </cell>
          <cell r="K150">
            <v>0.53385499853205842</v>
          </cell>
          <cell r="L150">
            <v>4.7193657794495004E-2</v>
          </cell>
          <cell r="N150">
            <v>5.0972119880166533E-2</v>
          </cell>
          <cell r="V150">
            <v>3.8450480124091677E-2</v>
          </cell>
          <cell r="W150">
            <v>0.14800396428050042</v>
          </cell>
          <cell r="X150">
            <v>7.6962799507982682E-2</v>
          </cell>
          <cell r="AA150">
            <v>2.5275588499855808E-2</v>
          </cell>
        </row>
        <row r="151">
          <cell r="J151">
            <v>1.0086499585040244E-2</v>
          </cell>
          <cell r="K151">
            <v>0.61702647801093691</v>
          </cell>
          <cell r="L151">
            <v>4.3023042099212587E-2</v>
          </cell>
          <cell r="N151">
            <v>5.4215723818957277E-2</v>
          </cell>
          <cell r="V151">
            <v>3.6225322764652276E-2</v>
          </cell>
          <cell r="W151">
            <v>0.17100305473826277</v>
          </cell>
          <cell r="X151">
            <v>7.5071181153068836E-2</v>
          </cell>
          <cell r="AA151">
            <v>2.7078941062923436E-2</v>
          </cell>
        </row>
        <row r="152">
          <cell r="J152">
            <v>7.8692619441651981E-3</v>
          </cell>
          <cell r="K152">
            <v>0.69946212071744407</v>
          </cell>
          <cell r="L152">
            <v>4.1375099253144372E-2</v>
          </cell>
          <cell r="N152">
            <v>5.5263654840896063E-2</v>
          </cell>
          <cell r="V152">
            <v>3.4924399665582355E-2</v>
          </cell>
          <cell r="W152">
            <v>0.1937281307750866</v>
          </cell>
          <cell r="X152">
            <v>7.1937224108412037E-2</v>
          </cell>
          <cell r="AA152">
            <v>2.8695365962281505E-2</v>
          </cell>
        </row>
        <row r="153">
          <cell r="J153">
            <v>6.0731901931223124E-3</v>
          </cell>
          <cell r="K153">
            <v>0.78134708960060939</v>
          </cell>
          <cell r="L153">
            <v>3.8952861443890187E-2</v>
          </cell>
          <cell r="N153">
            <v>5.6346343721641025E-2</v>
          </cell>
          <cell r="V153">
            <v>3.3039583779110634E-2</v>
          </cell>
          <cell r="W153">
            <v>0.21620689650143426</v>
          </cell>
          <cell r="X153">
            <v>7.0384794089285038E-2</v>
          </cell>
          <cell r="AA153">
            <v>2.9923425025096775E-2</v>
          </cell>
        </row>
        <row r="154">
          <cell r="J154">
            <v>4.8444047792311068E-3</v>
          </cell>
          <cell r="K154">
            <v>0.86281809652365116</v>
          </cell>
          <cell r="L154">
            <v>3.7892738303679216E-2</v>
          </cell>
          <cell r="N154">
            <v>5.7997173129810592E-2</v>
          </cell>
          <cell r="V154">
            <v>3.279551407138067E-2</v>
          </cell>
          <cell r="W154">
            <v>0.23852172946715203</v>
          </cell>
          <cell r="X154">
            <v>6.9834790551493248E-2</v>
          </cell>
          <cell r="AA154">
            <v>3.1535249376523848E-2</v>
          </cell>
        </row>
        <row r="155">
          <cell r="J155">
            <v>3.873928169623462E-3</v>
          </cell>
          <cell r="K155">
            <v>0.94398871255879735</v>
          </cell>
          <cell r="L155">
            <v>3.5403644497110767E-2</v>
          </cell>
          <cell r="N155">
            <v>5.7763072932063703E-2</v>
          </cell>
          <cell r="V155">
            <v>3.1007301512197952E-2</v>
          </cell>
          <cell r="W155">
            <v>0.26068056625509545</v>
          </cell>
          <cell r="X155">
            <v>6.854178355397135E-2</v>
          </cell>
          <cell r="AA155">
            <v>3.2318230943770891E-2</v>
          </cell>
        </row>
        <row r="156">
          <cell r="J156">
            <v>3.2211923614601616E-3</v>
          </cell>
          <cell r="K156">
            <v>1.0249379350413195</v>
          </cell>
          <cell r="L156">
            <v>3.5072570770968585E-2</v>
          </cell>
          <cell r="N156">
            <v>5.9750012039287016E-2</v>
          </cell>
          <cell r="V156">
            <v>3.0056646186610098E-2</v>
          </cell>
          <cell r="W156">
            <v>0.28262993978368939</v>
          </cell>
          <cell r="X156">
            <v>6.7734519444381663E-2</v>
          </cell>
          <cell r="AA156">
            <v>3.3295582049369457E-2</v>
          </cell>
        </row>
        <row r="157">
          <cell r="J157">
            <v>2.7394678180083691E-3</v>
          </cell>
          <cell r="K157">
            <v>1.1057325855206743</v>
          </cell>
          <cell r="L157">
            <v>3.3591559248434738E-2</v>
          </cell>
          <cell r="N157">
            <v>5.9167713924375524E-2</v>
          </cell>
          <cell r="V157">
            <v>2.9252529009959883E-2</v>
          </cell>
          <cell r="W157">
            <v>0.30444557665186456</v>
          </cell>
          <cell r="X157">
            <v>6.6343047438881392E-2</v>
          </cell>
          <cell r="AA157">
            <v>3.3913418832167634E-2</v>
          </cell>
        </row>
        <row r="158">
          <cell r="J158">
            <v>2.3346190612485709E-3</v>
          </cell>
          <cell r="K158">
            <v>1.1864065304080165</v>
          </cell>
          <cell r="L158">
            <v>3.3671529955896701E-2</v>
          </cell>
          <cell r="N158">
            <v>5.9913523991979328E-2</v>
          </cell>
          <cell r="V158">
            <v>2.8597033979266936E-2</v>
          </cell>
          <cell r="W158">
            <v>0.32615024877463478</v>
          </cell>
          <cell r="X158">
            <v>6.5253522692295798E-2</v>
          </cell>
          <cell r="AA158">
            <v>3.4751744263590303E-2</v>
          </cell>
        </row>
        <row r="159">
          <cell r="J159">
            <v>2.0542941406629244E-3</v>
          </cell>
          <cell r="K159">
            <v>1.2669872449025643</v>
          </cell>
          <cell r="L159">
            <v>3.3413571347496715E-2</v>
          </cell>
          <cell r="N159">
            <v>6.0110699981239871E-2</v>
          </cell>
          <cell r="V159">
            <v>2.8134535928881418E-2</v>
          </cell>
          <cell r="W159">
            <v>0.34777009734410003</v>
          </cell>
          <cell r="X159">
            <v>6.3726578390851593E-2</v>
          </cell>
          <cell r="AA159">
            <v>3.5357891003782747E-2</v>
          </cell>
        </row>
        <row r="160">
          <cell r="J160">
            <v>1.8411013558541707E-3</v>
          </cell>
          <cell r="K160">
            <v>1.3475008369852082</v>
          </cell>
          <cell r="L160">
            <v>3.2859341832688835E-2</v>
          </cell>
          <cell r="N160">
            <v>5.9452053768623662E-2</v>
          </cell>
          <cell r="V160">
            <v>2.7113959746158892E-2</v>
          </cell>
          <cell r="W160">
            <v>0.36927765105032107</v>
          </cell>
          <cell r="X160">
            <v>6.3438793737665186E-2</v>
          </cell>
          <cell r="AA160">
            <v>3.5819724156815003E-2</v>
          </cell>
        </row>
        <row r="161">
          <cell r="J161">
            <v>1.7157741509373184E-3</v>
          </cell>
          <cell r="K161">
            <v>1.4279684019778711</v>
          </cell>
          <cell r="L161">
            <v>3.2098672160277654E-2</v>
          </cell>
          <cell r="N161">
            <v>6.090759263776703E-2</v>
          </cell>
        </row>
        <row r="162">
          <cell r="J162">
            <v>1.6152302608732879E-3</v>
          </cell>
          <cell r="K162">
            <v>1.50840526276717</v>
          </cell>
          <cell r="L162">
            <v>3.1912125125653321E-2</v>
          </cell>
          <cell r="N162">
            <v>6.0599762805849472E-2</v>
          </cell>
        </row>
        <row r="163">
          <cell r="J163">
            <v>1.5856674316345122E-3</v>
          </cell>
          <cell r="K163">
            <v>1.5888244396239468</v>
          </cell>
          <cell r="L163">
            <v>3.1500919829827584E-2</v>
          </cell>
          <cell r="N163">
            <v>6.0714981315398688E-2</v>
          </cell>
        </row>
        <row r="164">
          <cell r="J164">
            <v>1.5585513078886235E-3</v>
          </cell>
          <cell r="K164">
            <v>1.7496473869622258</v>
          </cell>
          <cell r="L164">
            <v>3.1482626049088733E-2</v>
          </cell>
          <cell r="N164">
            <v>6.0533861385805077E-2</v>
          </cell>
        </row>
        <row r="165">
          <cell r="J165">
            <v>1.5312806233812775E-3</v>
          </cell>
          <cell r="K165">
            <v>1.9104555515887276</v>
          </cell>
          <cell r="L165">
            <v>3.0202046551856345E-2</v>
          </cell>
          <cell r="N165">
            <v>6.0636384454293091E-2</v>
          </cell>
        </row>
        <row r="166">
          <cell r="J166">
            <v>1.4829989194090308E-3</v>
          </cell>
          <cell r="K166">
            <v>2.0712431815541561</v>
          </cell>
          <cell r="L166">
            <v>2.9321245764663745E-2</v>
          </cell>
          <cell r="N166">
            <v>6.0525882536846431E-2</v>
          </cell>
        </row>
        <row r="167">
          <cell r="J167">
            <v>1.5478927755583998E-3</v>
          </cell>
          <cell r="K167">
            <v>2.2320353264974608</v>
          </cell>
          <cell r="L167">
            <v>2.907318211357859E-2</v>
          </cell>
          <cell r="N167">
            <v>6.152837301502978E-2</v>
          </cell>
        </row>
        <row r="168">
          <cell r="J168">
            <v>1.5820957054197453E-3</v>
          </cell>
          <cell r="K168">
            <v>2.3928544058944112</v>
          </cell>
          <cell r="L168">
            <v>2.8633154286570733E-2</v>
          </cell>
          <cell r="N168">
            <v>6.1799377186272132E-2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6">
          <cell r="C66" t="str">
            <v>Phenyl BPin</v>
          </cell>
          <cell r="D66" t="str">
            <v>Boronic acid</v>
          </cell>
          <cell r="E66" t="str">
            <v>benzyl bromide</v>
          </cell>
          <cell r="F66" t="str">
            <v>Product</v>
          </cell>
          <cell r="G66" t="str">
            <v>Phenyl BPin</v>
          </cell>
          <cell r="H66" t="str">
            <v>Boronic acid</v>
          </cell>
          <cell r="I66" t="str">
            <v>Benzyl bromide</v>
          </cell>
          <cell r="J66" t="str">
            <v>benzyl iodide</v>
          </cell>
          <cell r="K66" t="str">
            <v>product</v>
          </cell>
          <cell r="L66" t="str">
            <v>Phenyl BPin</v>
          </cell>
          <cell r="M66" t="str">
            <v>Boronic acid</v>
          </cell>
          <cell r="N66" t="str">
            <v>Benzyl bromide</v>
          </cell>
          <cell r="O66" t="str">
            <v>Product</v>
          </cell>
          <cell r="P66" t="str">
            <v>Phenyl BPin</v>
          </cell>
          <cell r="Q66" t="str">
            <v>Boronic acid</v>
          </cell>
          <cell r="R66" t="str">
            <v>Benzyl chloride</v>
          </cell>
          <cell r="S66" t="str">
            <v>Benzyl bromide</v>
          </cell>
          <cell r="T66" t="str">
            <v>product</v>
          </cell>
          <cell r="U66" t="str">
            <v>Phenyl BPin</v>
          </cell>
          <cell r="V66" t="str">
            <v>Boronic acid</v>
          </cell>
          <cell r="W66" t="str">
            <v xml:space="preserve">benzyl bromide </v>
          </cell>
          <cell r="X66" t="str">
            <v>Product</v>
          </cell>
        </row>
        <row r="67">
          <cell r="B67">
            <v>0</v>
          </cell>
          <cell r="C67">
            <v>7.2237742485368864E-2</v>
          </cell>
          <cell r="D67" t="e">
            <v>#REF!</v>
          </cell>
          <cell r="E67">
            <v>0.10990191304526419</v>
          </cell>
          <cell r="F67">
            <v>1.1851389850564959E-3</v>
          </cell>
          <cell r="G67">
            <v>7.2563001460534501E-2</v>
          </cell>
          <cell r="H67" t="e">
            <v>#REF!</v>
          </cell>
          <cell r="I67">
            <v>0.11094157839870528</v>
          </cell>
          <cell r="J67" t="e">
            <v>#REF!</v>
          </cell>
          <cell r="K67">
            <v>6.3769326526054611E-4</v>
          </cell>
          <cell r="L67">
            <v>7.4054820060207902E-2</v>
          </cell>
          <cell r="M67" t="e">
            <v>#REF!</v>
          </cell>
          <cell r="N67">
            <v>0.10876182284673078</v>
          </cell>
          <cell r="O67">
            <v>1.6538907009393412E-3</v>
          </cell>
          <cell r="P67">
            <v>7.3308864848645433E-2</v>
          </cell>
          <cell r="S67">
            <v>0.1073584312125871</v>
          </cell>
          <cell r="T67">
            <v>7.7870260476783882E-4</v>
          </cell>
          <cell r="U67">
            <v>7.0715555940701696E-2</v>
          </cell>
          <cell r="W67">
            <v>0.10957599713692592</v>
          </cell>
          <cell r="X67">
            <v>1.0794672858132509E-3</v>
          </cell>
        </row>
        <row r="68">
          <cell r="B68">
            <v>0.25</v>
          </cell>
          <cell r="C68">
            <v>6.9137457002211938E-2</v>
          </cell>
          <cell r="D68" t="e">
            <v>#REF!</v>
          </cell>
          <cell r="E68">
            <v>0.10507895850056025</v>
          </cell>
          <cell r="F68">
            <v>3.7616312620852494E-3</v>
          </cell>
          <cell r="G68">
            <v>7.1010029987569931E-2</v>
          </cell>
          <cell r="H68" t="e">
            <v>#REF!</v>
          </cell>
          <cell r="I68">
            <v>0.11054901651751714</v>
          </cell>
          <cell r="J68" t="e">
            <v>#REF!</v>
          </cell>
          <cell r="K68">
            <v>6.8639936076647385E-4</v>
          </cell>
          <cell r="L68">
            <v>4.5180906642641398E-2</v>
          </cell>
          <cell r="M68" t="e">
            <v>#REF!</v>
          </cell>
          <cell r="N68">
            <v>9.3335485573360633E-2</v>
          </cell>
          <cell r="O68">
            <v>1.7765550064576953E-2</v>
          </cell>
          <cell r="P68">
            <v>6.5476539365760728E-2</v>
          </cell>
          <cell r="S68">
            <v>0.10240984736286368</v>
          </cell>
          <cell r="T68">
            <v>4.7872493212738907E-3</v>
          </cell>
          <cell r="U68">
            <v>6.9217092393144206E-2</v>
          </cell>
          <cell r="W68">
            <v>0.10824274200662841</v>
          </cell>
          <cell r="X68">
            <v>2.1817548059989218E-3</v>
          </cell>
        </row>
        <row r="69">
          <cell r="B69">
            <v>0.5</v>
          </cell>
          <cell r="C69">
            <v>6.6830409849994096E-2</v>
          </cell>
          <cell r="D69" t="e">
            <v>#REF!</v>
          </cell>
          <cell r="E69">
            <v>0.10215595712508328</v>
          </cell>
          <cell r="F69">
            <v>5.2923070720351812E-3</v>
          </cell>
          <cell r="G69">
            <v>7.0102980080795532E-2</v>
          </cell>
          <cell r="H69" t="e">
            <v>#REF!</v>
          </cell>
          <cell r="I69">
            <v>0.11004480854912413</v>
          </cell>
          <cell r="J69" t="e">
            <v>#REF!</v>
          </cell>
          <cell r="K69">
            <v>8.0251526432313213E-4</v>
          </cell>
          <cell r="L69">
            <v>3.6362143930252021E-2</v>
          </cell>
          <cell r="M69" t="e">
            <v>#REF!</v>
          </cell>
          <cell r="N69">
            <v>8.3756916239171281E-2</v>
          </cell>
          <cell r="O69">
            <v>2.678773798872432E-2</v>
          </cell>
          <cell r="P69">
            <v>6.4346607007880988E-2</v>
          </cell>
          <cell r="S69">
            <v>0.10082268288042461</v>
          </cell>
          <cell r="T69">
            <v>7.8200719632392068E-3</v>
          </cell>
          <cell r="U69">
            <v>6.7930435203155698E-2</v>
          </cell>
          <cell r="W69">
            <v>0.10733660453699781</v>
          </cell>
          <cell r="X69">
            <v>3.1134797054993102E-3</v>
          </cell>
        </row>
        <row r="70">
          <cell r="B70">
            <v>0.75</v>
          </cell>
          <cell r="C70">
            <v>6.4585638821737429E-2</v>
          </cell>
          <cell r="D70" t="e">
            <v>#REF!</v>
          </cell>
          <cell r="E70">
            <v>0.10052571611835062</v>
          </cell>
          <cell r="F70">
            <v>6.4878695026969677E-3</v>
          </cell>
          <cell r="G70">
            <v>6.9579822405220634E-2</v>
          </cell>
          <cell r="H70" t="e">
            <v>#REF!</v>
          </cell>
          <cell r="I70">
            <v>0.10942270568354912</v>
          </cell>
          <cell r="J70" t="e">
            <v>#REF!</v>
          </cell>
          <cell r="K70">
            <v>1.0128276333057624E-3</v>
          </cell>
          <cell r="L70">
            <v>3.1883719787197638E-2</v>
          </cell>
          <cell r="M70" t="e">
            <v>#REF!</v>
          </cell>
          <cell r="N70">
            <v>7.7783703380084265E-2</v>
          </cell>
          <cell r="O70">
            <v>3.1856216363393718E-2</v>
          </cell>
          <cell r="P70">
            <v>6.1664720428378186E-2</v>
          </cell>
          <cell r="S70">
            <v>9.7610835608884242E-2</v>
          </cell>
          <cell r="T70">
            <v>9.4890727284210122E-3</v>
          </cell>
          <cell r="U70">
            <v>6.7200704924674962E-2</v>
          </cell>
          <cell r="W70">
            <v>0.1060674709838909</v>
          </cell>
          <cell r="X70">
            <v>3.605832564187944E-3</v>
          </cell>
        </row>
        <row r="71">
          <cell r="B71">
            <v>1</v>
          </cell>
          <cell r="C71">
            <v>6.4522398413108459E-2</v>
          </cell>
          <cell r="D71" t="e">
            <v>#REF!</v>
          </cell>
          <cell r="E71">
            <v>9.9293129492505711E-2</v>
          </cell>
          <cell r="F71">
            <v>7.5775522074535175E-3</v>
          </cell>
          <cell r="G71">
            <v>6.8943243412057195E-2</v>
          </cell>
          <cell r="H71" t="e">
            <v>#REF!</v>
          </cell>
          <cell r="I71">
            <v>0.10933879469725818</v>
          </cell>
          <cell r="J71" t="e">
            <v>#REF!</v>
          </cell>
          <cell r="K71">
            <v>1.0402338762062313E-3</v>
          </cell>
          <cell r="L71">
            <v>2.9352700371985924E-2</v>
          </cell>
          <cell r="M71" t="e">
            <v>#REF!</v>
          </cell>
          <cell r="N71">
            <v>7.3593224622181555E-2</v>
          </cell>
          <cell r="O71">
            <v>3.5358865492290878E-2</v>
          </cell>
          <cell r="P71">
            <v>5.9878903235671549E-2</v>
          </cell>
          <cell r="S71">
            <v>9.3294542092890342E-2</v>
          </cell>
          <cell r="T71">
            <v>1.0176222170412738E-2</v>
          </cell>
          <cell r="U71">
            <v>6.6464059304204168E-2</v>
          </cell>
          <cell r="W71">
            <v>0.10445341334219629</v>
          </cell>
          <cell r="X71">
            <v>4.9206897212178873E-3</v>
          </cell>
        </row>
        <row r="72">
          <cell r="B72">
            <v>1.25</v>
          </cell>
          <cell r="C72">
            <v>6.3863341722695782E-2</v>
          </cell>
          <cell r="D72" t="e">
            <v>#REF!</v>
          </cell>
          <cell r="E72">
            <v>9.7076205043252581E-2</v>
          </cell>
          <cell r="F72">
            <v>8.7969553141081635E-3</v>
          </cell>
          <cell r="G72">
            <v>6.8448540708514624E-2</v>
          </cell>
          <cell r="H72" t="e">
            <v>#REF!</v>
          </cell>
          <cell r="I72">
            <v>0.10856146572734196</v>
          </cell>
          <cell r="J72" t="e">
            <v>#REF!</v>
          </cell>
          <cell r="K72">
            <v>1.404669283705542E-3</v>
          </cell>
          <cell r="L72">
            <v>2.7114014599148601E-2</v>
          </cell>
          <cell r="M72" t="e">
            <v>#REF!</v>
          </cell>
          <cell r="N72">
            <v>7.1736322287565699E-2</v>
          </cell>
          <cell r="O72">
            <v>3.8363392248868769E-2</v>
          </cell>
          <cell r="P72">
            <v>5.7577335086223438E-2</v>
          </cell>
          <cell r="S72">
            <v>9.235073741763615E-2</v>
          </cell>
          <cell r="T72">
            <v>1.224073545744067E-2</v>
          </cell>
          <cell r="U72">
            <v>6.568148464433779E-2</v>
          </cell>
          <cell r="W72">
            <v>0.10356255673910082</v>
          </cell>
          <cell r="X72">
            <v>5.3481966521546206E-3</v>
          </cell>
        </row>
        <row r="73">
          <cell r="B73">
            <v>1.5</v>
          </cell>
          <cell r="C73">
            <v>6.2183493756461788E-2</v>
          </cell>
          <cell r="D73" t="e">
            <v>#REF!</v>
          </cell>
          <cell r="E73">
            <v>9.5975706220714496E-2</v>
          </cell>
          <cell r="F73">
            <v>9.5680335278661988E-3</v>
          </cell>
          <cell r="G73">
            <v>6.7883162026103172E-2</v>
          </cell>
          <cell r="H73" t="e">
            <v>#REF!</v>
          </cell>
          <cell r="I73">
            <v>0.10882342574257425</v>
          </cell>
          <cell r="J73" t="e">
            <v>#REF!</v>
          </cell>
          <cell r="K73">
            <v>1.5051754965536258E-3</v>
          </cell>
          <cell r="L73">
            <v>2.5433574185243786E-2</v>
          </cell>
          <cell r="M73" t="e">
            <v>#REF!</v>
          </cell>
          <cell r="N73">
            <v>6.9408910440285132E-2</v>
          </cell>
          <cell r="O73">
            <v>4.0415618410352912E-2</v>
          </cell>
          <cell r="P73">
            <v>5.6684264368876018E-2</v>
          </cell>
          <cell r="S73">
            <v>9.1672234579209366E-2</v>
          </cell>
          <cell r="T73">
            <v>1.4004709758337609E-2</v>
          </cell>
          <cell r="U73">
            <v>6.4972429589002179E-2</v>
          </cell>
          <cell r="W73">
            <v>0.1012812545446268</v>
          </cell>
          <cell r="X73">
            <v>6.9087714922247065E-3</v>
          </cell>
        </row>
        <row r="74">
          <cell r="B74">
            <v>1.75</v>
          </cell>
          <cell r="C74">
            <v>6.1314160003064958E-2</v>
          </cell>
          <cell r="D74" t="e">
            <v>#REF!</v>
          </cell>
          <cell r="E74">
            <v>9.4852458469910514E-2</v>
          </cell>
          <cell r="F74">
            <v>1.0166119653186298E-2</v>
          </cell>
          <cell r="G74">
            <v>6.766689499689249E-2</v>
          </cell>
          <cell r="H74" t="e">
            <v>#REF!</v>
          </cell>
          <cell r="I74">
            <v>0.10827631906892612</v>
          </cell>
          <cell r="J74" t="e">
            <v>#REF!</v>
          </cell>
          <cell r="K74">
            <v>1.816169266060105E-3</v>
          </cell>
          <cell r="L74">
            <v>2.397284126052197E-2</v>
          </cell>
          <cell r="M74" t="e">
            <v>#REF!</v>
          </cell>
          <cell r="N74">
            <v>6.7567929985526465E-2</v>
          </cell>
          <cell r="O74">
            <v>4.2266814049492701E-2</v>
          </cell>
          <cell r="P74">
            <v>5.6496443849476385E-2</v>
          </cell>
          <cell r="S74">
            <v>9.0352715181615112E-2</v>
          </cell>
          <cell r="T74">
            <v>1.5304721266332699E-2</v>
          </cell>
          <cell r="U74">
            <v>6.3708103852995038E-2</v>
          </cell>
          <cell r="W74">
            <v>9.9847308728143569E-2</v>
          </cell>
          <cell r="X74">
            <v>7.3497548423892591E-3</v>
          </cell>
        </row>
        <row r="75">
          <cell r="B75">
            <v>2</v>
          </cell>
          <cell r="C75">
            <v>5.9924634391564327E-2</v>
          </cell>
          <cell r="D75" t="e">
            <v>#REF!</v>
          </cell>
          <cell r="E75">
            <v>9.4058911546579416E-2</v>
          </cell>
          <cell r="F75">
            <v>1.1171467909826607E-2</v>
          </cell>
          <cell r="G75">
            <v>6.7325541143567438E-2</v>
          </cell>
          <cell r="H75" t="e">
            <v>#REF!</v>
          </cell>
          <cell r="I75">
            <v>0.10768708120715918</v>
          </cell>
          <cell r="J75" t="e">
            <v>#REF!</v>
          </cell>
          <cell r="K75">
            <v>1.9829255191618415E-3</v>
          </cell>
          <cell r="L75">
            <v>2.2813893545130234E-2</v>
          </cell>
          <cell r="M75" t="e">
            <v>#REF!</v>
          </cell>
          <cell r="N75">
            <v>6.603632934408131E-2</v>
          </cell>
          <cell r="O75">
            <v>4.3814461785678799E-2</v>
          </cell>
          <cell r="P75">
            <v>5.4573580434396522E-2</v>
          </cell>
          <cell r="S75">
            <v>8.9989051893422045E-2</v>
          </cell>
          <cell r="T75">
            <v>1.6889343449904358E-2</v>
          </cell>
          <cell r="U75">
            <v>6.2875494641244575E-2</v>
          </cell>
          <cell r="W75">
            <v>9.8496015412194868E-2</v>
          </cell>
          <cell r="X75">
            <v>8.2644039329835377E-3</v>
          </cell>
        </row>
        <row r="76">
          <cell r="B76">
            <v>2.25</v>
          </cell>
          <cell r="C76">
            <v>5.976639958722374E-2</v>
          </cell>
          <cell r="D76" t="e">
            <v>#REF!</v>
          </cell>
          <cell r="E76">
            <v>9.3098270730095689E-2</v>
          </cell>
          <cell r="F76">
            <v>1.1948899854579765E-2</v>
          </cell>
          <cell r="G76">
            <v>6.6927829241765088E-2</v>
          </cell>
          <cell r="H76" t="e">
            <v>#REF!</v>
          </cell>
          <cell r="I76">
            <v>0.10714242093488197</v>
          </cell>
          <cell r="J76" t="e">
            <v>#REF!</v>
          </cell>
          <cell r="K76">
            <v>2.1074646275158538E-3</v>
          </cell>
          <cell r="L76">
            <v>2.1663275431910597E-2</v>
          </cell>
          <cell r="M76" t="e">
            <v>#REF!</v>
          </cell>
          <cell r="N76">
            <v>6.3909845307315319E-2</v>
          </cell>
          <cell r="O76">
            <v>4.4566797959680736E-2</v>
          </cell>
          <cell r="P76">
            <v>5.4122996850716913E-2</v>
          </cell>
          <cell r="S76">
            <v>8.8604702645719735E-2</v>
          </cell>
          <cell r="T76">
            <v>1.7436243529225449E-2</v>
          </cell>
          <cell r="U76">
            <v>6.1909011467068988E-2</v>
          </cell>
          <cell r="W76">
            <v>9.7699747756389455E-2</v>
          </cell>
          <cell r="X76">
            <v>9.2317305006448819E-3</v>
          </cell>
        </row>
        <row r="77">
          <cell r="B77">
            <v>2.5</v>
          </cell>
          <cell r="C77">
            <v>5.8610292609614673E-2</v>
          </cell>
          <cell r="D77" t="e">
            <v>#REF!</v>
          </cell>
          <cell r="E77">
            <v>9.256821298756665E-2</v>
          </cell>
          <cell r="F77">
            <v>1.2252564257362118E-2</v>
          </cell>
          <cell r="G77">
            <v>6.6767135954008711E-2</v>
          </cell>
          <cell r="H77" t="e">
            <v>#REF!</v>
          </cell>
          <cell r="I77">
            <v>0.10697968759520182</v>
          </cell>
          <cell r="J77" t="e">
            <v>#REF!</v>
          </cell>
          <cell r="K77">
            <v>2.4653612202922529E-3</v>
          </cell>
          <cell r="L77">
            <v>2.0903528400246427E-2</v>
          </cell>
          <cell r="M77" t="e">
            <v>#REF!</v>
          </cell>
          <cell r="N77">
            <v>6.3087224194337863E-2</v>
          </cell>
          <cell r="O77">
            <v>4.5905172791414678E-2</v>
          </cell>
          <cell r="P77">
            <v>5.3382960683646369E-2</v>
          </cell>
          <cell r="S77">
            <v>8.7656901204533511E-2</v>
          </cell>
          <cell r="T77">
            <v>1.8196145866316599E-2</v>
          </cell>
          <cell r="U77">
            <v>6.0864290347090746E-2</v>
          </cell>
          <cell r="W77">
            <v>9.6874459557132503E-2</v>
          </cell>
          <cell r="X77">
            <v>1.0057328393875409E-2</v>
          </cell>
        </row>
        <row r="78">
          <cell r="B78">
            <v>2.75</v>
          </cell>
          <cell r="C78">
            <v>5.9088382423155374E-2</v>
          </cell>
          <cell r="D78" t="e">
            <v>#REF!</v>
          </cell>
          <cell r="E78">
            <v>9.1383888023963744E-2</v>
          </cell>
          <cell r="F78">
            <v>1.3547174329124842E-2</v>
          </cell>
          <cell r="G78">
            <v>6.6576405096333127E-2</v>
          </cell>
          <cell r="H78" t="e">
            <v>#REF!</v>
          </cell>
          <cell r="I78">
            <v>0.1063995065213252</v>
          </cell>
          <cell r="J78" t="e">
            <v>#REF!</v>
          </cell>
          <cell r="K78">
            <v>2.7466209150813353E-3</v>
          </cell>
          <cell r="L78">
            <v>1.9920452705350686E-2</v>
          </cell>
          <cell r="M78" t="e">
            <v>#REF!</v>
          </cell>
          <cell r="N78">
            <v>6.189355869109911E-2</v>
          </cell>
          <cell r="O78">
            <v>4.6690331753467332E-2</v>
          </cell>
          <cell r="P78">
            <v>5.2477414533014612E-2</v>
          </cell>
          <cell r="S78">
            <v>8.6700916747854156E-2</v>
          </cell>
          <cell r="T78">
            <v>1.8559048707865372E-2</v>
          </cell>
          <cell r="U78">
            <v>6.0576829439324742E-2</v>
          </cell>
          <cell r="W78">
            <v>9.5994679997631852E-2</v>
          </cell>
          <cell r="X78">
            <v>1.0874705892158174E-2</v>
          </cell>
        </row>
        <row r="79">
          <cell r="B79">
            <v>3</v>
          </cell>
          <cell r="C79">
            <v>5.6979595435254507E-2</v>
          </cell>
          <cell r="D79" t="e">
            <v>#REF!</v>
          </cell>
          <cell r="E79">
            <v>9.0380359512679934E-2</v>
          </cell>
          <cell r="F79">
            <v>1.3101276805749601E-2</v>
          </cell>
          <cell r="G79">
            <v>6.6436001709136119E-2</v>
          </cell>
          <cell r="H79" t="e">
            <v>#REF!</v>
          </cell>
          <cell r="I79">
            <v>0.10542482397182025</v>
          </cell>
          <cell r="J79" t="e">
            <v>#REF!</v>
          </cell>
          <cell r="K79">
            <v>3.2177951723187208E-3</v>
          </cell>
          <cell r="L79">
            <v>1.9165017780914888E-2</v>
          </cell>
          <cell r="M79" t="e">
            <v>#REF!</v>
          </cell>
          <cell r="N79">
            <v>6.0987342127615196E-2</v>
          </cell>
          <cell r="O79">
            <v>4.8097264973456032E-2</v>
          </cell>
          <cell r="P79">
            <v>5.1956156542909263E-2</v>
          </cell>
          <cell r="S79">
            <v>8.6341802813110727E-2</v>
          </cell>
          <cell r="T79">
            <v>1.9217745713507366E-2</v>
          </cell>
          <cell r="U79">
            <v>5.9935781212256692E-2</v>
          </cell>
          <cell r="W79">
            <v>9.4480811163000777E-2</v>
          </cell>
          <cell r="X79">
            <v>1.1120487962858888E-2</v>
          </cell>
        </row>
        <row r="80">
          <cell r="B80">
            <v>3.25</v>
          </cell>
          <cell r="C80">
            <v>5.7261416125446551E-2</v>
          </cell>
          <cell r="D80" t="e">
            <v>#REF!</v>
          </cell>
          <cell r="E80">
            <v>8.9998133409921952E-2</v>
          </cell>
          <cell r="F80">
            <v>1.4092224688096695E-2</v>
          </cell>
          <cell r="G80">
            <v>6.6244757364822868E-2</v>
          </cell>
          <cell r="H80" t="e">
            <v>#REF!</v>
          </cell>
          <cell r="I80">
            <v>0.10494173986100533</v>
          </cell>
          <cell r="J80" t="e">
            <v>#REF!</v>
          </cell>
          <cell r="K80">
            <v>3.5840934050179215E-3</v>
          </cell>
          <cell r="L80">
            <v>1.838412090723095E-2</v>
          </cell>
          <cell r="M80" t="e">
            <v>#REF!</v>
          </cell>
          <cell r="N80">
            <v>6.0278427304047512E-2</v>
          </cell>
          <cell r="O80">
            <v>4.8682369946622561E-2</v>
          </cell>
          <cell r="P80">
            <v>5.112032689345402E-2</v>
          </cell>
          <cell r="S80">
            <v>8.5795546171742204E-2</v>
          </cell>
          <cell r="T80">
            <v>1.9622109076642656E-2</v>
          </cell>
          <cell r="U80">
            <v>5.9369695955647311E-2</v>
          </cell>
          <cell r="W80">
            <v>9.3211321383340151E-2</v>
          </cell>
          <cell r="X80">
            <v>1.1596406631361463E-2</v>
          </cell>
        </row>
        <row r="81">
          <cell r="B81">
            <v>3.5</v>
          </cell>
          <cell r="C81">
            <v>5.5607511281053769E-2</v>
          </cell>
          <cell r="D81" t="e">
            <v>#REF!</v>
          </cell>
          <cell r="E81">
            <v>8.9116400811123875E-2</v>
          </cell>
          <cell r="F81">
            <v>1.4245434461414587E-2</v>
          </cell>
          <cell r="G81">
            <v>6.5880896861404623E-2</v>
          </cell>
          <cell r="H81" t="e">
            <v>#REF!</v>
          </cell>
          <cell r="I81">
            <v>0.10444263566260473</v>
          </cell>
          <cell r="J81" t="e">
            <v>#REF!</v>
          </cell>
          <cell r="K81">
            <v>3.7538992169837333E-3</v>
          </cell>
          <cell r="L81">
            <v>1.7726916798256557E-2</v>
          </cell>
          <cell r="M81" t="e">
            <v>#REF!</v>
          </cell>
          <cell r="N81">
            <v>5.9074116783801416E-2</v>
          </cell>
          <cell r="O81">
            <v>4.9719114075959747E-2</v>
          </cell>
          <cell r="P81">
            <v>5.044438443694127E-2</v>
          </cell>
          <cell r="S81">
            <v>8.4741021372222503E-2</v>
          </cell>
          <cell r="T81">
            <v>2.0136045895926637E-2</v>
          </cell>
          <cell r="U81">
            <v>5.8777279255946863E-2</v>
          </cell>
          <cell r="W81">
            <v>9.2976709874699637E-2</v>
          </cell>
          <cell r="X81">
            <v>1.2163648927236917E-2</v>
          </cell>
        </row>
        <row r="82">
          <cell r="B82">
            <v>3.75</v>
          </cell>
          <cell r="C82">
            <v>5.5017162069573661E-2</v>
          </cell>
          <cell r="D82" t="e">
            <v>#REF!</v>
          </cell>
          <cell r="E82">
            <v>8.8137081214098439E-2</v>
          </cell>
          <cell r="F82">
            <v>1.5226348525156658E-2</v>
          </cell>
          <cell r="G82">
            <v>6.5400713828464893E-2</v>
          </cell>
          <cell r="H82" t="e">
            <v>#REF!</v>
          </cell>
          <cell r="I82">
            <v>0.10397376794554454</v>
          </cell>
          <cell r="J82" t="e">
            <v>#REF!</v>
          </cell>
          <cell r="K82">
            <v>4.2339858836504011E-3</v>
          </cell>
          <cell r="L82">
            <v>1.7595534306938877E-2</v>
          </cell>
          <cell r="M82" t="e">
            <v>#REF!</v>
          </cell>
          <cell r="N82">
            <v>5.6606913103986578E-2</v>
          </cell>
          <cell r="O82">
            <v>5.0456104301455196E-2</v>
          </cell>
          <cell r="P82">
            <v>4.9537326506371659E-2</v>
          </cell>
          <cell r="S82">
            <v>8.4608585195610722E-2</v>
          </cell>
          <cell r="T82">
            <v>2.0998192625503311E-2</v>
          </cell>
          <cell r="U82">
            <v>5.8277502887941583E-2</v>
          </cell>
          <cell r="W82">
            <v>9.244875593385854E-2</v>
          </cell>
          <cell r="X82">
            <v>1.2393101018169516E-2</v>
          </cell>
        </row>
        <row r="83">
          <cell r="B83">
            <v>4</v>
          </cell>
          <cell r="C83">
            <v>5.3925851998078936E-2</v>
          </cell>
          <cell r="D83" t="e">
            <v>#REF!</v>
          </cell>
          <cell r="E83">
            <v>8.7353281002782279E-2</v>
          </cell>
          <cell r="F83">
            <v>1.5152537201171466E-2</v>
          </cell>
          <cell r="G83">
            <v>6.5288976351771291E-2</v>
          </cell>
          <cell r="H83" t="e">
            <v>#REF!</v>
          </cell>
          <cell r="I83">
            <v>0.10352995834920031</v>
          </cell>
          <cell r="J83" t="e">
            <v>#REF!</v>
          </cell>
          <cell r="K83">
            <v>4.749724574028124E-3</v>
          </cell>
          <cell r="L83">
            <v>1.6520194251696953E-2</v>
          </cell>
          <cell r="M83" t="e">
            <v>#REF!</v>
          </cell>
          <cell r="N83">
            <v>5.8048387216395193E-2</v>
          </cell>
          <cell r="O83">
            <v>5.129909804958175E-2</v>
          </cell>
          <cell r="P83">
            <v>4.9006846609697952E-2</v>
          </cell>
          <cell r="S83">
            <v>8.4080165815230395E-2</v>
          </cell>
          <cell r="T83">
            <v>2.160102253907778E-2</v>
          </cell>
          <cell r="U83">
            <v>5.7561571436263517E-2</v>
          </cell>
          <cell r="W83">
            <v>9.1639975490044739E-2</v>
          </cell>
          <cell r="X83">
            <v>1.2651475918319539E-2</v>
          </cell>
        </row>
        <row r="84">
          <cell r="B84">
            <v>4.25</v>
          </cell>
          <cell r="C84">
            <v>5.4156346314295216E-2</v>
          </cell>
          <cell r="D84" t="e">
            <v>#REF!</v>
          </cell>
          <cell r="E84">
            <v>8.6462069179197923E-2</v>
          </cell>
          <cell r="F84">
            <v>1.5748187560163801E-2</v>
          </cell>
          <cell r="G84">
            <v>6.5004338844002488E-2</v>
          </cell>
          <cell r="H84" t="e">
            <v>#REF!</v>
          </cell>
          <cell r="I84">
            <v>0.10249629036557502</v>
          </cell>
          <cell r="J84" t="e">
            <v>#REF!</v>
          </cell>
          <cell r="K84">
            <v>5.1350502371105599E-3</v>
          </cell>
          <cell r="L84">
            <v>1.5653802284236077E-2</v>
          </cell>
          <cell r="M84" t="e">
            <v>#REF!</v>
          </cell>
          <cell r="N84">
            <v>5.7187325255369875E-2</v>
          </cell>
          <cell r="O84">
            <v>5.1392675537955894E-2</v>
          </cell>
          <cell r="P84">
            <v>4.8505230011271293E-2</v>
          </cell>
          <cell r="S84">
            <v>8.3638663988607212E-2</v>
          </cell>
          <cell r="T84">
            <v>2.219370131285137E-2</v>
          </cell>
          <cell r="U84">
            <v>5.6823246260847421E-2</v>
          </cell>
          <cell r="W84">
            <v>9.0195448613371101E-2</v>
          </cell>
          <cell r="X84">
            <v>1.3009132579853993E-2</v>
          </cell>
        </row>
        <row r="85">
          <cell r="B85">
            <v>4.5</v>
          </cell>
          <cell r="C85">
            <v>5.3690184328014305E-2</v>
          </cell>
          <cell r="D85" t="e">
            <v>#REF!</v>
          </cell>
          <cell r="E85">
            <v>8.600247065784844E-2</v>
          </cell>
          <cell r="F85">
            <v>1.5704190151229695E-2</v>
          </cell>
          <cell r="G85">
            <v>6.4576526507147305E-2</v>
          </cell>
          <cell r="H85" t="e">
            <v>#REF!</v>
          </cell>
          <cell r="I85">
            <v>0.10160392717060168</v>
          </cell>
          <cell r="J85" t="e">
            <v>#REF!</v>
          </cell>
          <cell r="K85">
            <v>5.4318550730631382E-3</v>
          </cell>
          <cell r="L85">
            <v>1.5244200203835987E-2</v>
          </cell>
          <cell r="M85" t="e">
            <v>#REF!</v>
          </cell>
          <cell r="N85">
            <v>5.6841344014976682E-2</v>
          </cell>
          <cell r="O85">
            <v>5.1691327384694521E-2</v>
          </cell>
          <cell r="P85">
            <v>4.7913006519615914E-2</v>
          </cell>
          <cell r="S85">
            <v>8.2758119907269626E-2</v>
          </cell>
          <cell r="T85">
            <v>2.2935298614794462E-2</v>
          </cell>
          <cell r="U85">
            <v>5.6256819936596959E-2</v>
          </cell>
          <cell r="W85">
            <v>8.9185244445163736E-2</v>
          </cell>
          <cell r="X85">
            <v>1.3370411950259651E-2</v>
          </cell>
        </row>
        <row r="86">
          <cell r="B86">
            <v>4.75</v>
          </cell>
          <cell r="C86">
            <v>5.263394109861156E-2</v>
          </cell>
          <cell r="D86" t="e">
            <v>#REF!</v>
          </cell>
          <cell r="E86">
            <v>8.5138464676487058E-2</v>
          </cell>
          <cell r="F86">
            <v>1.6596204308679596E-2</v>
          </cell>
          <cell r="G86">
            <v>6.4191866314481053E-2</v>
          </cell>
          <cell r="H86" t="e">
            <v>#REF!</v>
          </cell>
          <cell r="I86">
            <v>0.10075369268849961</v>
          </cell>
          <cell r="J86" t="e">
            <v>#REF!</v>
          </cell>
          <cell r="K86">
            <v>5.8520614336917574E-3</v>
          </cell>
          <cell r="L86">
            <v>1.4407422000626011E-2</v>
          </cell>
          <cell r="M86" t="e">
            <v>#REF!</v>
          </cell>
          <cell r="N86">
            <v>5.5658084595584058E-2</v>
          </cell>
          <cell r="O86">
            <v>5.2616328553586715E-2</v>
          </cell>
          <cell r="P86">
            <v>4.7191316499460845E-2</v>
          </cell>
          <cell r="S86">
            <v>8.2713294081132427E-2</v>
          </cell>
          <cell r="T86">
            <v>2.2952375516027655E-2</v>
          </cell>
          <cell r="U86">
            <v>5.5803609714903363E-2</v>
          </cell>
          <cell r="W86">
            <v>8.7996212644537802E-2</v>
          </cell>
          <cell r="X86">
            <v>1.3743224740917747E-2</v>
          </cell>
        </row>
        <row r="87">
          <cell r="B87">
            <v>5.25</v>
          </cell>
          <cell r="C87">
            <v>5.2039429076056569E-2</v>
          </cell>
          <cell r="D87" t="e">
            <v>#REF!</v>
          </cell>
          <cell r="E87">
            <v>8.4884518457647565E-2</v>
          </cell>
          <cell r="F87">
            <v>1.7255002940705682E-2</v>
          </cell>
          <cell r="G87">
            <v>6.40258982908639E-2</v>
          </cell>
          <cell r="H87" t="e">
            <v>#REF!</v>
          </cell>
          <cell r="I87">
            <v>0.10047515760662605</v>
          </cell>
          <cell r="J87" t="e">
            <v>#REF!</v>
          </cell>
          <cell r="K87">
            <v>6.672147049903503E-3</v>
          </cell>
          <cell r="L87">
            <v>1.3252553873250032E-2</v>
          </cell>
          <cell r="M87" t="e">
            <v>#REF!</v>
          </cell>
          <cell r="N87">
            <v>5.4060912393160701E-2</v>
          </cell>
          <cell r="O87">
            <v>5.3903361306459611E-2</v>
          </cell>
          <cell r="P87">
            <v>4.5079794418171538E-2</v>
          </cell>
          <cell r="S87">
            <v>8.1864108580874909E-2</v>
          </cell>
          <cell r="T87">
            <v>2.3250462503698346E-2</v>
          </cell>
          <cell r="U87">
            <v>5.4757961283934745E-2</v>
          </cell>
          <cell r="W87">
            <v>8.7132362393119764E-2</v>
          </cell>
          <cell r="X87">
            <v>1.4101131998780733E-2</v>
          </cell>
        </row>
        <row r="88">
          <cell r="B88">
            <v>5.75</v>
          </cell>
        </row>
        <row r="89">
          <cell r="B89">
            <v>6.25</v>
          </cell>
        </row>
        <row r="90">
          <cell r="B90">
            <v>6.75</v>
          </cell>
        </row>
        <row r="91">
          <cell r="B91">
            <v>7.25</v>
          </cell>
        </row>
        <row r="92">
          <cell r="B92">
            <v>7.75</v>
          </cell>
        </row>
        <row r="93">
          <cell r="B93">
            <v>8.25</v>
          </cell>
        </row>
        <row r="94">
          <cell r="B94">
            <v>8.75</v>
          </cell>
        </row>
        <row r="95">
          <cell r="B95">
            <v>9.25</v>
          </cell>
        </row>
        <row r="96">
          <cell r="B96">
            <v>9.75</v>
          </cell>
        </row>
        <row r="97">
          <cell r="B97">
            <v>10.25</v>
          </cell>
        </row>
        <row r="98">
          <cell r="B98">
            <v>10.75</v>
          </cell>
        </row>
        <row r="99">
          <cell r="B99">
            <v>11.25</v>
          </cell>
        </row>
        <row r="100">
          <cell r="B100">
            <v>11.75</v>
          </cell>
        </row>
        <row r="101">
          <cell r="B101">
            <v>12.25</v>
          </cell>
        </row>
        <row r="102">
          <cell r="B102">
            <v>12.75</v>
          </cell>
        </row>
        <row r="103">
          <cell r="B103">
            <v>13.25</v>
          </cell>
        </row>
        <row r="104">
          <cell r="B104">
            <v>13.75</v>
          </cell>
        </row>
        <row r="105">
          <cell r="B105">
            <v>14.25</v>
          </cell>
        </row>
        <row r="106">
          <cell r="B106">
            <v>14.75</v>
          </cell>
        </row>
        <row r="107">
          <cell r="B107">
            <v>15.25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74FBA-73FC-C645-A680-31431C1D931E}">
  <dimension ref="B1:AN64"/>
  <sheetViews>
    <sheetView workbookViewId="0">
      <selection activeCell="U29" sqref="U22:AE29"/>
    </sheetView>
  </sheetViews>
  <sheetFormatPr baseColWidth="10" defaultRowHeight="16" x14ac:dyDescent="0.2"/>
  <sheetData>
    <row r="1" spans="2:40" ht="19" x14ac:dyDescent="0.25">
      <c r="C1" s="37" t="s">
        <v>194</v>
      </c>
      <c r="M1" s="37" t="s">
        <v>189</v>
      </c>
      <c r="V1" s="33"/>
      <c r="W1" s="37" t="s">
        <v>195</v>
      </c>
      <c r="X1" s="33"/>
      <c r="Y1" s="33"/>
      <c r="Z1" s="33"/>
      <c r="AA1" s="33"/>
      <c r="AB1" s="33"/>
      <c r="AC1" s="33"/>
      <c r="AD1" s="33"/>
      <c r="AF1" s="33"/>
      <c r="AG1" s="37" t="s">
        <v>201</v>
      </c>
      <c r="AH1" s="33"/>
      <c r="AI1" s="33"/>
      <c r="AJ1" s="33"/>
      <c r="AK1" s="33"/>
      <c r="AL1" s="33"/>
      <c r="AM1" s="33"/>
      <c r="AN1" s="33"/>
    </row>
    <row r="2" spans="2:40" x14ac:dyDescent="0.2">
      <c r="C2" t="s">
        <v>159</v>
      </c>
      <c r="D2" t="s">
        <v>160</v>
      </c>
      <c r="E2" t="s">
        <v>164</v>
      </c>
      <c r="F2" t="s">
        <v>165</v>
      </c>
      <c r="G2" t="s">
        <v>193</v>
      </c>
      <c r="H2" t="s">
        <v>192</v>
      </c>
      <c r="I2" s="28" t="s">
        <v>166</v>
      </c>
      <c r="J2" s="28" t="s">
        <v>167</v>
      </c>
      <c r="L2" s="33"/>
      <c r="M2" s="33" t="s">
        <v>159</v>
      </c>
      <c r="N2" s="33" t="s">
        <v>160</v>
      </c>
      <c r="O2" s="33" t="s">
        <v>190</v>
      </c>
      <c r="P2" s="33" t="s">
        <v>165</v>
      </c>
      <c r="Q2" s="33" t="s">
        <v>191</v>
      </c>
      <c r="R2" s="33" t="s">
        <v>192</v>
      </c>
      <c r="S2" s="33" t="s">
        <v>166</v>
      </c>
      <c r="T2" s="33" t="s">
        <v>167</v>
      </c>
      <c r="V2" s="11"/>
      <c r="W2" s="11" t="s">
        <v>196</v>
      </c>
      <c r="X2" s="11" t="s">
        <v>160</v>
      </c>
      <c r="Y2" s="11" t="s">
        <v>197</v>
      </c>
      <c r="Z2" s="11" t="s">
        <v>165</v>
      </c>
      <c r="AA2" s="11" t="s">
        <v>198</v>
      </c>
      <c r="AB2" s="11" t="s">
        <v>192</v>
      </c>
      <c r="AC2" s="11" t="s">
        <v>199</v>
      </c>
      <c r="AD2" s="11" t="s">
        <v>200</v>
      </c>
      <c r="AF2" s="11"/>
      <c r="AG2" s="11" t="s">
        <v>1</v>
      </c>
      <c r="AH2" s="11" t="s">
        <v>160</v>
      </c>
      <c r="AI2" s="11" t="s">
        <v>202</v>
      </c>
      <c r="AJ2" s="11" t="s">
        <v>165</v>
      </c>
      <c r="AK2" s="11" t="s">
        <v>203</v>
      </c>
      <c r="AL2" s="11" t="s">
        <v>192</v>
      </c>
      <c r="AM2" s="11" t="s">
        <v>204</v>
      </c>
      <c r="AN2" s="11" t="s">
        <v>205</v>
      </c>
    </row>
    <row r="3" spans="2:40" x14ac:dyDescent="0.2">
      <c r="B3" s="1" t="s">
        <v>161</v>
      </c>
      <c r="C3">
        <v>0.24282562561181401</v>
      </c>
      <c r="L3" s="1" t="s">
        <v>161</v>
      </c>
      <c r="M3" s="33">
        <v>0.79451636651300594</v>
      </c>
      <c r="N3" s="33"/>
      <c r="O3" s="33"/>
      <c r="P3" s="33"/>
      <c r="Q3" s="33"/>
      <c r="R3" s="33"/>
      <c r="S3" s="33"/>
      <c r="T3" s="33"/>
      <c r="V3" s="39" t="s">
        <v>161</v>
      </c>
      <c r="W3" s="11">
        <v>0.83882354459999997</v>
      </c>
      <c r="X3" s="11"/>
      <c r="Y3" s="11"/>
      <c r="Z3" s="11"/>
      <c r="AA3" s="11"/>
      <c r="AB3" s="11"/>
      <c r="AC3" s="11"/>
      <c r="AD3" s="11"/>
      <c r="AF3" s="39" t="s">
        <v>161</v>
      </c>
      <c r="AG3" s="3">
        <v>0.92375808540000004</v>
      </c>
      <c r="AH3" s="11"/>
      <c r="AI3" s="11"/>
      <c r="AJ3" s="11"/>
      <c r="AK3" s="11"/>
      <c r="AL3" s="11"/>
      <c r="AM3" s="11"/>
      <c r="AN3" s="11"/>
    </row>
    <row r="4" spans="2:40" x14ac:dyDescent="0.2">
      <c r="B4" s="1"/>
      <c r="C4">
        <v>0.24586894617681801</v>
      </c>
      <c r="L4" s="1"/>
      <c r="M4" s="33">
        <v>0.78866150584161998</v>
      </c>
      <c r="N4" s="33">
        <f>(M3+M4+M5)/3</f>
        <v>0.78992386729863406</v>
      </c>
      <c r="O4" s="33">
        <v>109</v>
      </c>
      <c r="P4" s="33">
        <v>84</v>
      </c>
      <c r="Q4" s="33">
        <v>0.05</v>
      </c>
      <c r="R4" s="33">
        <v>4.9943500000000002E-2</v>
      </c>
      <c r="S4" s="33">
        <f>Q4/R4</f>
        <v>1.0011312783445294</v>
      </c>
      <c r="T4" s="33">
        <f>N4</f>
        <v>0.78992386729863406</v>
      </c>
      <c r="V4" s="39"/>
      <c r="W4" s="11">
        <v>0.83999616590000004</v>
      </c>
      <c r="X4" s="11">
        <f>(W3+W4+W5+W6)/4</f>
        <v>0.83707651227500002</v>
      </c>
      <c r="Y4" s="11">
        <v>60.2</v>
      </c>
      <c r="Z4" s="11">
        <v>84</v>
      </c>
      <c r="AA4" s="38">
        <v>2.5715499999999999E-2</v>
      </c>
      <c r="AB4" s="11">
        <f>0.499435/10</f>
        <v>4.9943500000000002E-2</v>
      </c>
      <c r="AC4" s="11">
        <f>AA4/AB4</f>
        <v>0.51489182776537479</v>
      </c>
      <c r="AD4" s="11">
        <f>X4</f>
        <v>0.83707651227500002</v>
      </c>
      <c r="AF4" s="39"/>
      <c r="AG4" s="3">
        <v>0.93871857479999998</v>
      </c>
      <c r="AH4" s="11">
        <f>(AG3+AG4+AG5+AG6)/4</f>
        <v>0.93446667497500002</v>
      </c>
      <c r="AI4" s="11">
        <v>83.3</v>
      </c>
      <c r="AJ4" s="11">
        <v>84</v>
      </c>
      <c r="AK4" s="38">
        <v>4.87E-2</v>
      </c>
      <c r="AL4" s="11">
        <f>0.499435/10</f>
        <v>4.9943500000000002E-2</v>
      </c>
      <c r="AM4" s="11">
        <f>AK4/AL4</f>
        <v>0.97510186510757157</v>
      </c>
      <c r="AN4" s="11">
        <f>AH4</f>
        <v>0.93446667497500002</v>
      </c>
    </row>
    <row r="5" spans="2:40" x14ac:dyDescent="0.2">
      <c r="B5" s="1"/>
      <c r="C5">
        <v>0.24639282898818499</v>
      </c>
      <c r="L5" s="1"/>
      <c r="M5" s="33">
        <v>0.78659372954127604</v>
      </c>
      <c r="N5" s="33"/>
      <c r="O5" s="33"/>
      <c r="P5" s="33"/>
      <c r="Q5" s="33"/>
      <c r="R5" s="33"/>
      <c r="S5" s="33"/>
      <c r="T5" s="33"/>
      <c r="V5" s="39"/>
      <c r="W5" s="11">
        <v>0.83683273920000001</v>
      </c>
      <c r="X5" s="11"/>
      <c r="Y5" s="11"/>
      <c r="Z5" s="11"/>
      <c r="AA5" s="11"/>
      <c r="AB5" s="11"/>
      <c r="AC5" s="11"/>
      <c r="AD5" s="11"/>
      <c r="AF5" s="39"/>
      <c r="AG5" s="3">
        <v>0.93249974260000001</v>
      </c>
      <c r="AH5" s="11"/>
      <c r="AI5" s="11"/>
      <c r="AJ5" s="11"/>
      <c r="AK5" s="11"/>
      <c r="AL5" s="11"/>
      <c r="AM5" s="11"/>
      <c r="AN5" s="11"/>
    </row>
    <row r="6" spans="2:40" x14ac:dyDescent="0.2">
      <c r="B6" s="1"/>
      <c r="C6">
        <v>0.24609168354118499</v>
      </c>
      <c r="D6">
        <f>(C3+C4+C5+C6+C7+C8+C9+C10)/8</f>
        <v>0.24608217771865346</v>
      </c>
      <c r="E6">
        <v>44</v>
      </c>
      <c r="F6">
        <v>84</v>
      </c>
      <c r="G6">
        <v>3.4759999999999999E-2</v>
      </c>
      <c r="H6">
        <v>4.9943500000000002E-2</v>
      </c>
      <c r="I6">
        <f>G6/H6</f>
        <v>0.69598646470511671</v>
      </c>
      <c r="J6">
        <f>D6</f>
        <v>0.24608217771865346</v>
      </c>
      <c r="L6" s="1" t="s">
        <v>162</v>
      </c>
      <c r="M6" s="33">
        <v>2.1616047243242802</v>
      </c>
      <c r="N6" s="33"/>
      <c r="O6" s="33"/>
      <c r="P6" s="33"/>
      <c r="Q6" s="33"/>
      <c r="R6" s="33"/>
      <c r="S6" s="33"/>
      <c r="T6" s="33"/>
      <c r="V6" s="39"/>
      <c r="W6" s="11">
        <v>0.83265359940000006</v>
      </c>
      <c r="X6" s="11"/>
      <c r="Y6" s="11"/>
      <c r="Z6" s="11"/>
      <c r="AA6" s="11"/>
      <c r="AB6" s="11"/>
      <c r="AC6" s="11"/>
      <c r="AD6" s="11"/>
      <c r="AF6" s="39"/>
      <c r="AG6" s="3">
        <v>0.94289029710000005</v>
      </c>
      <c r="AH6" s="11"/>
      <c r="AI6" s="11"/>
      <c r="AJ6" s="11"/>
      <c r="AK6" s="11"/>
      <c r="AL6" s="11"/>
      <c r="AM6" s="11"/>
      <c r="AN6" s="11"/>
    </row>
    <row r="7" spans="2:40" x14ac:dyDescent="0.2">
      <c r="B7" s="1"/>
      <c r="C7">
        <v>0.24836339109585301</v>
      </c>
      <c r="L7" s="1"/>
      <c r="M7" s="33">
        <v>2.1994018773422099</v>
      </c>
      <c r="N7" s="33">
        <f>(M6+M7+M8)/3</f>
        <v>2.1829006951748768</v>
      </c>
      <c r="O7" s="33">
        <v>218</v>
      </c>
      <c r="P7" s="33">
        <v>84</v>
      </c>
      <c r="Q7" s="33">
        <v>0.1</v>
      </c>
      <c r="R7" s="33">
        <v>4.9943500000000002E-2</v>
      </c>
      <c r="S7" s="33">
        <f>Q7/R7</f>
        <v>2.0022625566890588</v>
      </c>
      <c r="T7" s="33">
        <f>N7</f>
        <v>2.1829006951748768</v>
      </c>
      <c r="V7" s="39" t="s">
        <v>162</v>
      </c>
      <c r="W7" s="3">
        <v>1.659984736</v>
      </c>
      <c r="X7" s="11"/>
      <c r="Y7" s="11"/>
      <c r="Z7" s="11"/>
      <c r="AA7" s="11"/>
      <c r="AB7" s="11"/>
      <c r="AC7" s="11"/>
      <c r="AD7" s="11"/>
      <c r="AF7" s="39" t="s">
        <v>162</v>
      </c>
      <c r="AG7" s="3">
        <v>1.867144479</v>
      </c>
      <c r="AH7" s="11"/>
      <c r="AI7" s="11"/>
      <c r="AJ7" s="11"/>
      <c r="AK7" s="11"/>
      <c r="AL7" s="11"/>
      <c r="AM7" s="11"/>
      <c r="AN7" s="11"/>
    </row>
    <row r="8" spans="2:40" x14ac:dyDescent="0.2">
      <c r="B8" s="1"/>
      <c r="C8">
        <v>0.24677460158833101</v>
      </c>
      <c r="L8" s="1"/>
      <c r="M8" s="33">
        <v>2.1876954838581399</v>
      </c>
      <c r="N8" s="33"/>
      <c r="O8" s="33"/>
      <c r="P8" s="33"/>
      <c r="Q8" s="33"/>
      <c r="R8" s="33"/>
      <c r="S8" s="33"/>
      <c r="T8" s="33"/>
      <c r="V8" s="39"/>
      <c r="W8" s="3">
        <v>1.6619106400000001</v>
      </c>
      <c r="X8" s="11">
        <f>(W7+W8+W9)/3</f>
        <v>1.6583872056666669</v>
      </c>
      <c r="Y8" s="11">
        <v>120.3</v>
      </c>
      <c r="Z8" s="11">
        <v>84</v>
      </c>
      <c r="AA8" s="38">
        <v>5.1388299999999998E-2</v>
      </c>
      <c r="AB8" s="11">
        <f>0.499435/10</f>
        <v>4.9943500000000002E-2</v>
      </c>
      <c r="AC8" s="11">
        <f>AA8/AB8</f>
        <v>1.0289286894190435</v>
      </c>
      <c r="AD8" s="11">
        <f>X8</f>
        <v>1.6583872056666669</v>
      </c>
      <c r="AF8" s="39"/>
      <c r="AG8" s="3">
        <v>1.867970664</v>
      </c>
      <c r="AH8" s="11">
        <f>(AG7+AG8+AG9)/3</f>
        <v>1.8641090916666665</v>
      </c>
      <c r="AI8" s="11">
        <v>158.5</v>
      </c>
      <c r="AJ8" s="11">
        <v>84</v>
      </c>
      <c r="AK8" s="38">
        <v>9.2665999999999998E-2</v>
      </c>
      <c r="AL8" s="11">
        <f>0.499435/10</f>
        <v>4.9943500000000002E-2</v>
      </c>
      <c r="AM8" s="11">
        <f>AK8/AL8</f>
        <v>1.8554166207814831</v>
      </c>
      <c r="AN8" s="11">
        <f>AH8</f>
        <v>1.8641090916666665</v>
      </c>
    </row>
    <row r="9" spans="2:40" x14ac:dyDescent="0.2">
      <c r="B9" s="1"/>
      <c r="C9">
        <v>0.24650299500742501</v>
      </c>
      <c r="L9" s="1" t="s">
        <v>163</v>
      </c>
      <c r="M9" s="33">
        <v>3.1803109753421999</v>
      </c>
      <c r="N9" s="33"/>
      <c r="O9" s="33"/>
      <c r="P9" s="33"/>
      <c r="Q9" s="33"/>
      <c r="R9" s="33"/>
      <c r="S9" s="33"/>
      <c r="T9" s="33"/>
      <c r="V9" s="39"/>
      <c r="W9" s="3">
        <v>1.6532662410000001</v>
      </c>
      <c r="X9" s="11"/>
      <c r="Y9" s="11"/>
      <c r="Z9" s="11"/>
      <c r="AA9" s="11"/>
      <c r="AB9" s="11"/>
      <c r="AC9" s="11"/>
      <c r="AD9" s="11"/>
      <c r="AF9" s="39"/>
      <c r="AG9" s="3">
        <v>1.8572121319999999</v>
      </c>
      <c r="AH9" s="11"/>
      <c r="AI9" s="11"/>
      <c r="AJ9" s="11"/>
      <c r="AK9" s="11"/>
      <c r="AL9" s="11"/>
      <c r="AM9" s="11"/>
      <c r="AN9" s="11"/>
    </row>
    <row r="10" spans="2:40" x14ac:dyDescent="0.2">
      <c r="B10" s="1"/>
      <c r="C10">
        <v>0.24583734973961699</v>
      </c>
      <c r="L10" s="1"/>
      <c r="M10" s="33">
        <v>3.2182238796236899</v>
      </c>
      <c r="N10" s="33">
        <f>(M9+M10+M11)/3</f>
        <v>3.1996629177908367</v>
      </c>
      <c r="O10" s="33">
        <v>327.10000000000002</v>
      </c>
      <c r="P10" s="33">
        <v>84</v>
      </c>
      <c r="Q10" s="33">
        <v>0.15</v>
      </c>
      <c r="R10" s="33">
        <v>4.9943500000000002E-2</v>
      </c>
      <c r="S10" s="33">
        <f>Q10/R10</f>
        <v>3.0033938350335876</v>
      </c>
      <c r="T10" s="33">
        <f>N10</f>
        <v>3.1996629177908367</v>
      </c>
      <c r="V10" s="39" t="s">
        <v>163</v>
      </c>
      <c r="W10" s="3">
        <v>2.4621107879999999</v>
      </c>
      <c r="X10" s="11"/>
      <c r="Y10" s="11"/>
      <c r="Z10" s="11"/>
      <c r="AA10" s="11"/>
      <c r="AB10" s="11"/>
      <c r="AC10" s="11"/>
      <c r="AD10" s="11"/>
      <c r="AF10" s="39" t="s">
        <v>163</v>
      </c>
      <c r="AG10" s="3">
        <v>2.8902082020000002</v>
      </c>
      <c r="AH10" s="11"/>
      <c r="AI10" s="11"/>
      <c r="AJ10" s="11"/>
      <c r="AK10" s="11"/>
      <c r="AL10" s="11"/>
      <c r="AM10" s="11"/>
      <c r="AN10" s="11"/>
    </row>
    <row r="11" spans="2:40" x14ac:dyDescent="0.2">
      <c r="B11" s="1" t="s">
        <v>162</v>
      </c>
      <c r="C11">
        <v>0.514791654940007</v>
      </c>
      <c r="L11" s="1"/>
      <c r="M11" s="33">
        <v>3.2004538984066202</v>
      </c>
      <c r="N11" s="33"/>
      <c r="O11" s="33"/>
      <c r="P11" s="33"/>
      <c r="Q11" s="33"/>
      <c r="R11" s="33"/>
      <c r="S11" s="33"/>
      <c r="T11" s="33"/>
      <c r="V11" s="39"/>
      <c r="W11" s="3">
        <v>2.4612837660000002</v>
      </c>
      <c r="X11" s="11">
        <f>(W10+W11+W12)/3</f>
        <v>2.462378255</v>
      </c>
      <c r="Y11" s="11">
        <v>178.3</v>
      </c>
      <c r="Z11" s="11">
        <v>84</v>
      </c>
      <c r="AA11" s="11">
        <v>7.6163999999999996E-2</v>
      </c>
      <c r="AB11" s="11">
        <f>0.499435/10</f>
        <v>4.9943500000000002E-2</v>
      </c>
      <c r="AC11" s="11">
        <f>AA11/AB11</f>
        <v>1.5250032536766545</v>
      </c>
      <c r="AD11" s="11">
        <f>X11</f>
        <v>2.462378255</v>
      </c>
      <c r="AF11" s="39"/>
      <c r="AG11" s="3">
        <v>2.8817675540000001</v>
      </c>
      <c r="AH11" s="11">
        <f>(AG10+AG11+AG12)/3</f>
        <v>2.8823943853333334</v>
      </c>
      <c r="AI11" s="11">
        <v>241.7</v>
      </c>
      <c r="AJ11" s="11">
        <v>84</v>
      </c>
      <c r="AK11" s="11">
        <v>0.14130960000000001</v>
      </c>
      <c r="AL11" s="11">
        <f>0.499435/10</f>
        <v>4.9943500000000002E-2</v>
      </c>
      <c r="AM11" s="11">
        <f>AK11/AL11</f>
        <v>2.8293892098070819</v>
      </c>
      <c r="AN11" s="11">
        <f>AH11</f>
        <v>2.8823943853333334</v>
      </c>
    </row>
    <row r="12" spans="2:40" x14ac:dyDescent="0.2">
      <c r="B12" s="1"/>
      <c r="C12">
        <v>0.51372455141739504</v>
      </c>
      <c r="L12" s="1"/>
      <c r="M12" s="33"/>
      <c r="N12" s="33"/>
      <c r="O12" s="33"/>
      <c r="P12" s="33"/>
      <c r="Q12" s="33"/>
      <c r="R12" s="33"/>
      <c r="S12" s="33"/>
      <c r="T12" s="33"/>
      <c r="V12" s="39"/>
      <c r="W12" s="3">
        <v>2.4637402110000002</v>
      </c>
      <c r="X12" s="11"/>
      <c r="Y12" s="11"/>
      <c r="Z12" s="11"/>
      <c r="AA12" s="11"/>
      <c r="AB12" s="11"/>
      <c r="AC12" s="11"/>
      <c r="AD12" s="11"/>
      <c r="AG12" s="3">
        <v>2.8752073999999999</v>
      </c>
      <c r="AH12" s="11"/>
      <c r="AI12" s="11"/>
      <c r="AJ12" s="11"/>
      <c r="AK12" s="11"/>
      <c r="AL12" s="11"/>
      <c r="AM12" s="11"/>
      <c r="AN12" s="11"/>
    </row>
    <row r="13" spans="2:40" x14ac:dyDescent="0.2">
      <c r="B13" s="1"/>
      <c r="C13">
        <v>0.51722874214536996</v>
      </c>
      <c r="D13">
        <f>(C11+C12+C13+C14+C15+C16)/6</f>
        <v>0.51626883177861016</v>
      </c>
      <c r="E13">
        <v>88</v>
      </c>
      <c r="F13">
        <v>84</v>
      </c>
      <c r="G13">
        <v>6.9519999999999998E-2</v>
      </c>
      <c r="H13">
        <v>4.9943500000000002E-2</v>
      </c>
      <c r="I13">
        <f>G13/H13</f>
        <v>1.3919729294102334</v>
      </c>
      <c r="J13">
        <f>D13</f>
        <v>0.51626883177861016</v>
      </c>
      <c r="L13" s="1"/>
      <c r="M13" s="33"/>
      <c r="N13" s="33"/>
      <c r="O13" s="33"/>
      <c r="P13" s="33"/>
      <c r="Q13" s="33"/>
      <c r="R13" s="33"/>
      <c r="S13" s="33"/>
      <c r="T13" s="33"/>
      <c r="V13" s="39"/>
      <c r="W13" s="11"/>
      <c r="X13" s="11"/>
      <c r="Y13" s="11"/>
      <c r="Z13" s="11"/>
      <c r="AA13" s="11"/>
      <c r="AB13" s="11"/>
      <c r="AC13" s="11"/>
      <c r="AD13" s="11"/>
    </row>
    <row r="14" spans="2:40" x14ac:dyDescent="0.2">
      <c r="B14" s="1"/>
      <c r="C14">
        <v>0.516168933110975</v>
      </c>
      <c r="L14" s="1"/>
      <c r="M14" s="33"/>
      <c r="N14" s="33"/>
      <c r="O14" s="33"/>
      <c r="P14" s="33"/>
      <c r="Q14" s="33"/>
      <c r="R14" s="33"/>
      <c r="S14" s="33"/>
      <c r="T14" s="33"/>
      <c r="V14" s="39"/>
      <c r="W14" s="11"/>
      <c r="X14" s="11"/>
      <c r="Y14" s="11"/>
      <c r="Z14" s="11"/>
      <c r="AA14" s="11"/>
      <c r="AB14" s="11"/>
      <c r="AC14" s="11"/>
      <c r="AD14" s="11"/>
    </row>
    <row r="15" spans="2:40" x14ac:dyDescent="0.2">
      <c r="B15" s="1"/>
      <c r="C15">
        <v>0.51425199690099599</v>
      </c>
      <c r="L15" s="1"/>
      <c r="M15" s="33"/>
      <c r="N15" s="33"/>
      <c r="O15" s="33"/>
      <c r="P15" s="33"/>
      <c r="Q15" s="33"/>
      <c r="R15" s="33"/>
      <c r="S15" s="33"/>
      <c r="T15" s="33"/>
      <c r="V15" s="1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</row>
    <row r="16" spans="2:40" x14ac:dyDescent="0.2">
      <c r="B16" s="1"/>
      <c r="C16">
        <v>0.52144711215691797</v>
      </c>
      <c r="L16" s="1"/>
      <c r="M16" s="33"/>
      <c r="N16" s="33"/>
      <c r="O16" s="33"/>
      <c r="P16" s="33"/>
      <c r="Q16" s="33"/>
      <c r="R16" s="33"/>
      <c r="S16" s="33"/>
      <c r="T16" s="33"/>
      <c r="V16" s="1"/>
      <c r="W16" s="33"/>
      <c r="X16" s="33"/>
      <c r="Y16" s="33"/>
      <c r="Z16" s="3"/>
      <c r="AA16" s="3"/>
      <c r="AB16" s="3"/>
      <c r="AC16" s="3"/>
      <c r="AD16" s="3"/>
      <c r="AE16" s="3"/>
      <c r="AF16" s="33"/>
      <c r="AG16" s="33"/>
      <c r="AH16" s="33"/>
      <c r="AI16" s="33"/>
      <c r="AJ16" s="33"/>
      <c r="AK16" s="33"/>
      <c r="AL16" s="33"/>
      <c r="AM16" s="33"/>
    </row>
    <row r="17" spans="2:39" x14ac:dyDescent="0.2">
      <c r="B17" s="1" t="s">
        <v>163</v>
      </c>
      <c r="C17">
        <v>0.78009728541107504</v>
      </c>
      <c r="L17" s="1"/>
      <c r="M17" s="33"/>
      <c r="N17" s="33"/>
      <c r="O17" s="33"/>
      <c r="P17" s="33"/>
      <c r="Q17" s="33"/>
      <c r="R17" s="33"/>
      <c r="S17" s="33"/>
      <c r="T17" s="33"/>
      <c r="V17" s="1"/>
      <c r="W17" s="33"/>
      <c r="X17" s="33"/>
      <c r="Y17" s="33"/>
      <c r="Z17" s="4"/>
      <c r="AA17" s="3"/>
      <c r="AB17" s="4"/>
      <c r="AC17" s="3"/>
      <c r="AD17" s="4"/>
      <c r="AE17" s="3"/>
      <c r="AF17" s="33"/>
      <c r="AG17" s="33"/>
      <c r="AH17" s="33"/>
      <c r="AI17" s="33"/>
      <c r="AJ17" s="33"/>
      <c r="AK17" s="33"/>
      <c r="AL17" s="33"/>
      <c r="AM17" s="33"/>
    </row>
    <row r="18" spans="2:39" x14ac:dyDescent="0.2">
      <c r="B18" s="1"/>
      <c r="C18">
        <v>0.781661035986016</v>
      </c>
      <c r="L18" s="1"/>
      <c r="M18" s="33"/>
      <c r="N18" s="33"/>
      <c r="O18" s="33"/>
      <c r="P18" s="33"/>
      <c r="Q18" s="33"/>
      <c r="R18" s="33"/>
      <c r="S18" s="33"/>
      <c r="T18" s="33"/>
      <c r="V18" s="1"/>
      <c r="W18" s="33"/>
      <c r="X18" s="33"/>
      <c r="Y18" s="33"/>
      <c r="Z18" s="4"/>
      <c r="AA18" s="3"/>
      <c r="AB18" s="4"/>
      <c r="AC18" s="3"/>
      <c r="AD18" s="4"/>
      <c r="AE18" s="3"/>
      <c r="AF18" s="33"/>
      <c r="AG18" s="33"/>
      <c r="AH18" s="33"/>
      <c r="AI18" s="33"/>
      <c r="AJ18" s="33"/>
      <c r="AK18" s="33"/>
      <c r="AL18" s="33"/>
      <c r="AM18" s="33"/>
    </row>
    <row r="19" spans="2:39" x14ac:dyDescent="0.2">
      <c r="B19" s="1"/>
      <c r="C19">
        <v>0.78010276099571996</v>
      </c>
      <c r="D19">
        <f>(C17+C18+C19+C20+C21)/5</f>
        <v>0.78042499616906547</v>
      </c>
      <c r="E19">
        <v>132</v>
      </c>
      <c r="F19">
        <v>84</v>
      </c>
      <c r="G19">
        <v>0.10428</v>
      </c>
      <c r="H19">
        <v>4.9943500000000002E-2</v>
      </c>
      <c r="I19">
        <f>G19/H19</f>
        <v>2.0879593941153503</v>
      </c>
      <c r="J19">
        <f>D19</f>
        <v>0.78042499616906547</v>
      </c>
      <c r="L19" s="1"/>
      <c r="M19" s="33"/>
      <c r="N19" s="33"/>
      <c r="O19" s="33"/>
      <c r="P19" s="33"/>
      <c r="Q19" s="33"/>
      <c r="R19" s="33"/>
      <c r="S19" s="33"/>
      <c r="T19" s="33"/>
      <c r="V19" s="1"/>
      <c r="W19" s="33"/>
      <c r="X19" s="33"/>
      <c r="Y19" s="33"/>
      <c r="Z19" s="4"/>
      <c r="AA19" s="3"/>
      <c r="AB19" s="4"/>
      <c r="AC19" s="3"/>
      <c r="AD19" s="4"/>
      <c r="AE19" s="3"/>
      <c r="AF19" s="33"/>
      <c r="AG19" s="33"/>
      <c r="AH19" s="33"/>
      <c r="AI19" s="33"/>
      <c r="AJ19" s="33"/>
      <c r="AK19" s="33"/>
      <c r="AL19" s="33"/>
      <c r="AM19" s="33"/>
    </row>
    <row r="20" spans="2:39" x14ac:dyDescent="0.2">
      <c r="B20" s="1"/>
      <c r="C20">
        <v>0.78106917513894503</v>
      </c>
      <c r="L20" s="1"/>
      <c r="M20" s="33"/>
      <c r="N20" s="33"/>
      <c r="O20" s="33"/>
      <c r="P20" s="33"/>
      <c r="Q20" s="33"/>
      <c r="R20" s="33"/>
      <c r="S20" s="33"/>
      <c r="T20" s="33"/>
      <c r="V20" s="1"/>
      <c r="W20" s="33"/>
      <c r="X20" s="33"/>
      <c r="Y20" s="33"/>
      <c r="Z20" s="4"/>
      <c r="AA20" s="3"/>
      <c r="AB20" s="4"/>
      <c r="AC20" s="3"/>
      <c r="AD20" s="4"/>
      <c r="AE20" s="3"/>
      <c r="AF20" s="33"/>
      <c r="AG20" s="33"/>
      <c r="AH20" s="33"/>
      <c r="AI20" s="33"/>
      <c r="AJ20" s="33"/>
      <c r="AK20" s="33"/>
      <c r="AL20" s="33"/>
      <c r="AM20" s="33"/>
    </row>
    <row r="21" spans="2:39" x14ac:dyDescent="0.2">
      <c r="B21" s="1"/>
      <c r="C21">
        <v>0.77919472331357098</v>
      </c>
      <c r="L21" s="1"/>
      <c r="M21" s="33"/>
      <c r="N21" s="33"/>
      <c r="O21" s="33"/>
      <c r="P21" s="33"/>
      <c r="Q21" s="33"/>
      <c r="R21" s="33"/>
      <c r="S21" s="33"/>
      <c r="T21" s="33"/>
      <c r="V21" s="1"/>
      <c r="W21" s="33"/>
      <c r="X21" s="33"/>
      <c r="Y21" s="33"/>
      <c r="Z21" s="4"/>
      <c r="AA21" s="3"/>
      <c r="AB21" s="4"/>
      <c r="AC21" s="3"/>
      <c r="AD21" s="4"/>
      <c r="AE21" s="3"/>
      <c r="AF21" s="33"/>
      <c r="AG21" s="33"/>
      <c r="AH21" s="33"/>
      <c r="AI21" s="33"/>
      <c r="AJ21" s="33"/>
      <c r="AK21" s="33"/>
      <c r="AL21" s="33"/>
      <c r="AM21" s="33"/>
    </row>
    <row r="22" spans="2:39" x14ac:dyDescent="0.2">
      <c r="L22" s="33"/>
      <c r="M22" s="33"/>
      <c r="N22" s="33"/>
      <c r="O22" s="33"/>
      <c r="P22" s="33"/>
      <c r="Q22" s="33"/>
      <c r="R22" s="33"/>
      <c r="S22" s="33"/>
      <c r="T22" s="33"/>
      <c r="W22" s="33"/>
      <c r="X22" s="33"/>
      <c r="Y22" s="33"/>
      <c r="Z22" s="4"/>
      <c r="AA22" s="5"/>
      <c r="AB22" s="6"/>
      <c r="AC22" s="5"/>
      <c r="AD22" s="6"/>
      <c r="AE22" s="5"/>
      <c r="AF22" s="33"/>
      <c r="AG22" s="33"/>
      <c r="AH22" s="33"/>
      <c r="AI22" s="33"/>
      <c r="AJ22" s="33"/>
      <c r="AK22" s="33"/>
      <c r="AL22" s="33"/>
      <c r="AM22" s="33"/>
    </row>
    <row r="23" spans="2:39" x14ac:dyDescent="0.2">
      <c r="W23" s="33"/>
      <c r="X23" s="33"/>
      <c r="Y23" s="33"/>
      <c r="Z23" s="4"/>
      <c r="AA23" s="5"/>
      <c r="AB23" s="6"/>
      <c r="AC23" s="5"/>
      <c r="AD23" s="6"/>
      <c r="AE23" s="5"/>
      <c r="AF23" s="33"/>
      <c r="AG23" s="33"/>
      <c r="AH23" s="33"/>
      <c r="AI23" s="33"/>
      <c r="AJ23" s="33"/>
      <c r="AK23" s="33"/>
      <c r="AL23" s="33"/>
      <c r="AM23" s="33"/>
    </row>
    <row r="24" spans="2:39" x14ac:dyDescent="0.2">
      <c r="W24" s="33"/>
      <c r="X24" s="33"/>
      <c r="Y24" s="33"/>
      <c r="Z24" s="4"/>
      <c r="AA24" s="5"/>
      <c r="AB24" s="6"/>
      <c r="AC24" s="5"/>
      <c r="AD24" s="6"/>
      <c r="AE24" s="5"/>
      <c r="AF24" s="33"/>
      <c r="AG24" s="33"/>
      <c r="AH24" s="33"/>
      <c r="AI24" s="33"/>
      <c r="AJ24" s="33"/>
      <c r="AK24" s="33"/>
      <c r="AL24" s="33"/>
      <c r="AM24" s="33"/>
    </row>
    <row r="25" spans="2:39" x14ac:dyDescent="0.2">
      <c r="M25" s="1"/>
      <c r="W25" s="33"/>
      <c r="X25" s="33"/>
      <c r="Y25" s="33"/>
      <c r="Z25" s="4"/>
      <c r="AA25" s="3"/>
      <c r="AB25" s="4"/>
      <c r="AC25" s="3"/>
      <c r="AD25" s="4"/>
      <c r="AE25" s="3"/>
      <c r="AF25" s="33"/>
      <c r="AG25" s="33"/>
      <c r="AH25" s="33"/>
      <c r="AI25" s="33"/>
      <c r="AJ25" s="33"/>
      <c r="AK25" s="33"/>
      <c r="AL25" s="33"/>
      <c r="AM25" s="33"/>
    </row>
    <row r="26" spans="2:39" x14ac:dyDescent="0.2">
      <c r="M26" s="1"/>
      <c r="W26" s="33"/>
      <c r="X26" s="33"/>
      <c r="Y26" s="33"/>
      <c r="Z26" s="4"/>
      <c r="AA26" s="7"/>
      <c r="AB26" s="8"/>
      <c r="AC26" s="7"/>
      <c r="AD26" s="8"/>
      <c r="AE26" s="7"/>
      <c r="AF26" s="33"/>
      <c r="AG26" s="33"/>
      <c r="AH26" s="33"/>
      <c r="AI26" s="33"/>
      <c r="AJ26" s="33"/>
      <c r="AK26" s="33"/>
      <c r="AL26" s="33"/>
      <c r="AM26" s="33"/>
    </row>
    <row r="27" spans="2:39" x14ac:dyDescent="0.2">
      <c r="M27" s="1"/>
      <c r="W27" s="33"/>
      <c r="X27" s="33"/>
      <c r="Y27" s="33"/>
      <c r="Z27" s="4"/>
      <c r="AA27" s="7"/>
      <c r="AB27" s="8"/>
      <c r="AC27" s="7"/>
      <c r="AD27" s="8"/>
      <c r="AE27" s="7"/>
      <c r="AF27" s="33"/>
      <c r="AG27" s="33"/>
      <c r="AH27" s="33"/>
      <c r="AI27" s="33"/>
      <c r="AJ27" s="33"/>
      <c r="AK27" s="33"/>
      <c r="AL27" s="33"/>
      <c r="AM27" s="33"/>
    </row>
    <row r="28" spans="2:39" x14ac:dyDescent="0.2">
      <c r="M28" s="1"/>
      <c r="W28" s="33"/>
      <c r="X28" s="33"/>
      <c r="Y28" s="33"/>
      <c r="Z28" s="4"/>
      <c r="AA28" s="7"/>
      <c r="AB28" s="8"/>
      <c r="AC28" s="7"/>
      <c r="AD28" s="8"/>
      <c r="AE28" s="7"/>
      <c r="AF28" s="33"/>
      <c r="AG28" s="33"/>
      <c r="AH28" s="33"/>
      <c r="AI28" s="33"/>
      <c r="AJ28" s="33"/>
      <c r="AK28" s="33"/>
      <c r="AL28" s="33"/>
      <c r="AM28" s="33"/>
    </row>
    <row r="29" spans="2:39" x14ac:dyDescent="0.2">
      <c r="G29" s="28"/>
      <c r="H29" s="28"/>
      <c r="M29" s="1"/>
      <c r="W29" s="33"/>
      <c r="X29" s="33"/>
      <c r="Y29" s="33"/>
      <c r="Z29" s="4"/>
      <c r="AA29" s="3"/>
      <c r="AB29" s="4"/>
      <c r="AC29" s="3"/>
      <c r="AD29" s="4"/>
      <c r="AE29" s="3"/>
      <c r="AF29" s="33"/>
      <c r="AG29" s="33"/>
      <c r="AH29" s="33"/>
      <c r="AI29" s="33"/>
      <c r="AJ29" s="33"/>
      <c r="AK29" s="33"/>
      <c r="AL29" s="33"/>
      <c r="AM29" s="33"/>
    </row>
    <row r="30" spans="2:39" x14ac:dyDescent="0.2">
      <c r="M30" s="1"/>
      <c r="W30" s="33"/>
      <c r="X30" s="33"/>
      <c r="Y30" s="33"/>
      <c r="Z30" s="4"/>
      <c r="AA30" s="3"/>
      <c r="AB30" s="4"/>
      <c r="AC30" s="3"/>
      <c r="AD30" s="4"/>
      <c r="AE30" s="3"/>
      <c r="AF30" s="33"/>
      <c r="AG30" s="33"/>
      <c r="AH30" s="33"/>
      <c r="AI30" s="33"/>
      <c r="AJ30" s="33"/>
      <c r="AK30" s="33"/>
      <c r="AL30" s="33"/>
      <c r="AM30" s="33"/>
    </row>
    <row r="31" spans="2:39" x14ac:dyDescent="0.2">
      <c r="M31" s="1"/>
      <c r="W31" s="33"/>
      <c r="X31" s="33"/>
      <c r="Y31" s="33"/>
      <c r="Z31" s="4"/>
      <c r="AA31" s="3"/>
      <c r="AB31" s="4"/>
      <c r="AC31" s="3"/>
      <c r="AD31" s="4"/>
      <c r="AE31" s="3"/>
      <c r="AF31" s="33"/>
      <c r="AG31" s="33"/>
      <c r="AH31" s="33"/>
      <c r="AI31" s="33"/>
      <c r="AJ31" s="33"/>
      <c r="AK31" s="33"/>
      <c r="AL31" s="33"/>
      <c r="AM31" s="33"/>
    </row>
    <row r="32" spans="2:39" x14ac:dyDescent="0.2"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</row>
    <row r="33" spans="2:39" x14ac:dyDescent="0.2"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</row>
    <row r="34" spans="2:39" x14ac:dyDescent="0.2"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</row>
    <row r="35" spans="2:39" x14ac:dyDescent="0.2"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</row>
    <row r="36" spans="2:39" x14ac:dyDescent="0.2"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</row>
    <row r="37" spans="2:39" x14ac:dyDescent="0.2"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</row>
    <row r="39" spans="2:39" ht="19" x14ac:dyDescent="0.25">
      <c r="B39" s="33"/>
      <c r="C39" s="37" t="s">
        <v>206</v>
      </c>
      <c r="D39" s="33"/>
      <c r="E39" s="33"/>
      <c r="F39" s="33"/>
      <c r="G39" s="33"/>
      <c r="H39" s="33"/>
      <c r="I39" s="33"/>
      <c r="J39" s="33"/>
      <c r="L39" s="33"/>
      <c r="M39" s="37" t="s">
        <v>211</v>
      </c>
      <c r="N39" s="33"/>
      <c r="O39" s="33"/>
      <c r="P39" s="33"/>
      <c r="Q39" s="33"/>
      <c r="R39" s="33"/>
      <c r="S39" s="33"/>
      <c r="T39" s="33"/>
      <c r="U39" s="33"/>
    </row>
    <row r="40" spans="2:39" x14ac:dyDescent="0.2">
      <c r="B40" s="11"/>
      <c r="C40" s="11" t="s">
        <v>3</v>
      </c>
      <c r="D40" s="11" t="s">
        <v>160</v>
      </c>
      <c r="E40" s="11" t="s">
        <v>207</v>
      </c>
      <c r="F40" s="11" t="s">
        <v>165</v>
      </c>
      <c r="G40" s="11" t="s">
        <v>208</v>
      </c>
      <c r="H40" s="11" t="s">
        <v>192</v>
      </c>
      <c r="I40" s="11" t="s">
        <v>209</v>
      </c>
      <c r="J40" s="11" t="s">
        <v>210</v>
      </c>
      <c r="L40" s="11"/>
      <c r="M40" s="11" t="s">
        <v>212</v>
      </c>
      <c r="N40" s="11" t="s">
        <v>160</v>
      </c>
      <c r="O40" s="11" t="s">
        <v>213</v>
      </c>
      <c r="P40" s="11" t="s">
        <v>165</v>
      </c>
      <c r="Q40" s="11" t="s">
        <v>214</v>
      </c>
      <c r="R40" s="11" t="s">
        <v>192</v>
      </c>
      <c r="S40" s="11" t="s">
        <v>215</v>
      </c>
      <c r="T40" s="11" t="s">
        <v>216</v>
      </c>
      <c r="U40" s="11"/>
    </row>
    <row r="41" spans="2:39" x14ac:dyDescent="0.2">
      <c r="B41" s="39" t="s">
        <v>161</v>
      </c>
      <c r="C41" s="11">
        <v>0.94132660530000001</v>
      </c>
      <c r="D41" s="11"/>
      <c r="E41" s="11"/>
      <c r="F41" s="11"/>
      <c r="G41" s="11"/>
      <c r="H41" s="11"/>
      <c r="I41" s="11"/>
      <c r="J41" s="11"/>
      <c r="L41" s="39" t="s">
        <v>161</v>
      </c>
      <c r="M41" s="33">
        <v>0.88695405682406103</v>
      </c>
      <c r="N41" s="11"/>
      <c r="O41" s="11"/>
      <c r="P41" s="11"/>
      <c r="Q41" s="11"/>
      <c r="R41" s="11"/>
      <c r="S41" s="11"/>
      <c r="T41" s="11"/>
      <c r="U41" s="11"/>
    </row>
    <row r="42" spans="2:39" x14ac:dyDescent="0.2">
      <c r="B42" s="39"/>
      <c r="C42" s="11">
        <v>0.94384263670000002</v>
      </c>
      <c r="D42" s="11">
        <f>(C41+C42+C43+C44)/4</f>
        <v>0.94016638062500002</v>
      </c>
      <c r="E42" s="11">
        <v>52.5</v>
      </c>
      <c r="F42" s="11">
        <v>84</v>
      </c>
      <c r="G42" s="40">
        <v>2.648E-2</v>
      </c>
      <c r="H42" s="11">
        <f>0.499435/10</f>
        <v>4.9943500000000002E-2</v>
      </c>
      <c r="I42" s="11">
        <f>G42/H42</f>
        <v>0.53019912501126276</v>
      </c>
      <c r="J42" s="11">
        <f>D42</f>
        <v>0.94016638062500002</v>
      </c>
      <c r="L42" s="39"/>
      <c r="M42" s="33">
        <v>0.88249134487424996</v>
      </c>
      <c r="N42" s="11">
        <f>(M41+M42+M43+M44)/4</f>
        <v>0.88903048899350445</v>
      </c>
      <c r="O42" s="11">
        <v>38</v>
      </c>
      <c r="P42" s="11">
        <v>84</v>
      </c>
      <c r="Q42" s="40">
        <v>2.5000000000000001E-2</v>
      </c>
      <c r="R42" s="11">
        <f>0.499435/10</f>
        <v>4.9943500000000002E-2</v>
      </c>
      <c r="S42" s="11">
        <f>Q42/R42</f>
        <v>0.50056563917226471</v>
      </c>
      <c r="T42" s="11">
        <f>N42</f>
        <v>0.88903048899350445</v>
      </c>
      <c r="U42" s="11"/>
    </row>
    <row r="43" spans="2:39" x14ac:dyDescent="0.2">
      <c r="B43" s="39"/>
      <c r="C43" s="11">
        <v>0.93703049500000002</v>
      </c>
      <c r="D43" s="11"/>
      <c r="E43" s="11"/>
      <c r="F43" s="11"/>
      <c r="G43" s="11"/>
      <c r="H43" s="11"/>
      <c r="I43" s="11"/>
      <c r="J43" s="11"/>
      <c r="L43" s="39"/>
      <c r="M43" s="33">
        <v>0.88986930983632595</v>
      </c>
      <c r="N43" s="11"/>
      <c r="O43" s="11"/>
      <c r="P43" s="11"/>
      <c r="Q43" s="11"/>
      <c r="R43" s="11"/>
      <c r="S43" s="11"/>
      <c r="T43" s="11"/>
      <c r="U43" s="11"/>
    </row>
    <row r="44" spans="2:39" x14ac:dyDescent="0.2">
      <c r="B44" s="39"/>
      <c r="C44" s="11">
        <v>0.93846578550000004</v>
      </c>
      <c r="D44" s="11"/>
      <c r="E44" s="11"/>
      <c r="F44" s="11"/>
      <c r="G44" s="11"/>
      <c r="H44" s="11"/>
      <c r="I44" s="11"/>
      <c r="J44" s="11"/>
      <c r="L44" s="39"/>
      <c r="M44" s="33">
        <v>0.89680724443938098</v>
      </c>
      <c r="N44" s="11"/>
      <c r="O44" s="11"/>
      <c r="P44" s="11"/>
      <c r="Q44" s="11"/>
      <c r="R44" s="11"/>
      <c r="S44" s="11"/>
      <c r="T44" s="11"/>
      <c r="U44" s="11"/>
    </row>
    <row r="45" spans="2:39" x14ac:dyDescent="0.2">
      <c r="B45" s="39" t="s">
        <v>162</v>
      </c>
      <c r="C45" s="11">
        <v>1.9313369579999999</v>
      </c>
      <c r="D45" s="11"/>
      <c r="E45" s="11"/>
      <c r="F45" s="11"/>
      <c r="G45" s="11"/>
      <c r="H45" s="11"/>
      <c r="I45" s="11"/>
      <c r="J45" s="11"/>
      <c r="L45" s="39" t="s">
        <v>162</v>
      </c>
      <c r="M45" s="33">
        <v>1.76864834611637</v>
      </c>
      <c r="N45" s="11"/>
      <c r="O45" s="11"/>
      <c r="P45" s="11"/>
      <c r="Q45" s="11"/>
      <c r="R45" s="11"/>
      <c r="S45" s="11"/>
      <c r="T45" s="11"/>
      <c r="U45" s="11"/>
    </row>
    <row r="46" spans="2:39" x14ac:dyDescent="0.2">
      <c r="B46" s="39"/>
      <c r="C46" s="11">
        <v>1.9307491299999999</v>
      </c>
      <c r="D46" s="11">
        <f>(C45+C46+C47)/3</f>
        <v>1.9307480243333333</v>
      </c>
      <c r="E46" s="11">
        <v>106.7</v>
      </c>
      <c r="F46" s="11">
        <v>84</v>
      </c>
      <c r="G46" s="40">
        <v>5.3817799999999999E-2</v>
      </c>
      <c r="H46" s="11">
        <f>0.499435/10</f>
        <v>4.9943500000000002E-2</v>
      </c>
      <c r="I46" s="11">
        <f>G46/H46</f>
        <v>1.0775736582338042</v>
      </c>
      <c r="J46" s="11">
        <f>D46</f>
        <v>1.9307480243333333</v>
      </c>
      <c r="L46" s="39"/>
      <c r="M46" s="33">
        <v>1.78446120967619</v>
      </c>
      <c r="N46" s="11">
        <f>(M45+M46+M47)/3</f>
        <v>1.7757015977607766</v>
      </c>
      <c r="O46" s="11">
        <v>76</v>
      </c>
      <c r="P46" s="11">
        <v>84</v>
      </c>
      <c r="Q46" s="40">
        <v>0.05</v>
      </c>
      <c r="R46" s="11">
        <f>0.499435/10</f>
        <v>4.9943500000000002E-2</v>
      </c>
      <c r="S46" s="11">
        <f>Q46/R46</f>
        <v>1.0011312783445294</v>
      </c>
      <c r="T46" s="11">
        <f>N46</f>
        <v>1.7757015977607766</v>
      </c>
      <c r="U46" s="11"/>
    </row>
    <row r="47" spans="2:39" x14ac:dyDescent="0.2">
      <c r="B47" s="39"/>
      <c r="C47" s="11">
        <v>1.9301579849999999</v>
      </c>
      <c r="D47" s="11"/>
      <c r="E47" s="11"/>
      <c r="F47" s="11"/>
      <c r="G47" s="11"/>
      <c r="H47" s="11"/>
      <c r="I47" s="11"/>
      <c r="J47" s="11"/>
      <c r="L47" s="39"/>
      <c r="M47" s="33">
        <v>1.7739952374897701</v>
      </c>
      <c r="N47" s="11"/>
      <c r="O47" s="11"/>
      <c r="P47" s="11"/>
      <c r="Q47" s="11"/>
      <c r="R47" s="11"/>
      <c r="S47" s="11"/>
      <c r="T47" s="11"/>
      <c r="U47" s="11"/>
    </row>
    <row r="48" spans="2:39" x14ac:dyDescent="0.2">
      <c r="B48" s="39" t="s">
        <v>163</v>
      </c>
      <c r="C48" s="11">
        <v>2.9084285670000001</v>
      </c>
      <c r="D48" s="11"/>
      <c r="E48" s="11"/>
      <c r="F48" s="11"/>
      <c r="G48" s="11"/>
      <c r="H48" s="11"/>
      <c r="I48" s="11"/>
      <c r="J48" s="11"/>
      <c r="L48" s="39" t="s">
        <v>163</v>
      </c>
      <c r="M48" s="11"/>
      <c r="N48" s="11"/>
      <c r="O48" s="11"/>
      <c r="P48" s="11"/>
      <c r="Q48" s="11"/>
      <c r="R48" s="11"/>
      <c r="S48" s="11"/>
      <c r="T48" s="11"/>
      <c r="U48" s="11"/>
    </row>
    <row r="49" spans="2:21" x14ac:dyDescent="0.2">
      <c r="B49" s="39"/>
      <c r="C49" s="11">
        <v>2.905913451</v>
      </c>
      <c r="D49" s="11">
        <f>(C48+C49+C50)/3</f>
        <v>2.9090479693333329</v>
      </c>
      <c r="E49" s="11">
        <v>160</v>
      </c>
      <c r="F49" s="11">
        <v>84</v>
      </c>
      <c r="G49" s="11">
        <v>8.0701690000000006E-2</v>
      </c>
      <c r="H49" s="11">
        <f>0.499435/10</f>
        <v>4.9943500000000002E-2</v>
      </c>
      <c r="I49" s="11">
        <f>G49/H49</f>
        <v>1.6158597214852783</v>
      </c>
      <c r="J49" s="11">
        <f>D49</f>
        <v>2.9090479693333329</v>
      </c>
      <c r="L49" s="39"/>
      <c r="M49" s="11"/>
      <c r="N49" s="11"/>
      <c r="O49" s="11"/>
      <c r="P49" s="11"/>
      <c r="Q49" s="11"/>
      <c r="R49" s="11"/>
      <c r="S49" s="11">
        <v>0</v>
      </c>
      <c r="T49" s="11">
        <v>0</v>
      </c>
      <c r="U49" s="11"/>
    </row>
    <row r="50" spans="2:21" x14ac:dyDescent="0.2">
      <c r="B50" s="33"/>
      <c r="C50" s="11">
        <v>2.9128018899999999</v>
      </c>
      <c r="D50" s="11"/>
      <c r="E50" s="11"/>
      <c r="F50" s="11"/>
      <c r="G50" s="11"/>
      <c r="H50" s="11"/>
      <c r="I50" s="11"/>
      <c r="J50" s="11"/>
      <c r="L50" s="33"/>
      <c r="M50" s="11"/>
      <c r="N50" s="11"/>
      <c r="O50" s="11"/>
      <c r="P50" s="11"/>
      <c r="Q50" s="11"/>
      <c r="R50" s="11"/>
      <c r="S50" s="11"/>
      <c r="T50" s="11"/>
      <c r="U50" s="11"/>
    </row>
    <row r="51" spans="2:21" x14ac:dyDescent="0.2">
      <c r="B51" s="33"/>
      <c r="C51" s="11"/>
      <c r="D51" s="11"/>
      <c r="E51" s="11"/>
      <c r="F51" s="11"/>
      <c r="G51" s="11"/>
      <c r="H51" s="11"/>
      <c r="I51" s="11"/>
      <c r="J51" s="11"/>
      <c r="L51" s="33"/>
      <c r="M51" s="11"/>
      <c r="N51" s="11"/>
      <c r="O51" s="11"/>
      <c r="P51" s="11"/>
      <c r="Q51" s="11"/>
      <c r="R51" s="11"/>
      <c r="S51" s="11"/>
      <c r="T51" s="11"/>
      <c r="U51" s="11"/>
    </row>
    <row r="58" spans="2:21" x14ac:dyDescent="0.2">
      <c r="M58" s="1"/>
    </row>
    <row r="59" spans="2:21" x14ac:dyDescent="0.2">
      <c r="M59" s="1"/>
    </row>
    <row r="60" spans="2:21" x14ac:dyDescent="0.2">
      <c r="M60" s="1"/>
    </row>
    <row r="61" spans="2:21" x14ac:dyDescent="0.2">
      <c r="M61" s="1"/>
    </row>
    <row r="62" spans="2:21" x14ac:dyDescent="0.2">
      <c r="M62" s="1"/>
    </row>
    <row r="63" spans="2:21" x14ac:dyDescent="0.2">
      <c r="M63" s="1"/>
    </row>
    <row r="64" spans="2:21" x14ac:dyDescent="0.2">
      <c r="M64" s="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ACA23-F267-0844-92CE-673ED37D5952}">
  <dimension ref="A1:V31"/>
  <sheetViews>
    <sheetView workbookViewId="0">
      <selection activeCell="Q24" sqref="Q24"/>
    </sheetView>
  </sheetViews>
  <sheetFormatPr baseColWidth="10" defaultRowHeight="16" x14ac:dyDescent="0.2"/>
  <cols>
    <col min="1" max="16384" width="10.83203125" style="17"/>
  </cols>
  <sheetData>
    <row r="1" spans="1:22" s="50" customFormat="1" ht="29" x14ac:dyDescent="0.35">
      <c r="I1" s="53" t="s">
        <v>229</v>
      </c>
    </row>
    <row r="2" spans="1:22" s="50" customFormat="1" x14ac:dyDescent="0.2"/>
    <row r="4" spans="1:22" ht="21" x14ac:dyDescent="0.25">
      <c r="B4" s="66" t="s">
        <v>9</v>
      </c>
      <c r="C4" s="66"/>
      <c r="D4" s="66"/>
      <c r="E4" s="66"/>
      <c r="F4" s="66"/>
      <c r="G4" s="66"/>
      <c r="H4" s="66"/>
      <c r="M4" s="9" t="s">
        <v>10</v>
      </c>
    </row>
    <row r="5" spans="1:22" x14ac:dyDescent="0.2">
      <c r="B5" s="12" t="s">
        <v>141</v>
      </c>
      <c r="E5" s="12"/>
      <c r="F5" s="12" t="s">
        <v>142</v>
      </c>
      <c r="L5" s="12" t="s">
        <v>141</v>
      </c>
      <c r="O5" s="12"/>
      <c r="P5" s="12" t="s">
        <v>142</v>
      </c>
    </row>
    <row r="6" spans="1:22" x14ac:dyDescent="0.2">
      <c r="A6" s="17" t="s">
        <v>6</v>
      </c>
      <c r="B6" s="17" t="s">
        <v>0</v>
      </c>
      <c r="C6" s="17" t="s">
        <v>2</v>
      </c>
      <c r="D6" s="17" t="s">
        <v>3</v>
      </c>
      <c r="F6" s="17" t="s">
        <v>5</v>
      </c>
      <c r="G6" s="17" t="s">
        <v>142</v>
      </c>
      <c r="H6" s="17" t="s">
        <v>4</v>
      </c>
      <c r="K6" s="17" t="s">
        <v>6</v>
      </c>
      <c r="L6" s="17" t="s">
        <v>0</v>
      </c>
      <c r="M6" s="17" t="s">
        <v>2</v>
      </c>
      <c r="N6" s="17" t="s">
        <v>3</v>
      </c>
      <c r="P6" s="17" t="s">
        <v>5</v>
      </c>
      <c r="Q6" s="17" t="s">
        <v>159</v>
      </c>
      <c r="R6" s="17" t="s">
        <v>4</v>
      </c>
      <c r="T6" s="1"/>
      <c r="V6" s="1"/>
    </row>
    <row r="7" spans="1:22" x14ac:dyDescent="0.2">
      <c r="A7" s="17">
        <v>0</v>
      </c>
      <c r="B7" s="17">
        <v>2.22938105622972</v>
      </c>
      <c r="C7" s="17">
        <v>2.0360386048905301</v>
      </c>
      <c r="D7" s="17">
        <v>1.4448917627934999E-2</v>
      </c>
      <c r="F7" s="17">
        <v>2.19698531660742</v>
      </c>
      <c r="G7" s="17">
        <v>0.74242319330249495</v>
      </c>
      <c r="H7" s="17">
        <v>9.80117157881292E-2</v>
      </c>
      <c r="K7" s="17">
        <v>0</v>
      </c>
      <c r="L7" s="17">
        <f>(B7-0.0067)/1.609*0.05</f>
        <v>6.9070262779046626E-2</v>
      </c>
      <c r="M7" s="17">
        <f>(C7+0.0881)/1.0504*0.05</f>
        <v>0.10111093892281656</v>
      </c>
      <c r="N7" s="17">
        <f>(D7+0.0221)/1.8135*0.05</f>
        <v>1.0076900366124898E-3</v>
      </c>
      <c r="P7" s="17">
        <f>(F7-0.0067)/1.609*0.05</f>
        <v>6.8063558626706655E-2</v>
      </c>
      <c r="Q7" s="17">
        <f>(G7+0.0201)/0.3839*0.05</f>
        <v>9.9312736819809191E-2</v>
      </c>
      <c r="R7" s="17">
        <f>(H7+0.0221)/1.8135*0.05</f>
        <v>3.3115995530225866E-3</v>
      </c>
      <c r="T7" s="1"/>
      <c r="V7" s="1"/>
    </row>
    <row r="8" spans="1:22" x14ac:dyDescent="0.2">
      <c r="A8" s="17">
        <v>0.25</v>
      </c>
      <c r="B8" s="17">
        <v>1.6023207641710699</v>
      </c>
      <c r="C8" s="17">
        <v>1.8000014160879401</v>
      </c>
      <c r="D8" s="17">
        <v>0.72037307963969499</v>
      </c>
      <c r="F8" s="17">
        <v>0.72309843289315401</v>
      </c>
      <c r="G8" s="17">
        <v>0.38495118624062102</v>
      </c>
      <c r="H8" s="17">
        <v>1.6657435685663999</v>
      </c>
      <c r="K8" s="17">
        <v>0.25</v>
      </c>
      <c r="L8" s="17">
        <f t="shared" ref="L8:L31" si="0">(B8-0.0067)/1.609*0.05</f>
        <v>4.958423754416004E-2</v>
      </c>
      <c r="M8" s="17">
        <f t="shared" ref="M8:M31" si="1">(C8+0.0881)/1.0504*0.05</f>
        <v>8.9875353012563802E-2</v>
      </c>
      <c r="N8" s="17">
        <f t="shared" ref="N8:N31" si="2">(D8+0.0221)/1.8135*0.05</f>
        <v>2.0470721798723328E-2</v>
      </c>
      <c r="P8" s="17">
        <f t="shared" ref="P8:P13" si="3">(F8-0.0067)/1.609*0.05</f>
        <v>2.2262226006623805E-2</v>
      </c>
      <c r="Q8" s="28">
        <f t="shared" ref="Q8:Q15" si="4">(G8+0.0201)/0.3839*0.05</f>
        <v>5.2754778098544022E-2</v>
      </c>
      <c r="R8" s="17">
        <f t="shared" ref="R8:R13" si="5">(H8+0.0221)/1.8135*0.05</f>
        <v>4.653552711790461E-2</v>
      </c>
      <c r="T8" s="1"/>
      <c r="V8" s="1"/>
    </row>
    <row r="9" spans="1:22" x14ac:dyDescent="0.2">
      <c r="A9" s="17">
        <v>0.5</v>
      </c>
      <c r="B9" s="17">
        <v>1.17086095313065</v>
      </c>
      <c r="C9" s="17">
        <v>1.43045728940531</v>
      </c>
      <c r="D9" s="17">
        <v>1.1387091613931899</v>
      </c>
      <c r="F9" s="17">
        <v>0.15469928702710201</v>
      </c>
      <c r="G9" s="17">
        <v>0.24561826540516099</v>
      </c>
      <c r="H9" s="17">
        <v>2.2890802907605501</v>
      </c>
      <c r="K9" s="17">
        <v>0.5</v>
      </c>
      <c r="L9" s="17">
        <f t="shared" si="0"/>
        <v>3.6176536766023934E-2</v>
      </c>
      <c r="M9" s="17">
        <f t="shared" si="1"/>
        <v>7.228471484221774E-2</v>
      </c>
      <c r="N9" s="17">
        <f t="shared" si="2"/>
        <v>3.2004663947978768E-2</v>
      </c>
      <c r="P9" s="17">
        <f t="shared" si="3"/>
        <v>4.5991077385674961E-3</v>
      </c>
      <c r="Q9" s="28">
        <f t="shared" si="4"/>
        <v>3.4607744908200178E-2</v>
      </c>
      <c r="R9" s="17">
        <f t="shared" si="5"/>
        <v>6.3721540963897177E-2</v>
      </c>
      <c r="T9" s="1"/>
      <c r="V9" s="1"/>
    </row>
    <row r="10" spans="1:22" x14ac:dyDescent="0.2">
      <c r="A10" s="17">
        <v>0.75</v>
      </c>
      <c r="B10" s="11">
        <v>0.90008643735382499</v>
      </c>
      <c r="C10" s="11">
        <v>1.2626675875216899</v>
      </c>
      <c r="D10" s="11">
        <v>1.4141472275337601</v>
      </c>
      <c r="F10" s="17">
        <v>3.5773999319036701E-2</v>
      </c>
      <c r="G10" s="17">
        <v>0.209588683934986</v>
      </c>
      <c r="H10" s="17">
        <v>2.3412974855512898</v>
      </c>
      <c r="K10" s="17">
        <v>0.75</v>
      </c>
      <c r="L10" s="17">
        <f t="shared" si="0"/>
        <v>2.7762163994836078E-2</v>
      </c>
      <c r="M10" s="17">
        <f t="shared" si="1"/>
        <v>6.4297771683248767E-2</v>
      </c>
      <c r="N10" s="17">
        <f t="shared" si="2"/>
        <v>3.9598765578543159E-2</v>
      </c>
      <c r="P10" s="17">
        <f t="shared" si="3"/>
        <v>9.0348040146167501E-4</v>
      </c>
      <c r="Q10" s="28">
        <f t="shared" si="4"/>
        <v>2.9915171129849701E-2</v>
      </c>
      <c r="R10" s="17">
        <f t="shared" si="5"/>
        <v>6.516122099672704E-2</v>
      </c>
      <c r="T10" s="1"/>
      <c r="V10" s="1"/>
    </row>
    <row r="11" spans="1:22" x14ac:dyDescent="0.2">
      <c r="A11" s="17">
        <v>1</v>
      </c>
      <c r="B11" s="3">
        <v>0.71206779330695102</v>
      </c>
      <c r="C11" s="3">
        <v>1.0932146448514499</v>
      </c>
      <c r="D11" s="11">
        <v>1.6112710293521899</v>
      </c>
      <c r="F11" s="17">
        <v>1.49410776406966E-2</v>
      </c>
      <c r="G11" s="17">
        <v>0.205481123939487</v>
      </c>
      <c r="H11" s="17">
        <v>2.3405812627309301</v>
      </c>
      <c r="K11" s="17">
        <v>1</v>
      </c>
      <c r="L11" s="17">
        <f t="shared" si="0"/>
        <v>2.191944665341675E-2</v>
      </c>
      <c r="M11" s="17">
        <f t="shared" si="1"/>
        <v>5.623165674273848E-2</v>
      </c>
      <c r="N11" s="17">
        <f t="shared" si="2"/>
        <v>4.5033664994546183E-2</v>
      </c>
      <c r="P11" s="17">
        <f t="shared" si="3"/>
        <v>2.5609315229013671E-4</v>
      </c>
      <c r="Q11" s="28">
        <f t="shared" si="4"/>
        <v>2.9380193271618522E-2</v>
      </c>
      <c r="R11" s="17">
        <f t="shared" si="5"/>
        <v>6.5141474020703902E-2</v>
      </c>
      <c r="T11" s="1"/>
      <c r="V11" s="1"/>
    </row>
    <row r="12" spans="1:22" x14ac:dyDescent="0.2">
      <c r="A12" s="17">
        <v>1.25</v>
      </c>
      <c r="B12" s="11">
        <v>0.54309470927262304</v>
      </c>
      <c r="C12" s="11">
        <v>0.997408863995215</v>
      </c>
      <c r="D12" s="11">
        <v>1.7410114253354301</v>
      </c>
      <c r="F12" s="17">
        <v>1.1115951634559799E-2</v>
      </c>
      <c r="G12" s="17">
        <v>0.20091079587919</v>
      </c>
      <c r="H12" s="17">
        <v>2.3401943452256502</v>
      </c>
      <c r="K12" s="17">
        <v>1.25</v>
      </c>
      <c r="L12" s="17">
        <f t="shared" si="0"/>
        <v>1.6668573936377346E-2</v>
      </c>
      <c r="M12" s="17">
        <f t="shared" si="1"/>
        <v>5.1671214013481293E-2</v>
      </c>
      <c r="N12" s="17">
        <f t="shared" si="2"/>
        <v>4.861073684409789E-2</v>
      </c>
      <c r="P12" s="17">
        <f t="shared" si="3"/>
        <v>1.3722658901677438E-4</v>
      </c>
      <c r="Q12" s="28">
        <f t="shared" si="4"/>
        <v>2.8784943459128683E-2</v>
      </c>
      <c r="R12" s="17">
        <f t="shared" si="5"/>
        <v>6.5130806319979334E-2</v>
      </c>
      <c r="T12" s="1"/>
      <c r="V12" s="1"/>
    </row>
    <row r="13" spans="1:22" x14ac:dyDescent="0.2">
      <c r="A13" s="17">
        <v>1.5</v>
      </c>
      <c r="B13" s="11">
        <v>0.43191002509725901</v>
      </c>
      <c r="C13" s="11">
        <v>0.90334436294675102</v>
      </c>
      <c r="D13" s="11">
        <v>1.82665878805364</v>
      </c>
      <c r="F13" s="17">
        <v>8.5780279210105493E-3</v>
      </c>
      <c r="G13" s="17">
        <v>0.198457163022702</v>
      </c>
      <c r="H13" s="17">
        <v>2.3405793511527802</v>
      </c>
      <c r="K13" s="17">
        <v>1.5</v>
      </c>
      <c r="L13" s="17">
        <f t="shared" si="0"/>
        <v>1.3213487417565541E-2</v>
      </c>
      <c r="M13" s="17">
        <f t="shared" si="1"/>
        <v>4.7193657794495004E-2</v>
      </c>
      <c r="N13" s="17">
        <f t="shared" si="2"/>
        <v>5.0972119880166533E-2</v>
      </c>
      <c r="P13" s="17">
        <f t="shared" si="3"/>
        <v>5.8360096986033222E-5</v>
      </c>
      <c r="Q13" s="28">
        <f t="shared" si="4"/>
        <v>2.8465376793787706E-2</v>
      </c>
      <c r="R13" s="17">
        <f t="shared" si="5"/>
        <v>6.5141421316591688E-2</v>
      </c>
      <c r="T13" s="1"/>
      <c r="V13" s="1"/>
    </row>
    <row r="14" spans="1:22" x14ac:dyDescent="0.2">
      <c r="A14" s="17">
        <v>1.75</v>
      </c>
      <c r="B14" s="11">
        <v>0.33128355664659498</v>
      </c>
      <c r="C14" s="11">
        <v>0.81572806842025802</v>
      </c>
      <c r="D14" s="11">
        <v>1.94430430291358</v>
      </c>
      <c r="F14" s="17">
        <v>9.2040630586740797E-3</v>
      </c>
      <c r="G14" s="17">
        <v>0.19658610851965</v>
      </c>
      <c r="H14" s="17">
        <v>2.34057681654844</v>
      </c>
      <c r="K14" s="17">
        <v>1.75</v>
      </c>
      <c r="L14" s="17">
        <f t="shared" si="0"/>
        <v>1.0086499585040244E-2</v>
      </c>
      <c r="M14" s="17">
        <f t="shared" si="1"/>
        <v>4.3023042099212587E-2</v>
      </c>
      <c r="N14" s="17">
        <f t="shared" si="2"/>
        <v>5.4215723818957277E-2</v>
      </c>
      <c r="P14" s="17">
        <f>(F14-0.0067)/1.609*0.05</f>
        <v>7.7814265341021735E-5</v>
      </c>
      <c r="Q14" s="28">
        <f t="shared" si="4"/>
        <v>2.8221686444340973E-2</v>
      </c>
      <c r="R14" s="17">
        <f>(H14+0.0221)/1.8135*0.05</f>
        <v>6.5141351435027292E-2</v>
      </c>
      <c r="T14" s="1"/>
      <c r="V14" s="1"/>
    </row>
    <row r="15" spans="1:22" x14ac:dyDescent="0.2">
      <c r="A15" s="17">
        <v>2</v>
      </c>
      <c r="B15" s="11">
        <v>0.25993284936323602</v>
      </c>
      <c r="C15" s="11">
        <v>0.78110808511005703</v>
      </c>
      <c r="D15" s="11">
        <v>1.9823127610793001</v>
      </c>
      <c r="F15" s="17">
        <v>8.5090222376564897E-3</v>
      </c>
      <c r="G15" s="17">
        <v>0.19530372673802601</v>
      </c>
      <c r="H15" s="17">
        <v>2.3406097099943799</v>
      </c>
      <c r="K15" s="17">
        <v>2</v>
      </c>
      <c r="L15" s="17">
        <f t="shared" si="0"/>
        <v>7.8692619441651981E-3</v>
      </c>
      <c r="M15" s="17">
        <f t="shared" si="1"/>
        <v>4.1375099253144372E-2</v>
      </c>
      <c r="N15" s="17">
        <f t="shared" si="2"/>
        <v>5.5263654840896063E-2</v>
      </c>
      <c r="P15" s="17">
        <f>(F15-0.0067)/1.609*0.05</f>
        <v>5.6215731437429751E-5</v>
      </c>
      <c r="Q15" s="28">
        <f t="shared" si="4"/>
        <v>2.8054666154991664E-2</v>
      </c>
      <c r="R15" s="17">
        <f>(H15+0.0221)/1.8135*0.05</f>
        <v>6.5142258340071132E-2</v>
      </c>
    </row>
    <row r="16" spans="1:22" x14ac:dyDescent="0.2">
      <c r="A16" s="17">
        <v>2.25</v>
      </c>
      <c r="B16" s="11">
        <v>0.202135260414676</v>
      </c>
      <c r="C16" s="11">
        <v>0.73022171321324503</v>
      </c>
      <c r="D16" s="11">
        <v>2.0215818867839199</v>
      </c>
      <c r="G16" s="11"/>
      <c r="K16" s="17">
        <v>2.25</v>
      </c>
      <c r="L16" s="17">
        <f t="shared" si="0"/>
        <v>6.0731901931223124E-3</v>
      </c>
      <c r="M16" s="17">
        <f t="shared" si="1"/>
        <v>3.8952861443890187E-2</v>
      </c>
      <c r="N16" s="17">
        <f t="shared" si="2"/>
        <v>5.6346343721641025E-2</v>
      </c>
    </row>
    <row r="17" spans="1:21" x14ac:dyDescent="0.2">
      <c r="A17" s="17">
        <v>2.5</v>
      </c>
      <c r="B17" s="11">
        <v>0.162592945795657</v>
      </c>
      <c r="C17" s="11">
        <v>0.70795064628369297</v>
      </c>
      <c r="D17" s="11">
        <v>2.08145746941823</v>
      </c>
      <c r="G17" s="11"/>
      <c r="K17" s="17">
        <v>2.5</v>
      </c>
      <c r="L17" s="17">
        <f t="shared" si="0"/>
        <v>4.8444047792311068E-3</v>
      </c>
      <c r="M17" s="17">
        <f t="shared" si="1"/>
        <v>3.7892738303679216E-2</v>
      </c>
      <c r="N17" s="17">
        <f t="shared" si="2"/>
        <v>5.7997173129810592E-2</v>
      </c>
    </row>
    <row r="18" spans="1:21" x14ac:dyDescent="0.2">
      <c r="A18" s="17">
        <v>2.75</v>
      </c>
      <c r="B18" s="11">
        <v>0.13136300849848301</v>
      </c>
      <c r="C18" s="11">
        <v>0.65565976359530298</v>
      </c>
      <c r="D18" s="11">
        <v>2.07296665524595</v>
      </c>
      <c r="G18" s="11"/>
      <c r="K18" s="17">
        <v>2.75</v>
      </c>
      <c r="L18" s="17">
        <f t="shared" si="0"/>
        <v>3.873928169623462E-3</v>
      </c>
      <c r="M18" s="17">
        <f t="shared" si="1"/>
        <v>3.5403644497110767E-2</v>
      </c>
      <c r="N18" s="17">
        <f t="shared" si="2"/>
        <v>5.7763072932063703E-2</v>
      </c>
    </row>
    <row r="19" spans="1:21" x14ac:dyDescent="0.2">
      <c r="A19" s="17">
        <v>3</v>
      </c>
      <c r="B19" s="11">
        <v>0.110357970191788</v>
      </c>
      <c r="C19" s="11">
        <v>0.64870456675650801</v>
      </c>
      <c r="D19" s="11">
        <v>2.1450329366649399</v>
      </c>
      <c r="G19" s="11"/>
      <c r="K19" s="17">
        <v>3</v>
      </c>
      <c r="L19" s="17">
        <f t="shared" si="0"/>
        <v>3.2211923614601616E-3</v>
      </c>
      <c r="M19" s="17">
        <f t="shared" si="1"/>
        <v>3.5072570770968585E-2</v>
      </c>
      <c r="N19" s="17">
        <f t="shared" si="2"/>
        <v>5.9750012039287016E-2</v>
      </c>
    </row>
    <row r="20" spans="1:21" x14ac:dyDescent="0.2">
      <c r="A20" s="17">
        <v>3.25</v>
      </c>
      <c r="B20" s="11">
        <v>9.4856074383509306E-2</v>
      </c>
      <c r="C20" s="11">
        <v>0.61759147669111703</v>
      </c>
      <c r="D20" s="11">
        <v>2.1239129840371</v>
      </c>
      <c r="G20" s="11"/>
      <c r="K20" s="17">
        <v>3.25</v>
      </c>
      <c r="L20" s="17">
        <f t="shared" si="0"/>
        <v>2.7394678180083691E-3</v>
      </c>
      <c r="M20" s="17">
        <f t="shared" si="1"/>
        <v>3.3591559248434738E-2</v>
      </c>
      <c r="N20" s="17">
        <f t="shared" si="2"/>
        <v>5.9167713924375524E-2</v>
      </c>
      <c r="U20" s="1"/>
    </row>
    <row r="21" spans="1:21" x14ac:dyDescent="0.2">
      <c r="A21" s="17">
        <v>3.5</v>
      </c>
      <c r="B21" s="11">
        <v>8.1828041390979003E-2</v>
      </c>
      <c r="C21" s="11">
        <v>0.61927150131347797</v>
      </c>
      <c r="D21" s="11">
        <v>2.15096351518909</v>
      </c>
      <c r="G21" s="11"/>
      <c r="K21" s="17">
        <v>3.5</v>
      </c>
      <c r="L21" s="17">
        <f t="shared" si="0"/>
        <v>2.3346190612485709E-3</v>
      </c>
      <c r="M21" s="17">
        <f t="shared" si="1"/>
        <v>3.3671529955896701E-2</v>
      </c>
      <c r="N21" s="17">
        <f t="shared" si="2"/>
        <v>5.9913523991979328E-2</v>
      </c>
      <c r="U21" s="1"/>
    </row>
    <row r="22" spans="1:21" x14ac:dyDescent="0.2">
      <c r="A22" s="17">
        <v>3.75</v>
      </c>
      <c r="B22" s="11">
        <v>7.2807185446532904E-2</v>
      </c>
      <c r="C22" s="11">
        <v>0.61385230686821102</v>
      </c>
      <c r="D22" s="11">
        <v>2.1581150883195699</v>
      </c>
      <c r="G22" s="11"/>
      <c r="K22" s="17">
        <v>3.75</v>
      </c>
      <c r="L22" s="17">
        <f t="shared" si="0"/>
        <v>2.0542941406629244E-3</v>
      </c>
      <c r="M22" s="17">
        <f t="shared" si="1"/>
        <v>3.3413571347496715E-2</v>
      </c>
      <c r="N22" s="17">
        <f t="shared" si="2"/>
        <v>6.0110699981239871E-2</v>
      </c>
      <c r="U22" s="1"/>
    </row>
    <row r="23" spans="1:21" x14ac:dyDescent="0.2">
      <c r="A23" s="17">
        <v>4</v>
      </c>
      <c r="B23" s="17">
        <v>6.5946641631387207E-2</v>
      </c>
      <c r="C23" s="17">
        <v>0.60220905322112706</v>
      </c>
      <c r="D23" s="17">
        <v>2.1342259901879799</v>
      </c>
      <c r="K23" s="17">
        <v>4</v>
      </c>
      <c r="L23" s="17">
        <f t="shared" si="0"/>
        <v>1.8411013558541707E-3</v>
      </c>
      <c r="M23" s="17">
        <f t="shared" si="1"/>
        <v>3.2859341832688835E-2</v>
      </c>
      <c r="N23" s="17">
        <f t="shared" si="2"/>
        <v>5.9452053768623662E-2</v>
      </c>
      <c r="U23" s="1"/>
    </row>
    <row r="24" spans="1:21" x14ac:dyDescent="0.2">
      <c r="A24" s="17">
        <v>4.25</v>
      </c>
      <c r="B24" s="17">
        <v>6.1913612177162902E-2</v>
      </c>
      <c r="C24" s="17">
        <v>0.58622890474311296</v>
      </c>
      <c r="D24" s="17">
        <v>2.1870183849718101</v>
      </c>
      <c r="K24" s="17">
        <v>4.25</v>
      </c>
      <c r="L24" s="17">
        <f t="shared" si="0"/>
        <v>1.7157741509373184E-3</v>
      </c>
      <c r="M24" s="17">
        <f t="shared" si="1"/>
        <v>3.2098672160277654E-2</v>
      </c>
      <c r="N24" s="17">
        <f t="shared" si="2"/>
        <v>6.090759263776703E-2</v>
      </c>
      <c r="U24" s="1"/>
    </row>
    <row r="25" spans="1:21" x14ac:dyDescent="0.2">
      <c r="A25" s="17">
        <v>4.5</v>
      </c>
      <c r="B25" s="17">
        <v>5.86781097949024E-2</v>
      </c>
      <c r="C25" s="17">
        <v>0.58230992463972497</v>
      </c>
      <c r="D25" s="17">
        <v>2.1758533969681602</v>
      </c>
      <c r="K25" s="17">
        <v>4.5</v>
      </c>
      <c r="L25" s="17">
        <f t="shared" si="0"/>
        <v>1.6152302608732879E-3</v>
      </c>
      <c r="M25" s="17">
        <f t="shared" si="1"/>
        <v>3.1912125125653321E-2</v>
      </c>
      <c r="N25" s="17">
        <f t="shared" si="2"/>
        <v>6.0599762805849472E-2</v>
      </c>
      <c r="U25" s="1"/>
    </row>
    <row r="26" spans="1:21" x14ac:dyDescent="0.2">
      <c r="A26" s="17">
        <v>4.75</v>
      </c>
      <c r="B26" s="17">
        <v>5.7726777949998601E-2</v>
      </c>
      <c r="C26" s="17">
        <v>0.57367132378501795</v>
      </c>
      <c r="D26" s="17">
        <v>2.1800323723095101</v>
      </c>
      <c r="K26" s="17">
        <v>4.75</v>
      </c>
      <c r="L26" s="17">
        <f t="shared" si="0"/>
        <v>1.5856674316345122E-3</v>
      </c>
      <c r="M26" s="17">
        <f t="shared" si="1"/>
        <v>3.1500919829827584E-2</v>
      </c>
      <c r="N26" s="17">
        <f t="shared" si="2"/>
        <v>6.0714981315398688E-2</v>
      </c>
      <c r="U26" s="1"/>
    </row>
    <row r="27" spans="1:21" x14ac:dyDescent="0.2">
      <c r="A27" s="17">
        <v>5.25</v>
      </c>
      <c r="B27" s="17">
        <v>5.68541810878559E-2</v>
      </c>
      <c r="C27" s="17">
        <v>0.57328700803925603</v>
      </c>
      <c r="D27" s="17">
        <v>2.17346315246315</v>
      </c>
      <c r="K27" s="17">
        <v>5.25</v>
      </c>
      <c r="L27" s="17">
        <f t="shared" si="0"/>
        <v>1.5585513078886235E-3</v>
      </c>
      <c r="M27" s="17">
        <f t="shared" si="1"/>
        <v>3.1482626049088733E-2</v>
      </c>
      <c r="N27" s="17">
        <f>(D27+0.0221)/1.8135*0.05</f>
        <v>6.0533861385805077E-2</v>
      </c>
      <c r="U27" s="1"/>
    </row>
    <row r="28" spans="1:21" x14ac:dyDescent="0.2">
      <c r="A28" s="17">
        <v>5.75</v>
      </c>
      <c r="B28" s="17">
        <v>5.5976610460409498E-2</v>
      </c>
      <c r="C28" s="17">
        <v>0.54638459396139805</v>
      </c>
      <c r="D28" s="17">
        <v>2.1771816641572102</v>
      </c>
      <c r="K28" s="17">
        <v>5.75</v>
      </c>
      <c r="L28" s="17">
        <f t="shared" si="0"/>
        <v>1.5312806233812775E-3</v>
      </c>
      <c r="M28" s="17">
        <f t="shared" si="1"/>
        <v>3.0202046551856345E-2</v>
      </c>
      <c r="N28" s="17">
        <f t="shared" si="2"/>
        <v>6.0636384454293091E-2</v>
      </c>
      <c r="U28" s="1"/>
    </row>
    <row r="29" spans="1:21" x14ac:dyDescent="0.2">
      <c r="A29" s="17">
        <v>6.25</v>
      </c>
      <c r="B29" s="17">
        <v>5.44229052265826E-2</v>
      </c>
      <c r="C29" s="17">
        <v>0.52788073102405597</v>
      </c>
      <c r="D29" s="17">
        <v>2.1731737596114198</v>
      </c>
      <c r="K29" s="17">
        <v>6.25</v>
      </c>
      <c r="L29" s="17">
        <f t="shared" si="0"/>
        <v>1.4829989194090308E-3</v>
      </c>
      <c r="M29" s="17">
        <f t="shared" si="1"/>
        <v>2.9321245764663745E-2</v>
      </c>
      <c r="N29" s="17">
        <f t="shared" si="2"/>
        <v>6.0525882536846431E-2</v>
      </c>
    </row>
    <row r="30" spans="1:21" x14ac:dyDescent="0.2">
      <c r="A30" s="17">
        <v>6.75</v>
      </c>
      <c r="B30" s="17">
        <v>5.65111895174693E-2</v>
      </c>
      <c r="C30" s="17">
        <v>0.52266940984205901</v>
      </c>
      <c r="D30" s="17">
        <v>2.2095340892551301</v>
      </c>
      <c r="K30" s="17">
        <v>6.75</v>
      </c>
      <c r="L30" s="17">
        <f t="shared" si="0"/>
        <v>1.5478927755583998E-3</v>
      </c>
      <c r="M30" s="17">
        <f t="shared" si="1"/>
        <v>2.907318211357859E-2</v>
      </c>
      <c r="N30" s="17">
        <f t="shared" si="2"/>
        <v>6.152837301502978E-2</v>
      </c>
    </row>
    <row r="31" spans="1:21" x14ac:dyDescent="0.2">
      <c r="A31" s="17">
        <v>7.25</v>
      </c>
      <c r="B31" s="17">
        <v>5.7611839800407398E-2</v>
      </c>
      <c r="C31" s="17">
        <v>0.51342530525227803</v>
      </c>
      <c r="D31" s="17">
        <v>2.21936341054609</v>
      </c>
      <c r="K31" s="17">
        <v>7.25</v>
      </c>
      <c r="L31" s="17">
        <f t="shared" si="0"/>
        <v>1.5820957054197453E-3</v>
      </c>
      <c r="M31" s="17">
        <f t="shared" si="1"/>
        <v>2.8633154286570733E-2</v>
      </c>
      <c r="N31" s="17">
        <f t="shared" si="2"/>
        <v>6.1799377186272132E-2</v>
      </c>
    </row>
  </sheetData>
  <mergeCells count="1">
    <mergeCell ref="B4:H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1AB72-E9F5-9E4D-9741-15CBB2D07550}">
  <dimension ref="A1:AL51"/>
  <sheetViews>
    <sheetView workbookViewId="0">
      <selection activeCell="H19" sqref="H19"/>
    </sheetView>
  </sheetViews>
  <sheetFormatPr baseColWidth="10" defaultRowHeight="16" x14ac:dyDescent="0.2"/>
  <cols>
    <col min="1" max="16384" width="10.83203125" style="17"/>
  </cols>
  <sheetData>
    <row r="1" spans="1:38" s="50" customFormat="1" ht="29" x14ac:dyDescent="0.35">
      <c r="H1" s="54" t="s">
        <v>230</v>
      </c>
    </row>
    <row r="2" spans="1:38" s="50" customFormat="1" x14ac:dyDescent="0.2"/>
    <row r="4" spans="1:38" ht="21" x14ac:dyDescent="0.25">
      <c r="B4" s="66" t="s">
        <v>9</v>
      </c>
      <c r="C4" s="66"/>
      <c r="D4" s="66"/>
      <c r="E4" s="66"/>
      <c r="F4" s="66"/>
      <c r="G4" s="66"/>
      <c r="H4" s="66"/>
      <c r="M4" s="9" t="s">
        <v>10</v>
      </c>
    </row>
    <row r="5" spans="1:38" x14ac:dyDescent="0.2">
      <c r="B5" s="12" t="s">
        <v>141</v>
      </c>
      <c r="E5" s="12"/>
      <c r="F5" s="12"/>
      <c r="L5" s="12" t="s">
        <v>141</v>
      </c>
      <c r="O5" s="12"/>
      <c r="P5" s="12"/>
      <c r="AH5" s="46"/>
      <c r="AI5" s="12"/>
      <c r="AJ5" s="46"/>
      <c r="AK5" s="46"/>
      <c r="AL5" s="12"/>
    </row>
    <row r="6" spans="1:38" x14ac:dyDescent="0.2">
      <c r="A6" s="17" t="s">
        <v>6</v>
      </c>
      <c r="B6" s="17" t="s">
        <v>0</v>
      </c>
      <c r="C6" s="17" t="s">
        <v>2</v>
      </c>
      <c r="D6" s="17" t="s">
        <v>3</v>
      </c>
      <c r="E6" s="17" t="s">
        <v>142</v>
      </c>
      <c r="G6" s="46"/>
      <c r="H6" s="46"/>
      <c r="K6" s="17" t="s">
        <v>6</v>
      </c>
      <c r="L6" s="17" t="s">
        <v>0</v>
      </c>
      <c r="M6" s="17" t="s">
        <v>2</v>
      </c>
      <c r="N6" s="17" t="s">
        <v>3</v>
      </c>
      <c r="O6" s="28" t="s">
        <v>142</v>
      </c>
      <c r="T6" s="1"/>
      <c r="V6" s="1"/>
      <c r="AH6" s="46"/>
      <c r="AI6" s="46"/>
      <c r="AJ6" s="46"/>
      <c r="AK6" s="46"/>
      <c r="AL6" s="46"/>
    </row>
    <row r="7" spans="1:38" x14ac:dyDescent="0.2">
      <c r="A7" s="17">
        <v>0</v>
      </c>
      <c r="B7" s="17">
        <v>2.25612430552802</v>
      </c>
      <c r="C7" s="46">
        <v>2.2172574073592002</v>
      </c>
      <c r="D7" s="17">
        <v>4.5870273453074699E-2</v>
      </c>
      <c r="E7">
        <v>0.79974682149999998</v>
      </c>
      <c r="G7" s="1"/>
      <c r="H7" s="46"/>
      <c r="K7" s="17">
        <v>0</v>
      </c>
      <c r="L7" s="17">
        <f>(B7-0.0067)/1.609*0.05</f>
        <v>6.9901314652828478E-2</v>
      </c>
      <c r="M7" s="17">
        <f>(C7+0.0881)/1.0504*0.05</f>
        <v>0.10973711954299314</v>
      </c>
      <c r="N7" s="17">
        <f>(D7+0.0221)/1.8135*0.05</f>
        <v>1.8740080907933476E-3</v>
      </c>
      <c r="O7" s="17">
        <f>(E7+0.0201)/0.3839*0.05</f>
        <v>0.10677869516801251</v>
      </c>
      <c r="T7" s="1"/>
      <c r="V7" s="1"/>
      <c r="AH7" s="46"/>
      <c r="AI7" s="46"/>
      <c r="AJ7" s="46"/>
      <c r="AK7" s="46"/>
      <c r="AL7" s="46"/>
    </row>
    <row r="8" spans="1:38" x14ac:dyDescent="0.2">
      <c r="A8" s="17">
        <v>0.25</v>
      </c>
      <c r="B8" s="17">
        <v>1.65130292658463</v>
      </c>
      <c r="C8" s="46">
        <v>2.05545170559737</v>
      </c>
      <c r="D8" s="17">
        <v>0.54553419479954401</v>
      </c>
      <c r="E8">
        <v>0.78524618850000005</v>
      </c>
      <c r="F8" s="28"/>
      <c r="G8" s="1"/>
      <c r="H8" s="46"/>
      <c r="K8" s="17">
        <v>0.25</v>
      </c>
      <c r="L8" s="17">
        <f t="shared" ref="L8:L20" si="0">(B8-0.0067)/1.609*0.05</f>
        <v>5.1106368135010266E-2</v>
      </c>
      <c r="M8" s="17">
        <f t="shared" ref="M8:M20" si="1">(C8+0.0881)/1.0504*0.05</f>
        <v>0.10203502025882379</v>
      </c>
      <c r="N8" s="17">
        <f t="shared" ref="N8:N20" si="2">(D8+0.0221)/1.8135*0.05</f>
        <v>1.5650239724277478E-2</v>
      </c>
      <c r="O8" s="28">
        <f t="shared" ref="O8:O20" si="3">(E8+0.0201)/0.3839*0.05</f>
        <v>0.10489010009116957</v>
      </c>
      <c r="T8" s="1"/>
      <c r="V8" s="1"/>
      <c r="AH8" s="46"/>
      <c r="AI8" s="46"/>
      <c r="AJ8" s="46"/>
      <c r="AK8" s="46"/>
      <c r="AL8" s="46"/>
    </row>
    <row r="9" spans="1:38" x14ac:dyDescent="0.2">
      <c r="A9" s="17">
        <v>0.5</v>
      </c>
      <c r="B9" s="17">
        <v>1.2247401492488299</v>
      </c>
      <c r="C9" s="46">
        <v>1.8663058288887799</v>
      </c>
      <c r="D9" s="17">
        <v>0.99223105962869296</v>
      </c>
      <c r="E9">
        <v>0.73057837290000005</v>
      </c>
      <c r="F9" s="28"/>
      <c r="G9" s="1"/>
      <c r="H9" s="46"/>
      <c r="K9" s="17">
        <v>0.5</v>
      </c>
      <c r="L9" s="17">
        <f t="shared" si="0"/>
        <v>3.785084366839124E-2</v>
      </c>
      <c r="M9" s="17">
        <f t="shared" si="1"/>
        <v>9.30315036599762E-2</v>
      </c>
      <c r="N9" s="17">
        <f t="shared" si="2"/>
        <v>2.7966116890782822E-2</v>
      </c>
      <c r="O9" s="28">
        <f t="shared" si="3"/>
        <v>9.7770040752800214E-2</v>
      </c>
      <c r="T9" s="1"/>
      <c r="V9" s="1"/>
      <c r="AH9" s="46"/>
      <c r="AI9" s="46"/>
      <c r="AJ9" s="46"/>
      <c r="AK9" s="46"/>
      <c r="AL9" s="46"/>
    </row>
    <row r="10" spans="1:38" x14ac:dyDescent="0.2">
      <c r="A10" s="17">
        <v>0.75</v>
      </c>
      <c r="B10" s="17">
        <v>0.87881571165002303</v>
      </c>
      <c r="C10" s="46">
        <v>1.7224115654176499</v>
      </c>
      <c r="D10" s="17">
        <v>1.3529641937655099</v>
      </c>
      <c r="E10">
        <v>0.69407551300000003</v>
      </c>
      <c r="F10" s="28"/>
      <c r="G10" s="1"/>
      <c r="H10" s="46"/>
      <c r="K10" s="17">
        <v>0.75</v>
      </c>
      <c r="L10" s="17">
        <f t="shared" si="0"/>
        <v>2.7101171897141799E-2</v>
      </c>
      <c r="M10" s="17">
        <f t="shared" si="1"/>
        <v>8.6182005208380152E-2</v>
      </c>
      <c r="N10" s="17">
        <f t="shared" si="2"/>
        <v>3.7911888441287844E-2</v>
      </c>
      <c r="O10" s="28">
        <f t="shared" si="3"/>
        <v>9.301582612659548E-2</v>
      </c>
      <c r="T10" s="1"/>
      <c r="V10" s="1"/>
      <c r="AH10" s="46"/>
      <c r="AI10" s="46"/>
      <c r="AJ10" s="46"/>
      <c r="AK10" s="46"/>
      <c r="AL10" s="46"/>
    </row>
    <row r="11" spans="1:38" x14ac:dyDescent="0.2">
      <c r="A11" s="17">
        <v>1</v>
      </c>
      <c r="B11" s="17">
        <v>0.64854328155321395</v>
      </c>
      <c r="C11" s="46">
        <v>1.6272692441915999</v>
      </c>
      <c r="D11" s="17">
        <v>1.5785868040253299</v>
      </c>
      <c r="E11">
        <v>0.67330522199999998</v>
      </c>
      <c r="F11" s="28"/>
      <c r="G11" s="1"/>
      <c r="H11" s="46"/>
      <c r="K11" s="17">
        <v>1</v>
      </c>
      <c r="L11" s="17">
        <f t="shared" si="0"/>
        <v>1.9945409619428648E-2</v>
      </c>
      <c r="M11" s="17">
        <f t="shared" si="1"/>
        <v>8.1653143763880429E-2</v>
      </c>
      <c r="N11" s="17">
        <f t="shared" si="2"/>
        <v>4.4132528371252554E-2</v>
      </c>
      <c r="O11" s="28">
        <f t="shared" si="3"/>
        <v>9.0310656681427459E-2</v>
      </c>
      <c r="T11" s="1"/>
      <c r="V11" s="1"/>
      <c r="AH11" s="46"/>
      <c r="AI11" s="46"/>
      <c r="AJ11" s="46"/>
      <c r="AK11" s="46"/>
      <c r="AL11" s="46"/>
    </row>
    <row r="12" spans="1:38" x14ac:dyDescent="0.2">
      <c r="A12" s="17">
        <v>1.25</v>
      </c>
      <c r="B12" s="17">
        <v>0.48266852760075801</v>
      </c>
      <c r="C12" s="46">
        <v>1.5461345512256399</v>
      </c>
      <c r="D12" s="17">
        <v>1.7602100783064001</v>
      </c>
      <c r="E12">
        <v>0.65857417429999998</v>
      </c>
      <c r="F12" s="28"/>
      <c r="G12" s="1"/>
      <c r="H12" s="46"/>
      <c r="K12" s="17">
        <v>1.25</v>
      </c>
      <c r="L12" s="17">
        <f t="shared" si="0"/>
        <v>1.4790818135511436E-2</v>
      </c>
      <c r="M12" s="17">
        <f t="shared" si="1"/>
        <v>7.7791058226658424E-2</v>
      </c>
      <c r="N12" s="17">
        <f t="shared" si="2"/>
        <v>4.9140062815175085E-2</v>
      </c>
      <c r="O12" s="28">
        <f t="shared" si="3"/>
        <v>8.8392051875488403E-2</v>
      </c>
      <c r="T12" s="1"/>
      <c r="V12" s="1"/>
      <c r="AH12" s="46"/>
      <c r="AI12" s="46"/>
      <c r="AJ12" s="46"/>
      <c r="AK12" s="46"/>
      <c r="AL12" s="46"/>
    </row>
    <row r="13" spans="1:38" x14ac:dyDescent="0.2">
      <c r="A13" s="17">
        <v>1.5</v>
      </c>
      <c r="B13" s="17">
        <v>0.36397639450776798</v>
      </c>
      <c r="C13" s="46">
        <v>1.4740170270500099</v>
      </c>
      <c r="D13" s="17">
        <v>1.9042416696278599</v>
      </c>
      <c r="E13">
        <v>0.63271871020000003</v>
      </c>
      <c r="F13" s="28"/>
      <c r="G13" s="1"/>
      <c r="H13" s="46"/>
      <c r="K13" s="17">
        <v>1.5</v>
      </c>
      <c r="L13" s="17">
        <f t="shared" si="0"/>
        <v>1.1102436125163706E-2</v>
      </c>
      <c r="M13" s="17">
        <f t="shared" si="1"/>
        <v>7.4358198164985248E-2</v>
      </c>
      <c r="N13" s="17">
        <f t="shared" si="2"/>
        <v>5.3111157144413015E-2</v>
      </c>
      <c r="O13" s="28">
        <f t="shared" si="3"/>
        <v>8.5024578041156554E-2</v>
      </c>
      <c r="T13" s="1"/>
      <c r="V13" s="1"/>
      <c r="AH13" s="46"/>
      <c r="AI13" s="46"/>
      <c r="AJ13" s="46"/>
      <c r="AK13" s="46"/>
      <c r="AL13" s="46"/>
    </row>
    <row r="14" spans="1:38" x14ac:dyDescent="0.2">
      <c r="A14" s="17">
        <v>1.75</v>
      </c>
      <c r="B14" s="17">
        <v>0.27103243353179202</v>
      </c>
      <c r="C14" s="46">
        <v>1.42775572892701</v>
      </c>
      <c r="D14" s="17">
        <v>1.9944590848116599</v>
      </c>
      <c r="E14">
        <v>0.62428303500000004</v>
      </c>
      <c r="F14" s="28"/>
      <c r="G14" s="1"/>
      <c r="H14" s="46"/>
      <c r="K14" s="17">
        <v>1.75</v>
      </c>
      <c r="L14" s="17">
        <f t="shared" si="0"/>
        <v>8.2141837641949052E-3</v>
      </c>
      <c r="M14" s="17">
        <f t="shared" si="1"/>
        <v>7.2156118094393082E-2</v>
      </c>
      <c r="N14" s="17">
        <f t="shared" si="2"/>
        <v>5.5598541075590292E-2</v>
      </c>
      <c r="O14" s="28">
        <f t="shared" si="3"/>
        <v>8.3925896717895299E-2</v>
      </c>
      <c r="T14" s="1"/>
      <c r="V14" s="1"/>
      <c r="AH14" s="46"/>
      <c r="AI14" s="46"/>
      <c r="AJ14" s="46"/>
      <c r="AK14" s="46"/>
      <c r="AL14" s="46"/>
    </row>
    <row r="15" spans="1:38" x14ac:dyDescent="0.2">
      <c r="A15" s="17">
        <v>2</v>
      </c>
      <c r="B15" s="17">
        <v>0.21232661876213901</v>
      </c>
      <c r="C15" s="46">
        <v>1.3951752601890599</v>
      </c>
      <c r="D15" s="17">
        <v>2.0516427488517599</v>
      </c>
      <c r="E15">
        <v>0.61924878160000008</v>
      </c>
      <c r="F15" s="28"/>
      <c r="G15" s="1"/>
      <c r="H15" s="46"/>
      <c r="K15" s="17">
        <v>2</v>
      </c>
      <c r="L15" s="17">
        <f t="shared" si="0"/>
        <v>6.3898887123100996E-3</v>
      </c>
      <c r="M15" s="17">
        <f t="shared" si="1"/>
        <v>7.0605258005952964E-2</v>
      </c>
      <c r="N15" s="17">
        <f t="shared" si="2"/>
        <v>5.7175151608816102E-2</v>
      </c>
      <c r="O15" s="28">
        <f t="shared" si="3"/>
        <v>8.3270224225058628E-2</v>
      </c>
      <c r="T15" s="1"/>
      <c r="AH15" s="46"/>
      <c r="AI15" s="46"/>
      <c r="AJ15" s="46"/>
      <c r="AK15" s="46"/>
      <c r="AL15" s="46"/>
    </row>
    <row r="16" spans="1:38" x14ac:dyDescent="0.2">
      <c r="A16" s="17">
        <v>2.25</v>
      </c>
      <c r="B16" s="17">
        <v>0.160600696352386</v>
      </c>
      <c r="C16" s="46">
        <v>1.3644820581474899</v>
      </c>
      <c r="D16" s="17">
        <v>2.0941538734001699</v>
      </c>
      <c r="E16">
        <v>0.60681945380000002</v>
      </c>
      <c r="F16" s="28"/>
      <c r="G16" s="39"/>
      <c r="H16" s="46"/>
      <c r="K16" s="17">
        <v>2.25</v>
      </c>
      <c r="L16" s="17">
        <f t="shared" si="0"/>
        <v>4.7824952253693598E-3</v>
      </c>
      <c r="M16" s="17">
        <f t="shared" si="1"/>
        <v>6.9144233537104444E-2</v>
      </c>
      <c r="N16" s="17">
        <f t="shared" si="2"/>
        <v>5.8347225624487735E-2</v>
      </c>
      <c r="O16" s="28">
        <f t="shared" si="3"/>
        <v>8.1651400599114354E-2</v>
      </c>
      <c r="T16" s="1"/>
      <c r="AH16" s="46"/>
      <c r="AI16" s="46"/>
      <c r="AJ16" s="46"/>
      <c r="AK16" s="46"/>
      <c r="AL16" s="46"/>
    </row>
    <row r="17" spans="1:38" x14ac:dyDescent="0.2">
      <c r="A17" s="17">
        <v>2.5</v>
      </c>
      <c r="B17" s="17">
        <v>0.124481117899908</v>
      </c>
      <c r="C17" s="46">
        <v>1.3455737237209</v>
      </c>
      <c r="D17" s="17">
        <v>2.1313434349970399</v>
      </c>
      <c r="E17">
        <v>0.60717818890000008</v>
      </c>
      <c r="F17" s="28"/>
      <c r="G17" s="39"/>
      <c r="H17" s="46"/>
      <c r="K17" s="17">
        <v>2.5</v>
      </c>
      <c r="L17" s="17">
        <f t="shared" si="0"/>
        <v>3.6600720292078309E-3</v>
      </c>
      <c r="M17" s="17">
        <f t="shared" si="1"/>
        <v>6.8244179537361963E-2</v>
      </c>
      <c r="N17" s="17">
        <f t="shared" si="2"/>
        <v>5.9372578852964986E-2</v>
      </c>
      <c r="O17" s="28">
        <f t="shared" si="3"/>
        <v>8.1698123065902586E-2</v>
      </c>
      <c r="T17" s="1"/>
      <c r="AH17" s="46"/>
      <c r="AI17" s="46"/>
      <c r="AJ17" s="46"/>
      <c r="AK17" s="46"/>
      <c r="AL17" s="46"/>
    </row>
    <row r="18" spans="1:38" x14ac:dyDescent="0.2">
      <c r="A18" s="17">
        <v>2.75</v>
      </c>
      <c r="B18" s="17">
        <v>9.7290802920495703E-2</v>
      </c>
      <c r="C18" s="46">
        <v>1.3197467405932599</v>
      </c>
      <c r="D18" s="17">
        <v>2.1482730153296199</v>
      </c>
      <c r="E18">
        <v>0.59987251470000003</v>
      </c>
      <c r="F18" s="28"/>
      <c r="G18" s="39"/>
      <c r="H18" s="46"/>
      <c r="K18" s="17">
        <v>2.75</v>
      </c>
      <c r="L18" s="17">
        <f t="shared" si="0"/>
        <v>2.8151274990831482E-3</v>
      </c>
      <c r="M18" s="17">
        <f t="shared" si="1"/>
        <v>6.701479153623667E-2</v>
      </c>
      <c r="N18" s="17">
        <f t="shared" si="2"/>
        <v>5.9839344232964435E-2</v>
      </c>
      <c r="O18" s="28">
        <f t="shared" si="3"/>
        <v>8.0746615616045847E-2</v>
      </c>
      <c r="T18" s="1"/>
      <c r="AH18" s="46"/>
      <c r="AI18" s="46"/>
      <c r="AJ18" s="46"/>
      <c r="AK18" s="46"/>
      <c r="AL18" s="46"/>
    </row>
    <row r="19" spans="1:38" x14ac:dyDescent="0.2">
      <c r="A19" s="17">
        <v>3</v>
      </c>
      <c r="B19" s="17">
        <v>7.3508059325479894E-2</v>
      </c>
      <c r="C19" s="46">
        <v>1.3028255831365201</v>
      </c>
      <c r="D19" s="17">
        <v>2.1689672635092498</v>
      </c>
      <c r="E19">
        <v>0.59796845700000001</v>
      </c>
      <c r="F19" s="28"/>
      <c r="G19" s="39"/>
      <c r="H19" s="46"/>
      <c r="K19" s="17">
        <v>3</v>
      </c>
      <c r="L19" s="17">
        <f t="shared" si="0"/>
        <v>2.0760739380198848E-3</v>
      </c>
      <c r="M19" s="17">
        <f t="shared" si="1"/>
        <v>6.6209328976414711E-2</v>
      </c>
      <c r="N19" s="17">
        <f t="shared" si="2"/>
        <v>6.0409905252529643E-2</v>
      </c>
      <c r="O19" s="28">
        <f t="shared" si="3"/>
        <v>8.0498626855952077E-2</v>
      </c>
      <c r="T19" s="1"/>
      <c r="AH19" s="46"/>
      <c r="AI19" s="46"/>
      <c r="AJ19" s="46"/>
      <c r="AK19" s="46"/>
      <c r="AL19" s="46"/>
    </row>
    <row r="20" spans="1:38" x14ac:dyDescent="0.2">
      <c r="A20" s="17">
        <v>3.25</v>
      </c>
      <c r="B20" s="17">
        <v>5.7377947117150399E-2</v>
      </c>
      <c r="C20" s="46">
        <v>1.28586458717374</v>
      </c>
      <c r="D20" s="17">
        <v>2.19282869970522</v>
      </c>
      <c r="E20">
        <v>0.59639308899999999</v>
      </c>
      <c r="F20" s="28"/>
      <c r="G20" s="39"/>
      <c r="H20" s="46"/>
      <c r="K20" s="17">
        <v>3.25</v>
      </c>
      <c r="L20" s="17">
        <f t="shared" si="0"/>
        <v>1.5748274430438286E-3</v>
      </c>
      <c r="M20" s="17">
        <f t="shared" si="1"/>
        <v>6.5401970067295326E-2</v>
      </c>
      <c r="N20" s="17">
        <f t="shared" si="2"/>
        <v>6.1067788798048528E-2</v>
      </c>
      <c r="O20" s="28">
        <f t="shared" si="3"/>
        <v>8.0293447382130761E-2</v>
      </c>
      <c r="U20" s="1"/>
      <c r="AH20" s="46"/>
      <c r="AI20" s="46"/>
      <c r="AJ20" s="46"/>
      <c r="AK20" s="46"/>
      <c r="AL20" s="46"/>
    </row>
    <row r="21" spans="1:38" x14ac:dyDescent="0.2">
      <c r="B21" s="11"/>
      <c r="C21" s="11"/>
      <c r="D21" s="11"/>
      <c r="E21"/>
      <c r="G21" s="11"/>
      <c r="H21" s="46"/>
      <c r="K21" s="17">
        <v>3.5</v>
      </c>
      <c r="M21" s="46"/>
      <c r="O21" s="28"/>
      <c r="U21" s="1"/>
    </row>
    <row r="22" spans="1:38" x14ac:dyDescent="0.2">
      <c r="B22" s="11"/>
      <c r="C22" s="11"/>
      <c r="D22" s="11"/>
      <c r="E22"/>
      <c r="G22" s="11"/>
      <c r="K22" s="17">
        <v>3.75</v>
      </c>
      <c r="M22" s="46"/>
      <c r="O22" s="28"/>
      <c r="U22" s="1"/>
    </row>
    <row r="23" spans="1:38" x14ac:dyDescent="0.2">
      <c r="E23"/>
      <c r="K23" s="17">
        <v>4</v>
      </c>
      <c r="M23" s="46"/>
      <c r="O23" s="28"/>
      <c r="U23" s="1"/>
    </row>
    <row r="24" spans="1:38" x14ac:dyDescent="0.2">
      <c r="K24" s="17">
        <v>4.25</v>
      </c>
      <c r="O24" s="28"/>
      <c r="U24" s="1"/>
    </row>
    <row r="25" spans="1:38" x14ac:dyDescent="0.2">
      <c r="K25" s="17">
        <v>4.5</v>
      </c>
      <c r="O25" s="28"/>
      <c r="U25" s="1"/>
    </row>
    <row r="26" spans="1:38" x14ac:dyDescent="0.2">
      <c r="K26" s="17">
        <v>4.75</v>
      </c>
      <c r="O26" s="28"/>
      <c r="U26" s="1"/>
    </row>
    <row r="27" spans="1:38" x14ac:dyDescent="0.2">
      <c r="K27" s="17">
        <v>5.25</v>
      </c>
      <c r="O27" s="28"/>
      <c r="U27" s="1"/>
    </row>
    <row r="28" spans="1:38" x14ac:dyDescent="0.2">
      <c r="K28" s="17">
        <v>5.75</v>
      </c>
      <c r="O28" s="28"/>
      <c r="U28" s="1"/>
    </row>
    <row r="29" spans="1:38" x14ac:dyDescent="0.2">
      <c r="K29" s="17">
        <v>6.25</v>
      </c>
      <c r="O29" s="28"/>
    </row>
    <row r="30" spans="1:38" x14ac:dyDescent="0.2">
      <c r="K30" s="17">
        <v>6.75</v>
      </c>
      <c r="O30" s="28"/>
    </row>
    <row r="31" spans="1:38" x14ac:dyDescent="0.2">
      <c r="K31" s="17">
        <v>7.25</v>
      </c>
      <c r="O31" s="28"/>
    </row>
    <row r="36" spans="19:20" x14ac:dyDescent="0.2">
      <c r="S36" s="46"/>
      <c r="T36" s="46"/>
    </row>
    <row r="37" spans="19:20" x14ac:dyDescent="0.2">
      <c r="S37" s="1"/>
      <c r="T37" s="46"/>
    </row>
    <row r="38" spans="19:20" x14ac:dyDescent="0.2">
      <c r="S38" s="1"/>
      <c r="T38" s="46"/>
    </row>
    <row r="39" spans="19:20" x14ac:dyDescent="0.2">
      <c r="S39" s="1"/>
      <c r="T39" s="46"/>
    </row>
    <row r="40" spans="19:20" x14ac:dyDescent="0.2">
      <c r="S40" s="1"/>
      <c r="T40" s="46"/>
    </row>
    <row r="41" spans="19:20" x14ac:dyDescent="0.2">
      <c r="S41" s="1"/>
      <c r="T41" s="46"/>
    </row>
    <row r="42" spans="19:20" x14ac:dyDescent="0.2">
      <c r="S42" s="1"/>
      <c r="T42" s="46"/>
    </row>
    <row r="43" spans="19:20" x14ac:dyDescent="0.2">
      <c r="S43" s="1"/>
      <c r="T43" s="46"/>
    </row>
    <row r="44" spans="19:20" x14ac:dyDescent="0.2">
      <c r="S44" s="1"/>
      <c r="T44" s="46"/>
    </row>
    <row r="45" spans="19:20" x14ac:dyDescent="0.2">
      <c r="S45" s="1"/>
      <c r="T45" s="46"/>
    </row>
    <row r="46" spans="19:20" x14ac:dyDescent="0.2">
      <c r="S46" s="1"/>
      <c r="T46" s="46"/>
    </row>
    <row r="47" spans="19:20" x14ac:dyDescent="0.2">
      <c r="S47" s="1"/>
      <c r="T47" s="46"/>
    </row>
    <row r="48" spans="19:20" x14ac:dyDescent="0.2">
      <c r="S48" s="1"/>
      <c r="T48" s="46"/>
    </row>
    <row r="49" spans="19:20" x14ac:dyDescent="0.2">
      <c r="S49" s="1"/>
      <c r="T49" s="46"/>
    </row>
    <row r="50" spans="19:20" x14ac:dyDescent="0.2">
      <c r="S50" s="1"/>
      <c r="T50" s="46"/>
    </row>
    <row r="51" spans="19:20" x14ac:dyDescent="0.2">
      <c r="S51" s="46"/>
      <c r="T51" s="46"/>
    </row>
  </sheetData>
  <mergeCells count="1">
    <mergeCell ref="B4:H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25AF3-AF15-DD45-9C01-EFC9E5171BB9}">
  <dimension ref="B1:AM71"/>
  <sheetViews>
    <sheetView topLeftCell="F118" zoomScaleNormal="100" workbookViewId="0">
      <selection activeCell="Q128" sqref="Q128"/>
    </sheetView>
  </sheetViews>
  <sheetFormatPr baseColWidth="10" defaultRowHeight="16" x14ac:dyDescent="0.2"/>
  <cols>
    <col min="4" max="4" width="10.83203125" style="33"/>
    <col min="8" max="10" width="10.83203125" style="33"/>
  </cols>
  <sheetData>
    <row r="1" spans="2:35" ht="29" x14ac:dyDescent="0.35">
      <c r="H1" s="54" t="s">
        <v>231</v>
      </c>
    </row>
    <row r="3" spans="2:35" ht="21" x14ac:dyDescent="0.25">
      <c r="F3" s="66" t="s">
        <v>9</v>
      </c>
      <c r="G3" s="66"/>
      <c r="H3" s="66"/>
      <c r="I3" s="66"/>
      <c r="J3" s="66"/>
      <c r="K3" s="66"/>
      <c r="L3" s="66"/>
      <c r="M3" s="66"/>
      <c r="N3" s="66"/>
      <c r="O3" s="66"/>
    </row>
    <row r="5" spans="2:35" x14ac:dyDescent="0.2">
      <c r="C5" s="11" t="s">
        <v>175</v>
      </c>
      <c r="D5" s="11"/>
      <c r="E5" t="s">
        <v>183</v>
      </c>
      <c r="G5" s="35" t="s">
        <v>173</v>
      </c>
      <c r="H5" s="35" t="s">
        <v>182</v>
      </c>
      <c r="I5" s="35"/>
      <c r="J5" s="35"/>
      <c r="L5" s="11" t="s">
        <v>174</v>
      </c>
      <c r="M5" t="s">
        <v>184</v>
      </c>
      <c r="O5" s="35"/>
      <c r="P5" s="11" t="s">
        <v>176</v>
      </c>
      <c r="Q5" s="11" t="s">
        <v>185</v>
      </c>
      <c r="T5" s="33"/>
      <c r="U5" s="33" t="s">
        <v>187</v>
      </c>
      <c r="AA5" s="33"/>
      <c r="AB5" s="42"/>
      <c r="AC5" s="42"/>
      <c r="AD5" s="42"/>
      <c r="AE5" s="42"/>
      <c r="AF5" s="42"/>
      <c r="AG5" s="42"/>
      <c r="AH5" s="42"/>
      <c r="AI5" s="42"/>
    </row>
    <row r="6" spans="2:35" x14ac:dyDescent="0.2">
      <c r="B6" s="28" t="s">
        <v>6</v>
      </c>
      <c r="C6" s="33" t="s">
        <v>0</v>
      </c>
      <c r="D6" s="33" t="s">
        <v>168</v>
      </c>
      <c r="E6" s="28" t="s">
        <v>2</v>
      </c>
      <c r="F6" s="33" t="s">
        <v>3</v>
      </c>
      <c r="G6" s="33" t="s">
        <v>0</v>
      </c>
      <c r="H6" s="33" t="s">
        <v>168</v>
      </c>
      <c r="I6" s="33" t="s">
        <v>1</v>
      </c>
      <c r="J6" s="33" t="s">
        <v>172</v>
      </c>
      <c r="K6" t="s">
        <v>4</v>
      </c>
      <c r="L6" s="33" t="s">
        <v>0</v>
      </c>
      <c r="M6" s="33" t="s">
        <v>168</v>
      </c>
      <c r="N6" s="33" t="s">
        <v>1</v>
      </c>
      <c r="O6" s="33" t="s">
        <v>3</v>
      </c>
      <c r="P6" s="33" t="s">
        <v>0</v>
      </c>
      <c r="Q6" s="33" t="s">
        <v>168</v>
      </c>
      <c r="R6" s="33" t="s">
        <v>159</v>
      </c>
      <c r="S6" s="33" t="s">
        <v>1</v>
      </c>
      <c r="T6" s="33" t="s">
        <v>4</v>
      </c>
      <c r="U6" s="33" t="s">
        <v>0</v>
      </c>
      <c r="V6" s="33" t="s">
        <v>168</v>
      </c>
      <c r="W6" s="33" t="s">
        <v>188</v>
      </c>
      <c r="X6" s="33" t="s">
        <v>3</v>
      </c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</row>
    <row r="7" spans="2:35" x14ac:dyDescent="0.2">
      <c r="B7" s="28">
        <v>0</v>
      </c>
      <c r="C7" s="33">
        <v>2.3313105531791698</v>
      </c>
      <c r="D7" s="33">
        <v>4.3138861145981901E-2</v>
      </c>
      <c r="E7" s="33">
        <v>2.3207193892549101</v>
      </c>
      <c r="F7" s="33">
        <v>2.0884990987999098E-2</v>
      </c>
      <c r="G7" s="33">
        <v>2.3777057456973298</v>
      </c>
      <c r="H7" s="33">
        <v>6.2997749710440296E-2</v>
      </c>
      <c r="I7" s="33">
        <v>1.56972726935407</v>
      </c>
      <c r="J7" s="33">
        <v>0.57997496822648498</v>
      </c>
      <c r="K7" s="33">
        <v>8.8995790261919509E-3</v>
      </c>
      <c r="L7" s="33">
        <v>2.3897841095374899</v>
      </c>
      <c r="M7" s="33">
        <v>0.10525713735893499</v>
      </c>
      <c r="N7" s="33">
        <v>2.1967683743641202</v>
      </c>
      <c r="O7" s="33">
        <v>3.7886615723069901E-2</v>
      </c>
      <c r="P7" s="33">
        <v>2.2722307899697101</v>
      </c>
      <c r="Q7" s="33">
        <v>0.37520631305318702</v>
      </c>
      <c r="R7" s="33">
        <v>6.6839670609483995E-2</v>
      </c>
      <c r="S7" s="33">
        <v>1.9741502645475999</v>
      </c>
      <c r="T7" s="33">
        <v>2.1405189503113198E-2</v>
      </c>
      <c r="U7" s="33">
        <v>1.7402404646109599</v>
      </c>
      <c r="V7" s="33">
        <v>0.64023014828056501</v>
      </c>
      <c r="W7" s="33">
        <v>2.1475279557379499</v>
      </c>
      <c r="X7" s="33">
        <v>0.165420829146468</v>
      </c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</row>
    <row r="8" spans="2:35" x14ac:dyDescent="0.2">
      <c r="B8" s="28">
        <v>0.25</v>
      </c>
      <c r="C8" s="33">
        <v>2.2315433663311799</v>
      </c>
      <c r="D8" s="33">
        <v>4.4121310600535903E-2</v>
      </c>
      <c r="E8" s="33">
        <v>2.2193987601797698</v>
      </c>
      <c r="F8" s="33">
        <v>0.114334365875832</v>
      </c>
      <c r="G8" s="33">
        <v>1.7286545302610701</v>
      </c>
      <c r="H8" s="33">
        <v>0.70623374366229996</v>
      </c>
      <c r="I8" s="33">
        <v>1.1431419971671399</v>
      </c>
      <c r="J8" s="33">
        <v>0.90399458687373302</v>
      </c>
      <c r="K8" s="33">
        <v>0.13002426732012901</v>
      </c>
      <c r="L8" s="33">
        <v>1.4606215757601999</v>
      </c>
      <c r="M8" s="33">
        <v>0.52478265319839201</v>
      </c>
      <c r="N8" s="33">
        <v>1.87269188092516</v>
      </c>
      <c r="O8" s="33">
        <v>0.62225650084220596</v>
      </c>
      <c r="P8" s="33">
        <v>1.31793676784148</v>
      </c>
      <c r="Q8" s="33">
        <v>0.81249481573262605</v>
      </c>
      <c r="R8" s="33">
        <v>0.146626122936411</v>
      </c>
      <c r="S8" s="33">
        <v>1.2997611416946</v>
      </c>
      <c r="T8" s="33">
        <v>0.65447698128695198</v>
      </c>
      <c r="U8" s="33">
        <v>1.09739220200385</v>
      </c>
      <c r="V8" s="33">
        <v>0.44063748647675799</v>
      </c>
      <c r="W8" s="33">
        <v>1.6314556731322001</v>
      </c>
      <c r="X8" s="33">
        <v>1.05459209529482</v>
      </c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</row>
    <row r="9" spans="2:35" x14ac:dyDescent="0.2">
      <c r="B9" s="28">
        <v>0.5</v>
      </c>
      <c r="C9" s="33">
        <v>2.1573025889728101</v>
      </c>
      <c r="D9" s="33">
        <v>5.4172652967205803E-2</v>
      </c>
      <c r="E9" s="33">
        <v>2.1579923472837499</v>
      </c>
      <c r="F9" s="33">
        <v>0.169851977502716</v>
      </c>
      <c r="G9" s="33">
        <v>1.55229025207382</v>
      </c>
      <c r="H9" s="33">
        <v>0.74066800330722804</v>
      </c>
      <c r="I9" s="33">
        <v>1.06687547672989</v>
      </c>
      <c r="J9" s="33">
        <v>0.895425900335168</v>
      </c>
      <c r="K9" s="33">
        <v>0.226482716065217</v>
      </c>
      <c r="L9" s="33">
        <v>1.1768337916755101</v>
      </c>
      <c r="M9" s="33">
        <v>0.44494052013126001</v>
      </c>
      <c r="N9" s="33">
        <v>1.6714652963525101</v>
      </c>
      <c r="O9" s="33">
        <v>0.94949125685103097</v>
      </c>
      <c r="P9" s="33">
        <v>1.0157589205350299</v>
      </c>
      <c r="Q9" s="33">
        <v>0.49893997711342702</v>
      </c>
      <c r="R9" s="33">
        <v>0.18386735087134501</v>
      </c>
      <c r="S9" s="33">
        <v>0.85863347746206997</v>
      </c>
      <c r="T9" s="33">
        <v>1.19655555614345</v>
      </c>
      <c r="U9" s="33">
        <v>0.81919976866407995</v>
      </c>
      <c r="V9" s="33">
        <v>0.237663756300694</v>
      </c>
      <c r="W9" s="33">
        <v>1.3561704289537</v>
      </c>
      <c r="X9" s="33">
        <v>1.5138876920968201</v>
      </c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</row>
    <row r="10" spans="2:35" x14ac:dyDescent="0.2">
      <c r="B10" s="28">
        <v>0.75</v>
      </c>
      <c r="C10" s="33">
        <v>2.0850658572835101</v>
      </c>
      <c r="D10" s="33">
        <v>4.2812841286235401E-2</v>
      </c>
      <c r="E10" s="33">
        <v>2.12374424421431</v>
      </c>
      <c r="F10" s="33">
        <v>0.21321502686281901</v>
      </c>
      <c r="G10" s="33">
        <v>1.50187222439389</v>
      </c>
      <c r="H10" s="33">
        <v>0.690689680322088</v>
      </c>
      <c r="I10" s="33">
        <v>1.0176607860834199</v>
      </c>
      <c r="J10" s="33">
        <v>0.88687918301878199</v>
      </c>
      <c r="K10" s="33">
        <v>0.284673820001624</v>
      </c>
      <c r="L10" s="33">
        <v>1.03271810275202</v>
      </c>
      <c r="M10" s="33">
        <v>0.37770625762026599</v>
      </c>
      <c r="N10" s="33">
        <v>1.54598004060881</v>
      </c>
      <c r="O10" s="33">
        <v>1.1333249675002901</v>
      </c>
      <c r="P10" s="33">
        <v>0.82548555798559498</v>
      </c>
      <c r="Q10" s="33">
        <v>0.34102309355406402</v>
      </c>
      <c r="R10" s="33">
        <v>0.20325597709816301</v>
      </c>
      <c r="S10" s="33">
        <v>0.63531852159637503</v>
      </c>
      <c r="T10" s="33">
        <v>1.53806795276568</v>
      </c>
      <c r="U10" s="33">
        <v>0.65078543543534595</v>
      </c>
      <c r="V10" s="33">
        <v>0.16933866518718699</v>
      </c>
      <c r="W10" s="33">
        <v>1.1962070338420701</v>
      </c>
      <c r="X10" s="33">
        <v>1.7342938473878999</v>
      </c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</row>
    <row r="11" spans="2:35" x14ac:dyDescent="0.2">
      <c r="B11" s="28">
        <v>1</v>
      </c>
      <c r="C11" s="33">
        <v>2.08303078093383</v>
      </c>
      <c r="D11" s="33">
        <v>5.88997215086745E-2</v>
      </c>
      <c r="E11" s="33">
        <v>2.0878500643785598</v>
      </c>
      <c r="F11" s="33">
        <v>0.25273781856433902</v>
      </c>
      <c r="G11" s="33">
        <v>1.4557041616320701</v>
      </c>
      <c r="H11" s="33">
        <v>0.62537790503215995</v>
      </c>
      <c r="I11" s="33">
        <v>0.969473032539099</v>
      </c>
      <c r="J11" s="33">
        <v>0.87308433088147996</v>
      </c>
      <c r="K11" s="33">
        <v>0.33831953543254201</v>
      </c>
      <c r="L11" s="33">
        <v>0.95126989797050698</v>
      </c>
      <c r="M11" s="33">
        <v>0.32889961792787697</v>
      </c>
      <c r="N11" s="33">
        <v>1.4579464628627901</v>
      </c>
      <c r="O11" s="33">
        <v>1.26036605140539</v>
      </c>
      <c r="P11" s="33">
        <v>0.66994509013826997</v>
      </c>
      <c r="Q11" s="33">
        <v>0.23878557859798699</v>
      </c>
      <c r="R11" s="33">
        <v>0.19817890411471001</v>
      </c>
      <c r="S11" s="33">
        <v>0.48843907973178402</v>
      </c>
      <c r="T11" s="33">
        <v>1.72308757355776</v>
      </c>
      <c r="U11" s="33">
        <v>0.555980845879676</v>
      </c>
      <c r="V11" s="33">
        <v>0.118637704894303</v>
      </c>
      <c r="W11" s="33">
        <v>1.1258548690980701</v>
      </c>
      <c r="X11" s="33">
        <v>1.87563341700581</v>
      </c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</row>
    <row r="12" spans="2:35" x14ac:dyDescent="0.2">
      <c r="B12" s="28">
        <v>1.25</v>
      </c>
      <c r="C12" s="33">
        <v>2.0618223366363502</v>
      </c>
      <c r="D12" s="33">
        <v>6.22110047891851E-2</v>
      </c>
      <c r="E12" s="33">
        <v>2.0912769155486499</v>
      </c>
      <c r="F12" s="33">
        <v>0.29696556924270301</v>
      </c>
      <c r="G12" s="33">
        <v>1.4325436812007</v>
      </c>
      <c r="H12" s="33">
        <v>0.58879766232838104</v>
      </c>
      <c r="I12" s="33">
        <v>0.94114047989620697</v>
      </c>
      <c r="J12" s="33">
        <v>0.86543329555618298</v>
      </c>
      <c r="K12" s="33">
        <v>0.36844132561394499</v>
      </c>
      <c r="L12" s="33">
        <v>0.87922898980060205</v>
      </c>
      <c r="M12" s="33">
        <v>0.27629456026840299</v>
      </c>
      <c r="N12" s="33">
        <v>1.4189366586171801</v>
      </c>
      <c r="O12" s="33">
        <v>1.36934023686647</v>
      </c>
      <c r="P12" s="33">
        <v>0.58524738099531803</v>
      </c>
      <c r="Q12" s="33">
        <v>0.18564423344013101</v>
      </c>
      <c r="R12" s="33">
        <v>0.20859058239057701</v>
      </c>
      <c r="S12" s="33">
        <v>0.40922269155461899</v>
      </c>
      <c r="T12" s="33">
        <v>1.87977629201006</v>
      </c>
      <c r="U12" s="33">
        <v>0.47445167337507499</v>
      </c>
      <c r="V12" s="33">
        <v>9.3654035468446098E-2</v>
      </c>
      <c r="W12" s="33">
        <v>1.0646991572270501</v>
      </c>
      <c r="X12" s="33">
        <v>1.9524838206631401</v>
      </c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</row>
    <row r="13" spans="2:35" x14ac:dyDescent="0.2">
      <c r="B13" s="28">
        <v>1.5</v>
      </c>
      <c r="C13" s="33">
        <v>2.00776482908294</v>
      </c>
      <c r="D13" s="33">
        <v>6.6012977305176204E-2</v>
      </c>
      <c r="E13" s="33">
        <v>1.9981576362847699</v>
      </c>
      <c r="F13" s="33">
        <v>0.32493257605570702</v>
      </c>
      <c r="G13" s="33">
        <v>1.4131168735286199</v>
      </c>
      <c r="H13" s="33">
        <v>0.55466126818689199</v>
      </c>
      <c r="I13" s="33">
        <v>0.91523318209369797</v>
      </c>
      <c r="J13" s="33">
        <v>0.85624895078944097</v>
      </c>
      <c r="K13" s="33">
        <v>0.40267163885357499</v>
      </c>
      <c r="L13" s="33">
        <v>0.82515241728114497</v>
      </c>
      <c r="M13" s="33">
        <v>0.23808971686639699</v>
      </c>
      <c r="N13" s="33">
        <v>1.37004239052951</v>
      </c>
      <c r="O13" s="33">
        <v>1.4437744797434999</v>
      </c>
      <c r="P13" s="33">
        <v>0.50350394455854797</v>
      </c>
      <c r="Q13" s="33">
        <v>0.15543555985367899</v>
      </c>
      <c r="R13" s="33">
        <v>0.19757136143197901</v>
      </c>
      <c r="S13" s="33">
        <v>0.34368513118721</v>
      </c>
      <c r="T13" s="33">
        <v>1.94097962557029</v>
      </c>
      <c r="U13" s="33">
        <v>0.41621605130566403</v>
      </c>
      <c r="V13" s="33">
        <v>7.5760712658496501E-2</v>
      </c>
      <c r="W13" s="33">
        <v>1.01237017695775</v>
      </c>
      <c r="X13" s="33">
        <v>2.0075294632043601</v>
      </c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</row>
    <row r="14" spans="2:35" x14ac:dyDescent="0.2">
      <c r="B14" s="28">
        <v>1.75</v>
      </c>
      <c r="C14" s="33">
        <v>1.9797896688986301</v>
      </c>
      <c r="D14" s="33">
        <v>5.3319287902516298E-2</v>
      </c>
      <c r="E14" s="33">
        <v>2.00456044753588</v>
      </c>
      <c r="F14" s="33">
        <v>0.34662515982106701</v>
      </c>
      <c r="G14" s="33">
        <v>1.3910968157878001</v>
      </c>
      <c r="H14" s="33">
        <v>0.52963837071223097</v>
      </c>
      <c r="I14" s="33">
        <v>0.90815779669885199</v>
      </c>
      <c r="J14" s="33">
        <v>0.85949453735008896</v>
      </c>
      <c r="K14" s="33">
        <v>0.43073697369712699</v>
      </c>
      <c r="L14" s="33">
        <v>0.77814603176359698</v>
      </c>
      <c r="M14" s="33">
        <v>0.222588320711957</v>
      </c>
      <c r="N14" s="33">
        <v>1.3313670731359399</v>
      </c>
      <c r="O14" s="33">
        <v>1.5109173455750999</v>
      </c>
      <c r="P14" s="33">
        <v>0.46182262084300901</v>
      </c>
      <c r="Q14" s="33">
        <v>0.136007339058696</v>
      </c>
      <c r="R14" s="33">
        <v>0.20443298981703001</v>
      </c>
      <c r="S14" s="33">
        <v>0.30331932146442903</v>
      </c>
      <c r="T14" s="33">
        <v>2.0467437861600901</v>
      </c>
      <c r="U14" s="33">
        <v>0.36607711935660198</v>
      </c>
      <c r="V14" s="33">
        <v>6.4185738988992797E-2</v>
      </c>
      <c r="W14" s="33">
        <v>0.97797466452695503</v>
      </c>
      <c r="X14" s="33">
        <v>2.0713679830275198</v>
      </c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</row>
    <row r="15" spans="2:35" x14ac:dyDescent="0.2">
      <c r="B15" s="28">
        <v>2</v>
      </c>
      <c r="C15" s="33">
        <v>1.9350747347205399</v>
      </c>
      <c r="D15" s="33">
        <v>6.9496987864612794E-2</v>
      </c>
      <c r="E15" s="33">
        <v>1.9678896137705399</v>
      </c>
      <c r="F15" s="33">
        <v>0.383089141089411</v>
      </c>
      <c r="G15" s="33">
        <v>1.37015398478824</v>
      </c>
      <c r="H15" s="33">
        <v>0.50740121456704002</v>
      </c>
      <c r="I15" s="33">
        <v>0.87700518463404897</v>
      </c>
      <c r="J15" s="33">
        <v>0.85071532645578196</v>
      </c>
      <c r="K15" s="33">
        <v>0.45563012123635699</v>
      </c>
      <c r="L15" s="33">
        <v>0.74085109428229101</v>
      </c>
      <c r="M15" s="33">
        <v>0.22850196910890699</v>
      </c>
      <c r="N15" s="33">
        <v>1.2991912068604601</v>
      </c>
      <c r="O15" s="33">
        <v>1.5670505289665699</v>
      </c>
      <c r="P15" s="33">
        <v>0.41420168211275599</v>
      </c>
      <c r="Q15" s="33">
        <v>0.124146619433668</v>
      </c>
      <c r="R15" s="33">
        <v>0.20261229187764701</v>
      </c>
      <c r="S15" s="33">
        <v>0.27008716748176098</v>
      </c>
      <c r="T15" s="33">
        <v>2.0893564650785299</v>
      </c>
      <c r="U15" s="33">
        <v>0.32818984300675103</v>
      </c>
      <c r="V15" s="33">
        <v>5.6743648152115099E-2</v>
      </c>
      <c r="W15" s="33">
        <v>0.95745080918046199</v>
      </c>
      <c r="X15" s="33">
        <v>2.1080601966282102</v>
      </c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</row>
    <row r="16" spans="2:35" x14ac:dyDescent="0.2">
      <c r="B16" s="28">
        <v>2.25</v>
      </c>
      <c r="C16" s="33">
        <v>1.92998273871686</v>
      </c>
      <c r="D16" s="33">
        <v>7.5330773645512397E-2</v>
      </c>
      <c r="E16" s="33">
        <v>1.9777084714978499</v>
      </c>
      <c r="F16" s="33">
        <v>0.41128659772560799</v>
      </c>
      <c r="G16" s="33">
        <v>1.3572504208753</v>
      </c>
      <c r="H16" s="33">
        <v>0.48294196892141</v>
      </c>
      <c r="I16" s="33">
        <v>0.86437368383533497</v>
      </c>
      <c r="J16" s="33">
        <v>0.84970677443990095</v>
      </c>
      <c r="K16" s="33">
        <v>0.48375828997676001</v>
      </c>
      <c r="L16" s="33">
        <v>0.70382420339888296</v>
      </c>
      <c r="M16" s="33">
        <v>0.19573224217468599</v>
      </c>
      <c r="N16" s="33">
        <v>1.2545180302160801</v>
      </c>
      <c r="O16" s="33">
        <v>1.59433776199762</v>
      </c>
      <c r="P16" s="33">
        <v>0.37165427624805902</v>
      </c>
      <c r="Q16" s="33">
        <v>0.10679278149912499</v>
      </c>
      <c r="R16" s="33">
        <v>0.20370327939639199</v>
      </c>
      <c r="S16" s="33">
        <v>0.24758989669636</v>
      </c>
      <c r="T16" s="33">
        <v>2.1212530282368101</v>
      </c>
      <c r="U16" s="33">
        <v>0.29736523855441099</v>
      </c>
      <c r="V16" s="33">
        <v>5.1298909789002298E-2</v>
      </c>
      <c r="W16" s="33">
        <v>0.93182035602139102</v>
      </c>
      <c r="X16" s="33">
        <v>2.1426216028621199</v>
      </c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</row>
    <row r="17" spans="2:39" x14ac:dyDescent="0.2">
      <c r="B17" s="28">
        <v>2.5</v>
      </c>
      <c r="C17" s="33">
        <v>1.8927792161774</v>
      </c>
      <c r="D17" s="33">
        <v>7.4808810895474004E-2</v>
      </c>
      <c r="E17" s="33">
        <v>1.9465730184428001</v>
      </c>
      <c r="F17" s="33">
        <v>0.42230050561452398</v>
      </c>
      <c r="G17" s="33">
        <v>1.3391205980132099</v>
      </c>
      <c r="H17" s="33">
        <v>0.463693585136845</v>
      </c>
      <c r="I17" s="33">
        <v>0.852226040746625</v>
      </c>
      <c r="J17" s="33">
        <v>0.84254192996922606</v>
      </c>
      <c r="K17" s="33">
        <v>0.50683433844256498</v>
      </c>
      <c r="L17" s="33">
        <v>0.67937554391993005</v>
      </c>
      <c r="M17" s="33">
        <v>0.18902252906479799</v>
      </c>
      <c r="N17" s="33">
        <v>1.2372364058746499</v>
      </c>
      <c r="O17" s="33">
        <v>1.64288061714461</v>
      </c>
      <c r="P17" s="33">
        <v>0.35011274921376101</v>
      </c>
      <c r="Q17" s="33">
        <v>9.3449104687358994E-2</v>
      </c>
      <c r="R17" s="33">
        <v>0.20472946927781699</v>
      </c>
      <c r="S17" s="33">
        <v>0.223483631034085</v>
      </c>
      <c r="T17" s="33">
        <v>2.1724541125552101</v>
      </c>
      <c r="U17" s="33">
        <v>0.26980880661765799</v>
      </c>
      <c r="V17" s="33">
        <v>4.4633974709327701E-2</v>
      </c>
      <c r="W17" s="33">
        <v>0.90455875834673205</v>
      </c>
      <c r="X17" s="33">
        <v>2.1738010959773302</v>
      </c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</row>
    <row r="18" spans="2:39" x14ac:dyDescent="0.2">
      <c r="B18" s="28">
        <v>2.75</v>
      </c>
      <c r="C18" s="33">
        <v>1.9081641463771399</v>
      </c>
      <c r="D18" s="33">
        <v>8.2707662246819302E-2</v>
      </c>
      <c r="E18" s="33">
        <v>1.9416927196074301</v>
      </c>
      <c r="F18" s="33">
        <v>0.46925601291735802</v>
      </c>
      <c r="G18" s="33">
        <v>1.33517410180734</v>
      </c>
      <c r="H18" s="33">
        <v>0.459008014526187</v>
      </c>
      <c r="I18" s="33">
        <v>0.840447317110666</v>
      </c>
      <c r="J18" s="33">
        <v>0.838678761296072</v>
      </c>
      <c r="K18" s="33">
        <v>0.526404155967649</v>
      </c>
      <c r="L18" s="33">
        <v>0.64774016805818502</v>
      </c>
      <c r="M18" s="33">
        <v>0.16631224710964901</v>
      </c>
      <c r="N18" s="33">
        <v>1.21215988098261</v>
      </c>
      <c r="O18" s="33">
        <v>1.67135833269826</v>
      </c>
      <c r="P18" s="33">
        <v>0.32150272232998101</v>
      </c>
      <c r="Q18" s="33">
        <v>8.5485456403465498E-2</v>
      </c>
      <c r="R18" s="33">
        <v>0.196515136487841</v>
      </c>
      <c r="S18" s="33">
        <v>0.208195681196025</v>
      </c>
      <c r="T18" s="33">
        <v>2.1930979048830901</v>
      </c>
      <c r="U18" s="33">
        <v>0.25011296761108298</v>
      </c>
      <c r="V18" s="33">
        <v>4.2358986741665702E-2</v>
      </c>
      <c r="W18" s="33">
        <v>0.88938721078383198</v>
      </c>
      <c r="X18" s="33">
        <v>2.1902365225731502</v>
      </c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</row>
    <row r="19" spans="2:39" x14ac:dyDescent="0.2">
      <c r="B19" s="28">
        <v>3</v>
      </c>
      <c r="C19" s="33">
        <v>1.8403033811064899</v>
      </c>
      <c r="D19" s="33">
        <v>6.9175190395790995E-2</v>
      </c>
      <c r="E19" s="33">
        <v>1.91061059264238</v>
      </c>
      <c r="F19" s="33">
        <v>0.45308330974453798</v>
      </c>
      <c r="G19" s="33">
        <v>1.29803663403308</v>
      </c>
      <c r="H19" s="33">
        <v>0.43317249706504002</v>
      </c>
      <c r="I19" s="33">
        <v>0.821960982031125</v>
      </c>
      <c r="J19" s="33">
        <v>0.82664640645628995</v>
      </c>
      <c r="K19" s="33">
        <v>0.54514817226710799</v>
      </c>
      <c r="L19" s="33">
        <v>0.62343027218984104</v>
      </c>
      <c r="M19" s="33">
        <v>0.17108427140524199</v>
      </c>
      <c r="N19" s="33">
        <v>1.19312208341694</v>
      </c>
      <c r="O19" s="33">
        <v>1.7223878005872499</v>
      </c>
      <c r="P19" s="33">
        <v>0.30357121174937002</v>
      </c>
      <c r="Q19" s="33">
        <v>8.8314518168697495E-2</v>
      </c>
      <c r="R19" s="33">
        <v>0.19300594918005701</v>
      </c>
      <c r="S19" s="33">
        <v>0.190848398416641</v>
      </c>
      <c r="T19" s="33">
        <v>2.2334455569962901</v>
      </c>
      <c r="U19" s="33">
        <v>0.225593825696319</v>
      </c>
      <c r="V19" s="33">
        <v>4.3053145394940498E-2</v>
      </c>
      <c r="W19" s="33">
        <v>0.87428727540797102</v>
      </c>
      <c r="X19" s="33">
        <v>2.20427782078273</v>
      </c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</row>
    <row r="20" spans="2:39" x14ac:dyDescent="0.2">
      <c r="B20" s="28">
        <v>3.25</v>
      </c>
      <c r="C20" s="33">
        <v>1.8493723709168699</v>
      </c>
      <c r="D20" s="33">
        <v>5.9898699044563297E-2</v>
      </c>
      <c r="E20" s="33">
        <v>1.9225807866756399</v>
      </c>
      <c r="F20" s="33">
        <v>0.48902498943726702</v>
      </c>
      <c r="G20" s="33">
        <v>1.28789110447424</v>
      </c>
      <c r="H20" s="33">
        <v>0.42203723946564597</v>
      </c>
      <c r="I20" s="33">
        <v>0.80737604539261598</v>
      </c>
      <c r="J20" s="33">
        <v>0.8236926723079</v>
      </c>
      <c r="K20" s="33">
        <v>0.55726623237877404</v>
      </c>
      <c r="L20" s="33">
        <v>0.598301010794692</v>
      </c>
      <c r="M20" s="33">
        <v>0.15170869104107201</v>
      </c>
      <c r="N20" s="33">
        <v>1.1782292008034301</v>
      </c>
      <c r="O20" s="33">
        <v>1.7436095579640001</v>
      </c>
      <c r="P20" s="33">
        <v>0.278988148522962</v>
      </c>
      <c r="Q20" s="33">
        <v>7.3605871350476901E-2</v>
      </c>
      <c r="R20" s="33">
        <v>0.20555821479581299</v>
      </c>
      <c r="S20" s="33">
        <v>0.18760105328659499</v>
      </c>
      <c r="T20" s="33">
        <v>2.2655832509639899</v>
      </c>
      <c r="U20" s="33">
        <v>0.208195681196025</v>
      </c>
      <c r="V20" s="33">
        <v>4.3317249706504003E-2</v>
      </c>
      <c r="W20" s="33">
        <v>0.86437368383533497</v>
      </c>
      <c r="X20" s="33">
        <v>2.2334455569962901</v>
      </c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</row>
    <row r="21" spans="2:39" x14ac:dyDescent="0.2">
      <c r="B21" s="28">
        <v>3.5</v>
      </c>
      <c r="C21" s="33">
        <v>1.79614971302431</v>
      </c>
      <c r="D21" s="33">
        <v>6.6540112765297102E-2</v>
      </c>
      <c r="E21" s="33">
        <v>1.86405734824009</v>
      </c>
      <c r="F21" s="33">
        <v>0.49458190791550699</v>
      </c>
      <c r="G21" s="33">
        <v>1.2754926556673201</v>
      </c>
      <c r="H21" s="33">
        <v>0.413888140849205</v>
      </c>
      <c r="I21" s="33">
        <v>0.79339193746229197</v>
      </c>
      <c r="J21" s="33">
        <v>0.81876643524982595</v>
      </c>
      <c r="K21" s="33">
        <v>0.58133044398540901</v>
      </c>
      <c r="L21" s="33">
        <v>0.57715218256789602</v>
      </c>
      <c r="M21" s="33">
        <v>0.15500853295313299</v>
      </c>
      <c r="N21" s="33">
        <v>1.1529290453940999</v>
      </c>
      <c r="O21" s="33">
        <v>1.7812122675350599</v>
      </c>
      <c r="P21" s="33">
        <v>0.26006440128903402</v>
      </c>
      <c r="Q21" s="33">
        <v>7.8070973737485103E-2</v>
      </c>
      <c r="R21" s="33">
        <v>0.20020586556272699</v>
      </c>
      <c r="S21" s="33">
        <v>0.17628276602707699</v>
      </c>
      <c r="T21" s="33">
        <v>2.2881493794496999</v>
      </c>
      <c r="U21" s="33">
        <v>0.190848398416641</v>
      </c>
      <c r="V21" s="33">
        <v>4.2203723946564603E-2</v>
      </c>
      <c r="W21" s="33">
        <v>0.852226040746625</v>
      </c>
      <c r="X21" s="33">
        <v>2.2655832509639899</v>
      </c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</row>
    <row r="22" spans="2:39" x14ac:dyDescent="0.2">
      <c r="B22" s="28">
        <v>3.75</v>
      </c>
      <c r="C22" s="33">
        <v>1.77715227539888</v>
      </c>
      <c r="D22" s="33">
        <v>9.6014690856576101E-2</v>
      </c>
      <c r="E22" s="33">
        <v>1.87348380214578</v>
      </c>
      <c r="F22" s="33">
        <v>0.53015966100743195</v>
      </c>
      <c r="G22" s="33">
        <v>1.24729465134593</v>
      </c>
      <c r="H22" s="33">
        <v>0.40059583343404698</v>
      </c>
      <c r="I22" s="33">
        <v>0.776595948604482</v>
      </c>
      <c r="J22" s="33">
        <v>0.80837601990028596</v>
      </c>
      <c r="K22" s="33">
        <v>0.58317498543385704</v>
      </c>
      <c r="L22" s="33">
        <v>0.57292429399729305</v>
      </c>
      <c r="M22" s="33">
        <v>0.15221538720404101</v>
      </c>
      <c r="N22" s="33">
        <v>1.10109803048855</v>
      </c>
      <c r="O22" s="33">
        <v>1.8079429030137799</v>
      </c>
      <c r="P22" s="33">
        <v>0.237802806999757</v>
      </c>
      <c r="Q22" s="33">
        <v>6.3548528532022905E-2</v>
      </c>
      <c r="R22" s="33">
        <v>0.196623234254067</v>
      </c>
      <c r="S22" s="33">
        <v>0.159913389280367</v>
      </c>
      <c r="T22" s="33">
        <v>2.2814654256715499</v>
      </c>
      <c r="U22" s="33">
        <v>0.18760105328659499</v>
      </c>
      <c r="V22" s="33">
        <v>4.1388814084920497E-2</v>
      </c>
      <c r="W22" s="33">
        <v>0.840447317110666</v>
      </c>
      <c r="X22" s="33">
        <v>2.2881493794496999</v>
      </c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</row>
    <row r="23" spans="2:39" x14ac:dyDescent="0.2">
      <c r="B23" s="28">
        <v>4</v>
      </c>
      <c r="C23" s="33">
        <v>1.74203391729818</v>
      </c>
      <c r="D23" s="33">
        <v>7.1847786760404903E-2</v>
      </c>
      <c r="E23" s="33">
        <v>1.8370177273064501</v>
      </c>
      <c r="F23" s="33">
        <v>0.52748252428648901</v>
      </c>
      <c r="G23" s="33">
        <v>1.24639351516317</v>
      </c>
      <c r="H23" s="33">
        <v>0.39059929399099902</v>
      </c>
      <c r="I23" s="33">
        <v>0.76735582250319301</v>
      </c>
      <c r="J23" s="33">
        <v>0.80799739811748394</v>
      </c>
      <c r="K23" s="33">
        <v>0.60718944842256295</v>
      </c>
      <c r="L23" s="33">
        <v>0.538319851019608</v>
      </c>
      <c r="M23" s="33">
        <v>0.13969247094598899</v>
      </c>
      <c r="N23" s="33">
        <v>1.13138051864203</v>
      </c>
      <c r="O23" s="33">
        <v>1.83851828625833</v>
      </c>
      <c r="P23" s="33">
        <v>0.22405304912383101</v>
      </c>
      <c r="Q23" s="33">
        <v>6.40757531783685E-2</v>
      </c>
      <c r="R23" s="33">
        <v>0.19789692725678901</v>
      </c>
      <c r="S23" s="33">
        <v>0.15534846062076699</v>
      </c>
      <c r="T23" s="33">
        <v>2.3379751165191398</v>
      </c>
      <c r="U23" s="33">
        <v>0.17628276602707699</v>
      </c>
      <c r="V23" s="33">
        <v>4.0059583343404703E-2</v>
      </c>
      <c r="W23" s="33">
        <v>0.821960982031125</v>
      </c>
      <c r="X23" s="33">
        <v>2.2814654256715499</v>
      </c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</row>
    <row r="24" spans="2:39" x14ac:dyDescent="0.2">
      <c r="B24" s="28">
        <v>4.25</v>
      </c>
      <c r="C24" s="33">
        <v>1.7494512243940199</v>
      </c>
      <c r="D24" s="33">
        <v>9.53063572652873E-2</v>
      </c>
      <c r="E24" s="33">
        <v>1.83829514931659</v>
      </c>
      <c r="F24" s="33">
        <v>0.54908676280714097</v>
      </c>
      <c r="G24" s="33">
        <v>1.2319385918627901</v>
      </c>
      <c r="H24" s="33">
        <v>0.38775040465187699</v>
      </c>
      <c r="I24" s="33">
        <v>0.75170906991831499</v>
      </c>
      <c r="J24" s="33">
        <v>0.79938820109198705</v>
      </c>
      <c r="K24" s="33">
        <v>0.61690975343541499</v>
      </c>
      <c r="L24" s="33">
        <v>0.51043935750671698</v>
      </c>
      <c r="M24" s="33">
        <v>0.128229247861539</v>
      </c>
      <c r="N24" s="33">
        <v>1.1132913289648101</v>
      </c>
      <c r="O24" s="33">
        <v>1.8419123417616601</v>
      </c>
      <c r="P24" s="33">
        <v>0.20784188841345899</v>
      </c>
      <c r="Q24" s="33">
        <v>6.3398459001042504E-2</v>
      </c>
      <c r="R24" s="33">
        <v>0.19270385470026699</v>
      </c>
      <c r="S24" s="33">
        <v>0.14847192533195699</v>
      </c>
      <c r="T24" s="33">
        <v>2.3190459360401401</v>
      </c>
      <c r="U24" s="33">
        <v>0.159913389280367</v>
      </c>
      <c r="V24" s="33">
        <v>3.9059929399099899E-2</v>
      </c>
      <c r="W24" s="33">
        <v>0.80737604539261598</v>
      </c>
      <c r="X24" s="33">
        <v>2.3379751165191398</v>
      </c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</row>
    <row r="25" spans="2:39" x14ac:dyDescent="0.2">
      <c r="B25" s="28">
        <v>4.5</v>
      </c>
      <c r="C25" s="33">
        <v>1.7344501316755001</v>
      </c>
      <c r="D25" s="33">
        <v>7.7729013226097599E-2</v>
      </c>
      <c r="E25" s="33">
        <v>1.82863990358008</v>
      </c>
      <c r="F25" s="33">
        <v>0.54749097678510095</v>
      </c>
      <c r="G25" s="33">
        <v>1.21781785851794</v>
      </c>
      <c r="H25" s="33">
        <v>0.37171564545633201</v>
      </c>
      <c r="I25" s="33">
        <v>0.73760538305675605</v>
      </c>
      <c r="J25" s="33">
        <v>0.802162297435565</v>
      </c>
      <c r="K25" s="33">
        <v>0.62611749135246197</v>
      </c>
      <c r="L25" s="33">
        <v>0.497258362559442</v>
      </c>
      <c r="M25" s="33">
        <v>0.11171267151030501</v>
      </c>
      <c r="N25" s="33">
        <v>1.1060229550666301</v>
      </c>
      <c r="O25" s="33">
        <v>1.85274444424287</v>
      </c>
      <c r="P25" s="33">
        <v>0.2165538881072</v>
      </c>
      <c r="Q25" s="33">
        <v>5.2879889334502501E-2</v>
      </c>
      <c r="R25" s="33">
        <v>0.18785522474179001</v>
      </c>
      <c r="S25" s="33">
        <v>0.14498580135741099</v>
      </c>
      <c r="T25" s="33">
        <v>2.3575695881814198</v>
      </c>
      <c r="U25" s="33">
        <v>0.15534846062076699</v>
      </c>
      <c r="V25" s="33">
        <v>3.8775040465187698E-2</v>
      </c>
      <c r="W25" s="33">
        <v>0.79339193746229197</v>
      </c>
      <c r="X25" s="33">
        <v>2.3190459360401401</v>
      </c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</row>
    <row r="26" spans="2:39" x14ac:dyDescent="0.2">
      <c r="B26" s="28">
        <v>4.75</v>
      </c>
      <c r="C26" s="33">
        <v>1.70046022455332</v>
      </c>
      <c r="D26" s="33">
        <v>8.6449213749582296E-2</v>
      </c>
      <c r="E26" s="33">
        <v>1.83048886592364</v>
      </c>
      <c r="F26" s="33">
        <v>0.57984433027580895</v>
      </c>
      <c r="G26" s="33">
        <v>1.2015783269896301</v>
      </c>
      <c r="H26" s="33">
        <v>0.36536822096605798</v>
      </c>
      <c r="I26" s="33">
        <v>0.733440137511713</v>
      </c>
      <c r="J26" s="33">
        <v>0.79308532491203798</v>
      </c>
      <c r="K26" s="33">
        <v>0.639537111869806</v>
      </c>
      <c r="L26" s="33">
        <v>0.47033083998014502</v>
      </c>
      <c r="M26" s="33">
        <v>0.108241149950538</v>
      </c>
      <c r="N26" s="33">
        <v>1.0811650411840299</v>
      </c>
      <c r="O26" s="33">
        <v>1.88629423663859</v>
      </c>
      <c r="P26" s="33">
        <v>0.186102895010446</v>
      </c>
      <c r="Q26" s="33">
        <v>5.05345193311795E-2</v>
      </c>
      <c r="R26" s="33">
        <v>0.19397399996773501</v>
      </c>
      <c r="S26" s="33">
        <v>0.13905852562561299</v>
      </c>
      <c r="T26" s="33">
        <v>2.3963398091057302</v>
      </c>
      <c r="U26" s="33">
        <v>0.14847192533195699</v>
      </c>
      <c r="V26" s="33">
        <v>3.7171564545633203E-2</v>
      </c>
      <c r="W26" s="33">
        <v>0.776595948604482</v>
      </c>
      <c r="X26" s="33">
        <v>2.3575695881814198</v>
      </c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2:39" x14ac:dyDescent="0.2">
      <c r="B27" s="28">
        <v>5.25</v>
      </c>
      <c r="C27" s="33">
        <v>1.6813288276675</v>
      </c>
      <c r="D27" s="33">
        <v>8.6399445487045701E-2</v>
      </c>
      <c r="E27" s="33">
        <v>1.8051539637582601</v>
      </c>
      <c r="F27" s="33">
        <v>0.60373895665939503</v>
      </c>
      <c r="G27" s="33">
        <v>1.18928021128144</v>
      </c>
      <c r="H27" s="33">
        <v>0.34170902965256</v>
      </c>
      <c r="I27" s="33">
        <v>0.70840627178733795</v>
      </c>
      <c r="J27" s="33">
        <v>0.782083070674222</v>
      </c>
      <c r="K27" s="33">
        <v>0.66951983249986302</v>
      </c>
      <c r="L27" s="33">
        <v>0.433167183641186</v>
      </c>
      <c r="M27" s="33">
        <v>9.9906036003001297E-2</v>
      </c>
      <c r="N27" s="33">
        <v>1.0476116475555199</v>
      </c>
      <c r="O27" s="33">
        <v>1.9329749145852899</v>
      </c>
      <c r="P27" s="33">
        <v>0.159413808957555</v>
      </c>
      <c r="Q27" s="33">
        <v>4.7952323321002202E-2</v>
      </c>
      <c r="R27" s="33">
        <v>0.190839559031695</v>
      </c>
      <c r="S27" s="33">
        <v>0.135169127178462</v>
      </c>
      <c r="T27" s="33">
        <v>2.3941324024378301</v>
      </c>
      <c r="U27" s="33">
        <v>0.14498580135741099</v>
      </c>
      <c r="V27" s="33">
        <v>3.6536822096605803E-2</v>
      </c>
      <c r="W27" s="33">
        <v>0.76735582250319301</v>
      </c>
      <c r="X27" s="33">
        <v>2.3963398091057302</v>
      </c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2:39" x14ac:dyDescent="0.2">
      <c r="B28" s="28">
        <v>5.75</v>
      </c>
      <c r="C28" s="33">
        <v>1.65091064124367</v>
      </c>
      <c r="D28" s="33">
        <v>9.8957728591767394E-2</v>
      </c>
      <c r="E28" s="33">
        <v>1.78252620855274</v>
      </c>
      <c r="F28" s="33">
        <v>0.633306804267457</v>
      </c>
      <c r="L28" s="28"/>
      <c r="P28" s="1"/>
      <c r="Q28" s="33"/>
      <c r="R28" s="33"/>
      <c r="S28" s="33"/>
      <c r="T28" s="33"/>
      <c r="U28" s="33"/>
      <c r="V28" s="33"/>
      <c r="W28" s="33"/>
      <c r="X28" s="33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</row>
    <row r="29" spans="2:39" x14ac:dyDescent="0.2">
      <c r="B29" s="28">
        <v>6.25</v>
      </c>
      <c r="C29" s="28"/>
      <c r="E29" s="28"/>
      <c r="F29" s="28"/>
      <c r="L29" s="28"/>
      <c r="P29" s="1"/>
      <c r="Q29" s="33"/>
      <c r="R29" s="33"/>
      <c r="S29" s="33"/>
      <c r="T29" s="33"/>
      <c r="U29" s="33"/>
      <c r="W29" s="33"/>
      <c r="X29" s="33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</row>
    <row r="30" spans="2:39" x14ac:dyDescent="0.2">
      <c r="B30" s="28">
        <v>6.75</v>
      </c>
      <c r="C30" s="28"/>
      <c r="E30" s="28"/>
      <c r="F30" s="28"/>
      <c r="L30" s="28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</row>
    <row r="31" spans="2:39" x14ac:dyDescent="0.2">
      <c r="B31" s="28">
        <v>7.25</v>
      </c>
      <c r="C31" s="28"/>
      <c r="E31" s="28"/>
      <c r="F31" s="28"/>
      <c r="L31" s="28"/>
      <c r="W31" s="42"/>
      <c r="X31" s="42"/>
      <c r="Y31" s="42"/>
      <c r="Z31" s="42"/>
      <c r="AA31" s="42"/>
      <c r="AB31" s="42"/>
      <c r="AC31" s="42"/>
      <c r="AD31" s="42"/>
      <c r="AF31" s="42"/>
      <c r="AG31" s="42"/>
      <c r="AH31" s="42"/>
      <c r="AI31" s="42"/>
      <c r="AJ31" s="42"/>
      <c r="AK31" s="42"/>
      <c r="AL31" s="42"/>
      <c r="AM31" s="42"/>
    </row>
    <row r="32" spans="2:39" x14ac:dyDescent="0.2">
      <c r="B32" s="28">
        <v>7.75</v>
      </c>
      <c r="L32" s="28"/>
      <c r="W32" s="42"/>
      <c r="X32" s="42"/>
      <c r="Y32" s="42"/>
      <c r="Z32" s="42"/>
      <c r="AA32" s="42"/>
      <c r="AB32" s="42"/>
      <c r="AC32" s="42"/>
      <c r="AD32" s="42"/>
      <c r="AF32" s="42"/>
      <c r="AG32" s="42"/>
      <c r="AH32" s="42"/>
      <c r="AI32" s="42"/>
      <c r="AJ32" s="42"/>
      <c r="AK32" s="42"/>
      <c r="AL32" s="42"/>
      <c r="AM32" s="42"/>
    </row>
    <row r="33" spans="2:39" x14ac:dyDescent="0.2">
      <c r="B33" s="28">
        <v>8.25</v>
      </c>
      <c r="L33" s="28"/>
      <c r="W33" s="42"/>
      <c r="X33" s="42"/>
      <c r="AF33" s="42"/>
      <c r="AG33" s="42"/>
      <c r="AH33" s="42"/>
      <c r="AI33" s="42"/>
      <c r="AJ33" s="42"/>
      <c r="AK33" s="42"/>
      <c r="AL33" s="42"/>
      <c r="AM33" s="42"/>
    </row>
    <row r="34" spans="2:39" x14ac:dyDescent="0.2">
      <c r="B34" s="28">
        <v>8.75</v>
      </c>
      <c r="L34" s="28"/>
      <c r="W34" s="42"/>
      <c r="X34" s="42"/>
      <c r="AF34" s="42"/>
      <c r="AG34" s="42"/>
      <c r="AH34" s="42"/>
      <c r="AI34" s="42"/>
      <c r="AJ34" s="42"/>
      <c r="AK34" s="42"/>
      <c r="AL34" s="42"/>
      <c r="AM34" s="42"/>
    </row>
    <row r="35" spans="2:39" x14ac:dyDescent="0.2">
      <c r="B35" s="28">
        <v>9.25</v>
      </c>
      <c r="L35" s="28"/>
      <c r="W35" s="42"/>
      <c r="X35" s="42"/>
      <c r="AF35" s="42"/>
      <c r="AG35" s="42"/>
      <c r="AH35" s="42"/>
      <c r="AI35" s="42"/>
      <c r="AJ35" s="42"/>
      <c r="AK35" s="42"/>
      <c r="AL35" s="42"/>
      <c r="AM35" s="42"/>
    </row>
    <row r="36" spans="2:39" x14ac:dyDescent="0.2">
      <c r="B36" s="28">
        <v>9.75</v>
      </c>
      <c r="L36" s="28"/>
      <c r="W36" s="42"/>
      <c r="X36" s="42"/>
      <c r="AF36" s="42"/>
      <c r="AG36" s="42"/>
      <c r="AH36" s="42"/>
      <c r="AI36" s="42"/>
      <c r="AJ36" s="42"/>
      <c r="AK36" s="42"/>
      <c r="AL36" s="42"/>
      <c r="AM36" s="42"/>
    </row>
    <row r="37" spans="2:39" x14ac:dyDescent="0.2">
      <c r="L37" s="28"/>
      <c r="W37" s="42"/>
      <c r="X37" s="42"/>
      <c r="AF37" s="42"/>
      <c r="AG37" s="42"/>
      <c r="AH37" s="42"/>
      <c r="AI37" s="42"/>
      <c r="AJ37" s="42"/>
      <c r="AK37" s="42"/>
      <c r="AL37" s="42"/>
      <c r="AM37" s="42"/>
    </row>
    <row r="38" spans="2:39" x14ac:dyDescent="0.2">
      <c r="M38" s="28"/>
      <c r="W38" s="42"/>
      <c r="X38" s="42"/>
      <c r="AF38" s="42"/>
      <c r="AG38" s="42"/>
      <c r="AH38" s="42"/>
      <c r="AI38" s="42"/>
      <c r="AJ38" s="42"/>
      <c r="AK38" s="42"/>
      <c r="AL38" s="42"/>
      <c r="AM38" s="42"/>
    </row>
    <row r="39" spans="2:39" x14ac:dyDescent="0.2">
      <c r="M39" s="28"/>
      <c r="W39" s="42"/>
      <c r="X39" s="42"/>
      <c r="AF39" s="42"/>
      <c r="AG39" s="42"/>
      <c r="AH39" s="42"/>
      <c r="AI39" s="42"/>
      <c r="AJ39" s="42"/>
      <c r="AK39" s="42"/>
      <c r="AL39" s="42"/>
      <c r="AM39" s="42"/>
    </row>
    <row r="40" spans="2:39" x14ac:dyDescent="0.2">
      <c r="M40" s="28"/>
      <c r="W40" s="42"/>
      <c r="X40" s="42"/>
      <c r="AF40" s="42"/>
      <c r="AG40" s="42"/>
      <c r="AH40" s="42"/>
      <c r="AI40" s="42"/>
      <c r="AJ40" s="42"/>
      <c r="AK40" s="42"/>
      <c r="AL40" s="42"/>
      <c r="AM40" s="42"/>
    </row>
    <row r="41" spans="2:39" ht="21" x14ac:dyDescent="0.25">
      <c r="B41" s="33"/>
      <c r="C41" s="33"/>
      <c r="E41" s="33"/>
      <c r="F41" s="66" t="s">
        <v>10</v>
      </c>
      <c r="G41" s="66"/>
      <c r="H41" s="66"/>
      <c r="I41" s="66"/>
      <c r="J41" s="66"/>
      <c r="K41" s="66"/>
      <c r="L41" s="66"/>
      <c r="M41" s="66"/>
      <c r="N41" s="66"/>
      <c r="O41" s="66"/>
      <c r="P41" s="33"/>
      <c r="Q41" s="33"/>
      <c r="R41" s="33"/>
      <c r="S41" s="33"/>
      <c r="T41" s="33"/>
      <c r="U41" s="33"/>
      <c r="V41" s="33"/>
      <c r="W41" s="42"/>
      <c r="X41" s="42"/>
      <c r="AF41" s="42"/>
      <c r="AG41" s="42"/>
      <c r="AH41" s="42"/>
      <c r="AI41" s="42"/>
      <c r="AJ41" s="42"/>
      <c r="AK41" s="42"/>
      <c r="AL41" s="42"/>
      <c r="AM41" s="42"/>
    </row>
    <row r="42" spans="2:39" x14ac:dyDescent="0.2">
      <c r="B42" s="33"/>
      <c r="C42" s="33"/>
      <c r="E42" s="33"/>
      <c r="F42" s="33"/>
      <c r="G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42"/>
      <c r="X42" s="42"/>
      <c r="AF42" s="42"/>
      <c r="AG42" s="42"/>
      <c r="AH42" s="42"/>
      <c r="AI42" s="42"/>
      <c r="AJ42" s="42"/>
      <c r="AK42" s="42"/>
      <c r="AL42" s="42"/>
      <c r="AM42" s="42"/>
    </row>
    <row r="43" spans="2:39" x14ac:dyDescent="0.2">
      <c r="B43" s="33"/>
      <c r="C43" s="11" t="s">
        <v>175</v>
      </c>
      <c r="D43" s="11"/>
      <c r="E43" s="33" t="s">
        <v>183</v>
      </c>
      <c r="F43" s="33"/>
      <c r="G43" s="35" t="s">
        <v>173</v>
      </c>
      <c r="H43" s="35" t="s">
        <v>182</v>
      </c>
      <c r="I43" s="35"/>
      <c r="J43" s="35"/>
      <c r="K43" s="33"/>
      <c r="L43" s="11" t="s">
        <v>174</v>
      </c>
      <c r="M43" s="33" t="s">
        <v>184</v>
      </c>
      <c r="N43" s="33"/>
      <c r="O43" s="35"/>
      <c r="P43" s="11" t="s">
        <v>176</v>
      </c>
      <c r="Q43" s="11" t="s">
        <v>185</v>
      </c>
      <c r="R43" s="33"/>
      <c r="S43" s="33"/>
      <c r="T43" s="33"/>
      <c r="U43" s="33" t="s">
        <v>187</v>
      </c>
      <c r="V43" s="33"/>
      <c r="W43" s="42"/>
      <c r="X43" s="42"/>
      <c r="AF43" s="42"/>
      <c r="AG43" s="42"/>
      <c r="AH43" s="42"/>
      <c r="AI43" s="42"/>
      <c r="AJ43" s="42"/>
      <c r="AK43" s="42"/>
      <c r="AL43" s="42"/>
      <c r="AM43" s="42"/>
    </row>
    <row r="44" spans="2:39" x14ac:dyDescent="0.2">
      <c r="B44" s="33" t="s">
        <v>6</v>
      </c>
      <c r="C44" s="33" t="s">
        <v>0</v>
      </c>
      <c r="D44" s="33" t="s">
        <v>168</v>
      </c>
      <c r="E44" s="33" t="s">
        <v>2</v>
      </c>
      <c r="F44" s="33" t="s">
        <v>3</v>
      </c>
      <c r="G44" s="33" t="s">
        <v>0</v>
      </c>
      <c r="H44" s="33" t="s">
        <v>168</v>
      </c>
      <c r="I44" s="33" t="s">
        <v>1</v>
      </c>
      <c r="J44" s="33" t="s">
        <v>172</v>
      </c>
      <c r="K44" s="33" t="s">
        <v>4</v>
      </c>
      <c r="L44" s="33" t="s">
        <v>0</v>
      </c>
      <c r="M44" s="33" t="s">
        <v>168</v>
      </c>
      <c r="N44" s="33" t="s">
        <v>1</v>
      </c>
      <c r="O44" s="33" t="s">
        <v>3</v>
      </c>
      <c r="P44" s="33" t="s">
        <v>0</v>
      </c>
      <c r="Q44" s="33" t="s">
        <v>168</v>
      </c>
      <c r="R44" s="33" t="s">
        <v>159</v>
      </c>
      <c r="S44" s="33" t="s">
        <v>1</v>
      </c>
      <c r="T44" s="33" t="s">
        <v>4</v>
      </c>
      <c r="U44" s="33" t="s">
        <v>0</v>
      </c>
      <c r="V44" s="33" t="s">
        <v>168</v>
      </c>
      <c r="W44" s="42" t="s">
        <v>188</v>
      </c>
      <c r="X44" s="42" t="s">
        <v>3</v>
      </c>
      <c r="AF44" s="42"/>
      <c r="AG44" s="42"/>
      <c r="AH44" s="42"/>
      <c r="AI44" s="42"/>
      <c r="AJ44" s="42"/>
      <c r="AK44" s="42"/>
      <c r="AL44" s="42"/>
      <c r="AM44" s="42"/>
    </row>
    <row r="45" spans="2:39" x14ac:dyDescent="0.2">
      <c r="B45" s="33">
        <v>0</v>
      </c>
      <c r="C45" s="33">
        <f>(C7-0.0067)/1.609*0.05</f>
        <v>7.2237742485368864E-2</v>
      </c>
      <c r="D45" s="33">
        <f>(D7-0.0004)/1.7737*0.05</f>
        <v>1.2047939658900012E-3</v>
      </c>
      <c r="E45" s="33">
        <f>(E7+0.0881)/1.0504*0.05</f>
        <v>0.11466200443901896</v>
      </c>
      <c r="F45" s="33">
        <f>(F7+0.0221)/1.8135*0.05</f>
        <v>1.1851389850564959E-3</v>
      </c>
      <c r="G45" s="33">
        <f>(G7-0.0067)/1.609*0.05</f>
        <v>7.3679482464180546E-2</v>
      </c>
      <c r="H45" s="33">
        <f>(H7-0.0004)/1.7737*0.05</f>
        <v>1.7646092831493571E-3</v>
      </c>
      <c r="I45" s="33">
        <f>(I7+0.0881)/1.0504*0.05</f>
        <v>7.8914093171842642E-2</v>
      </c>
      <c r="J45" s="33">
        <f>(J7+0.3522)/1.2035*0.05</f>
        <v>3.8727667977834862E-2</v>
      </c>
      <c r="K45" s="33">
        <f>(K7+0.0221)/1.8135*0.05</f>
        <v>8.5468924803396614E-4</v>
      </c>
      <c r="L45" s="33">
        <f>(L7-0.0067)/1.609*0.05</f>
        <v>7.4054820060207902E-2</v>
      </c>
      <c r="M45" s="33">
        <f>(M7-0.0004)/1.7737*0.05</f>
        <v>2.9558870541505043E-3</v>
      </c>
      <c r="N45" s="33">
        <f>(N7+0.0881)/1.0504*0.05</f>
        <v>0.10876182284673078</v>
      </c>
      <c r="O45" s="33">
        <f>(O7+0.0221)/1.8135*0.05</f>
        <v>1.6538907009393412E-3</v>
      </c>
      <c r="P45" s="33">
        <f>(P7-0.0067)/1.609*0.05</f>
        <v>7.0401826910183665E-2</v>
      </c>
      <c r="Q45" s="33">
        <f>(Q7-0.0004)/1.7737*0.05</f>
        <v>1.0565662543079073E-2</v>
      </c>
      <c r="R45" s="33">
        <f>(R7+0.0201)/0.3839*0.05</f>
        <v>1.1323218365392549E-2</v>
      </c>
      <c r="S45" s="33">
        <f>(S7+0.0881)/1.0504*0.05</f>
        <v>9.8164997360415077E-2</v>
      </c>
      <c r="T45" s="33">
        <f>(T7+0.0221)/1.8135*0.05</f>
        <v>1.1994813758785005E-3</v>
      </c>
      <c r="U45" s="33">
        <f>(U7-0.0067)/1.609*0.05</f>
        <v>5.387012009356619E-2</v>
      </c>
      <c r="V45" s="33">
        <f>(V7-0.0004)/1.7737*0.05</f>
        <v>1.8036594358701166E-2</v>
      </c>
      <c r="W45" s="42">
        <f>(W7+0.0881)/1.0504*0.05</f>
        <v>0.10641793391745763</v>
      </c>
      <c r="X45" s="42">
        <f>(X7+0.0221)/1.8135*0.058</f>
        <v>5.9973576457100332E-3</v>
      </c>
      <c r="AF45" s="42"/>
      <c r="AG45" s="42"/>
      <c r="AH45" s="42"/>
      <c r="AI45" s="42"/>
      <c r="AJ45" s="42"/>
      <c r="AK45" s="42"/>
      <c r="AL45" s="42"/>
      <c r="AM45" s="42"/>
    </row>
    <row r="46" spans="2:39" x14ac:dyDescent="0.2">
      <c r="B46" s="33">
        <v>0.25</v>
      </c>
      <c r="C46" s="33">
        <f t="shared" ref="C46:C66" si="0">(C8-0.0067)/1.609*0.05</f>
        <v>6.9137457002211938E-2</v>
      </c>
      <c r="D46" s="33">
        <f t="shared" ref="D46:D66" si="1">(D8-0.0004)/1.7737*0.05</f>
        <v>1.2324888820131902E-3</v>
      </c>
      <c r="E46" s="33">
        <f t="shared" ref="E46:E66" si="2">(E8+0.0881)/1.0504*0.05</f>
        <v>0.10983904989431502</v>
      </c>
      <c r="F46" s="33">
        <f t="shared" ref="F46:F66" si="3">(F8+0.0221)/1.8135*0.05</f>
        <v>3.7616312620852494E-3</v>
      </c>
      <c r="G46" s="33">
        <f t="shared" ref="G46:G65" si="4">(G8-0.0067)/1.609*0.05</f>
        <v>5.3510084843414241E-2</v>
      </c>
      <c r="H46" s="33">
        <f t="shared" ref="H46:H65" si="5">(H8-0.0004)/1.7737*0.05</f>
        <v>1.989721327344816E-2</v>
      </c>
      <c r="I46" s="33">
        <f t="shared" ref="I46:I65" si="6">(I8+0.0881)/1.0504*0.05</f>
        <v>5.8608244343447261E-2</v>
      </c>
      <c r="J46" s="33">
        <f t="shared" ref="J46:J65" si="7">(J8+0.3522)/1.2035*0.05</f>
        <v>5.2189222553956506E-2</v>
      </c>
      <c r="K46" s="33">
        <f t="shared" ref="K46:K65" si="8">(K8+0.0221)/1.8135*0.05</f>
        <v>4.1942174612663091E-3</v>
      </c>
      <c r="L46" s="33">
        <f t="shared" ref="L46:L65" si="9">(L8-0.0067)/1.609*0.05</f>
        <v>4.5180906642641398E-2</v>
      </c>
      <c r="M46" s="33">
        <f t="shared" ref="M46:M65" si="10">(M8-0.0004)/1.7737*0.05</f>
        <v>1.4782168720707901E-2</v>
      </c>
      <c r="N46" s="33">
        <f t="shared" ref="N46:N65" si="11">(N8+0.0881)/1.0504*0.05</f>
        <v>9.3335485573360633E-2</v>
      </c>
      <c r="O46" s="33">
        <f t="shared" ref="O46:O65" si="12">(O8+0.0221)/1.8135*0.05</f>
        <v>1.7765550064576953E-2</v>
      </c>
      <c r="P46" s="33">
        <f t="shared" ref="P46:P65" si="13">(P8-0.0067)/1.609*0.05</f>
        <v>4.0746947415832201E-2</v>
      </c>
      <c r="Q46" s="33">
        <f t="shared" ref="Q46:Q65" si="14">(Q8-0.0004)/1.7737*0.05</f>
        <v>2.2892676769820888E-2</v>
      </c>
      <c r="R46" s="33">
        <f t="shared" ref="R46:R65" si="15">(R8+0.0201)/0.3839*0.05</f>
        <v>2.1714785482731314E-2</v>
      </c>
      <c r="S46" s="33">
        <f t="shared" ref="S46:S65" si="16">(S8+0.0881)/1.0504*0.05</f>
        <v>6.6063458763071223E-2</v>
      </c>
      <c r="T46" s="33">
        <f t="shared" ref="T46:T65" si="17">(T8+0.0221)/1.8135*0.05</f>
        <v>1.865390077989942E-2</v>
      </c>
      <c r="U46" s="33">
        <f t="shared" ref="U46:U65" si="18">(U8-0.0067)/1.609*0.05</f>
        <v>3.3893480484892796E-2</v>
      </c>
      <c r="V46" s="33">
        <f t="shared" ref="V46:V65" si="19">(V8-0.0004)/1.7737*0.05</f>
        <v>1.2410145077430174E-2</v>
      </c>
      <c r="W46" s="42">
        <f t="shared" ref="W46:W65" si="20">(W8+0.0881)/1.0504*0.05</f>
        <v>8.18524216075876E-2</v>
      </c>
      <c r="X46" s="42">
        <f t="shared" ref="X46:X65" si="21">(X8+0.0221)/1.8135*0.058</f>
        <v>3.443514834689803E-2</v>
      </c>
      <c r="AF46" s="42"/>
      <c r="AG46" s="42"/>
      <c r="AH46" s="42"/>
      <c r="AI46" s="42"/>
      <c r="AJ46" s="42"/>
      <c r="AK46" s="42"/>
      <c r="AL46" s="42"/>
      <c r="AM46" s="42"/>
    </row>
    <row r="47" spans="2:39" x14ac:dyDescent="0.2">
      <c r="B47" s="33">
        <v>0.5</v>
      </c>
      <c r="C47" s="33">
        <f t="shared" si="0"/>
        <v>6.6830409849994096E-2</v>
      </c>
      <c r="D47" s="33">
        <f t="shared" si="1"/>
        <v>1.515832806201889E-3</v>
      </c>
      <c r="E47" s="33">
        <f t="shared" si="2"/>
        <v>0.10691604851883806</v>
      </c>
      <c r="F47" s="33">
        <f t="shared" si="3"/>
        <v>5.2923070720351812E-3</v>
      </c>
      <c r="G47" s="33">
        <f t="shared" si="4"/>
        <v>4.802952927513425E-2</v>
      </c>
      <c r="H47" s="33">
        <f t="shared" si="5"/>
        <v>2.0867903346316403E-2</v>
      </c>
      <c r="I47" s="33">
        <f t="shared" si="6"/>
        <v>5.4977888267797516E-2</v>
      </c>
      <c r="J47" s="33">
        <f t="shared" si="7"/>
        <v>5.1833232253226759E-2</v>
      </c>
      <c r="K47" s="33">
        <f t="shared" si="8"/>
        <v>6.8536728995097053E-3</v>
      </c>
      <c r="L47" s="33">
        <f t="shared" si="9"/>
        <v>3.6362143930252021E-2</v>
      </c>
      <c r="M47" s="33">
        <f t="shared" si="10"/>
        <v>1.2531446133259853E-2</v>
      </c>
      <c r="N47" s="33">
        <f t="shared" si="11"/>
        <v>8.3756916239171281E-2</v>
      </c>
      <c r="O47" s="33">
        <f t="shared" si="12"/>
        <v>2.678773798872432E-2</v>
      </c>
      <c r="P47" s="33">
        <f t="shared" si="13"/>
        <v>3.1356709774239593E-2</v>
      </c>
      <c r="Q47" s="33">
        <f t="shared" si="14"/>
        <v>1.4053672467537548E-2</v>
      </c>
      <c r="R47" s="33">
        <f t="shared" si="15"/>
        <v>2.6565166823566685E-2</v>
      </c>
      <c r="S47" s="33">
        <f t="shared" si="16"/>
        <v>4.5065378782467157E-2</v>
      </c>
      <c r="T47" s="33">
        <f t="shared" si="17"/>
        <v>3.3599546626508138E-2</v>
      </c>
      <c r="U47" s="33">
        <f t="shared" si="18"/>
        <v>2.5248594427100059E-2</v>
      </c>
      <c r="V47" s="33">
        <f t="shared" si="19"/>
        <v>6.688384628197948E-3</v>
      </c>
      <c r="W47" s="42">
        <f t="shared" si="20"/>
        <v>6.8748592391170038E-2</v>
      </c>
      <c r="X47" s="42">
        <f t="shared" si="21"/>
        <v>4.912450297304416E-2</v>
      </c>
      <c r="AF47" s="42"/>
      <c r="AG47" s="42"/>
      <c r="AH47" s="42"/>
      <c r="AI47" s="42"/>
      <c r="AJ47" s="42"/>
      <c r="AK47" s="42"/>
      <c r="AL47" s="42"/>
      <c r="AM47" s="42"/>
    </row>
    <row r="48" spans="2:39" x14ac:dyDescent="0.2">
      <c r="B48" s="33">
        <v>0.75</v>
      </c>
      <c r="C48" s="33">
        <f t="shared" si="0"/>
        <v>6.4585638821737429E-2</v>
      </c>
      <c r="D48" s="33">
        <f t="shared" si="1"/>
        <v>1.195603576879839E-3</v>
      </c>
      <c r="E48" s="33">
        <f t="shared" si="2"/>
        <v>0.10528580751210539</v>
      </c>
      <c r="F48" s="33">
        <f t="shared" si="3"/>
        <v>6.4878695026969677E-3</v>
      </c>
      <c r="G48" s="33">
        <f t="shared" si="4"/>
        <v>4.6462778881102867E-2</v>
      </c>
      <c r="H48" s="33">
        <f t="shared" si="5"/>
        <v>1.9459031412360828E-2</v>
      </c>
      <c r="I48" s="33">
        <f t="shared" si="6"/>
        <v>5.2635224013871863E-2</v>
      </c>
      <c r="J48" s="33">
        <f t="shared" si="7"/>
        <v>5.1478154674648197E-2</v>
      </c>
      <c r="K48" s="33">
        <f t="shared" si="8"/>
        <v>8.4580595533946517E-3</v>
      </c>
      <c r="L48" s="33">
        <f t="shared" si="9"/>
        <v>3.1883719787197638E-2</v>
      </c>
      <c r="M48" s="33">
        <f t="shared" si="10"/>
        <v>1.0636135130525623E-2</v>
      </c>
      <c r="N48" s="33">
        <f t="shared" si="11"/>
        <v>7.7783703380084265E-2</v>
      </c>
      <c r="O48" s="33">
        <f t="shared" si="12"/>
        <v>3.1856216363393718E-2</v>
      </c>
      <c r="P48" s="33">
        <f t="shared" si="13"/>
        <v>2.5443926599925268E-2</v>
      </c>
      <c r="Q48" s="33">
        <f t="shared" si="14"/>
        <v>9.602049206575633E-3</v>
      </c>
      <c r="R48" s="33">
        <f t="shared" si="15"/>
        <v>2.9090385139119958E-2</v>
      </c>
      <c r="S48" s="33">
        <f t="shared" si="16"/>
        <v>3.4435382787336967E-2</v>
      </c>
      <c r="T48" s="33">
        <f t="shared" si="17"/>
        <v>4.3015383313087407E-2</v>
      </c>
      <c r="U48" s="33">
        <f t="shared" si="18"/>
        <v>2.0015085004205901E-2</v>
      </c>
      <c r="V48" s="33">
        <f t="shared" si="19"/>
        <v>4.7623235380049329E-3</v>
      </c>
      <c r="W48" s="42">
        <f t="shared" si="20"/>
        <v>6.113418858730342E-2</v>
      </c>
      <c r="X48" s="42">
        <f t="shared" si="21"/>
        <v>5.6173610779431046E-2</v>
      </c>
      <c r="AF48" s="42"/>
      <c r="AG48" s="42"/>
      <c r="AH48" s="42"/>
      <c r="AI48" s="42"/>
      <c r="AJ48" s="42"/>
      <c r="AK48" s="42"/>
      <c r="AL48" s="42"/>
      <c r="AM48" s="42"/>
    </row>
    <row r="49" spans="2:39" x14ac:dyDescent="0.2">
      <c r="B49" s="33">
        <v>1</v>
      </c>
      <c r="C49" s="33">
        <f t="shared" si="0"/>
        <v>6.4522398413108459E-2</v>
      </c>
      <c r="D49" s="33">
        <f t="shared" si="1"/>
        <v>1.6490872613371624E-3</v>
      </c>
      <c r="E49" s="33">
        <f t="shared" si="2"/>
        <v>0.103577211746885</v>
      </c>
      <c r="F49" s="33">
        <f t="shared" si="3"/>
        <v>7.5775522074535175E-3</v>
      </c>
      <c r="G49" s="33">
        <f t="shared" si="4"/>
        <v>4.5028097005347115E-2</v>
      </c>
      <c r="H49" s="33">
        <f t="shared" si="5"/>
        <v>1.7617914670805659E-2</v>
      </c>
      <c r="I49" s="33">
        <f t="shared" si="6"/>
        <v>5.0341442904564881E-2</v>
      </c>
      <c r="J49" s="33">
        <f t="shared" si="7"/>
        <v>5.0905040751203993E-2</v>
      </c>
      <c r="K49" s="33">
        <f t="shared" si="8"/>
        <v>9.9371253220993123E-3</v>
      </c>
      <c r="L49" s="33">
        <f t="shared" si="9"/>
        <v>2.9352700371985924E-2</v>
      </c>
      <c r="M49" s="33">
        <f t="shared" si="10"/>
        <v>9.2602925502586943E-3</v>
      </c>
      <c r="N49" s="33">
        <f t="shared" si="11"/>
        <v>7.3593224622181555E-2</v>
      </c>
      <c r="O49" s="33">
        <f t="shared" si="12"/>
        <v>3.5358865492290878E-2</v>
      </c>
      <c r="P49" s="33">
        <f t="shared" si="13"/>
        <v>2.0610475144135179E-2</v>
      </c>
      <c r="Q49" s="33">
        <f t="shared" si="14"/>
        <v>6.7200084173757394E-3</v>
      </c>
      <c r="R49" s="33">
        <f t="shared" si="15"/>
        <v>2.8429135727365204E-2</v>
      </c>
      <c r="S49" s="33">
        <f t="shared" si="16"/>
        <v>2.7443787115945546E-2</v>
      </c>
      <c r="T49" s="33">
        <f t="shared" si="17"/>
        <v>4.811655841074608E-2</v>
      </c>
      <c r="U49" s="33">
        <f t="shared" si="18"/>
        <v>1.7069013234296954E-2</v>
      </c>
      <c r="V49" s="33">
        <f t="shared" si="19"/>
        <v>3.3330807040171115E-3</v>
      </c>
      <c r="W49" s="42">
        <f t="shared" si="20"/>
        <v>5.7785361248004097E-2</v>
      </c>
      <c r="X49" s="42">
        <f t="shared" si="21"/>
        <v>6.0693983008732827E-2</v>
      </c>
      <c r="AF49" s="42"/>
      <c r="AG49" s="42"/>
      <c r="AH49" s="42"/>
      <c r="AI49" s="42"/>
      <c r="AJ49" s="42"/>
      <c r="AK49" s="42"/>
      <c r="AL49" s="42"/>
      <c r="AM49" s="42"/>
    </row>
    <row r="50" spans="2:39" x14ac:dyDescent="0.2">
      <c r="B50" s="33">
        <v>1.25</v>
      </c>
      <c r="C50" s="33">
        <f t="shared" si="0"/>
        <v>6.3863341722695782E-2</v>
      </c>
      <c r="D50" s="33">
        <f t="shared" si="1"/>
        <v>1.7424312112867199E-3</v>
      </c>
      <c r="E50" s="33">
        <f t="shared" si="2"/>
        <v>0.10374033299450923</v>
      </c>
      <c r="F50" s="33">
        <f t="shared" si="3"/>
        <v>8.7969553141081635E-3</v>
      </c>
      <c r="G50" s="33">
        <f t="shared" si="4"/>
        <v>4.4308380397784342E-2</v>
      </c>
      <c r="H50" s="33">
        <f t="shared" si="5"/>
        <v>1.658673006507248E-2</v>
      </c>
      <c r="I50" s="33">
        <f t="shared" si="6"/>
        <v>4.8992787504579541E-2</v>
      </c>
      <c r="J50" s="33">
        <f t="shared" si="7"/>
        <v>5.0587174721902085E-2</v>
      </c>
      <c r="K50" s="33">
        <f t="shared" si="8"/>
        <v>1.0767613058007858E-2</v>
      </c>
      <c r="L50" s="33">
        <f t="shared" si="9"/>
        <v>2.7114014599148601E-2</v>
      </c>
      <c r="M50" s="33">
        <f t="shared" si="10"/>
        <v>7.7773738588375434E-3</v>
      </c>
      <c r="N50" s="33">
        <f t="shared" si="11"/>
        <v>7.1736322287565699E-2</v>
      </c>
      <c r="O50" s="33">
        <f t="shared" si="12"/>
        <v>3.8363392248868769E-2</v>
      </c>
      <c r="P50" s="33">
        <f t="shared" si="13"/>
        <v>1.7978476724528219E-2</v>
      </c>
      <c r="Q50" s="33">
        <f t="shared" si="14"/>
        <v>5.2219719636954105E-3</v>
      </c>
      <c r="R50" s="33">
        <f t="shared" si="15"/>
        <v>2.9785176138392423E-2</v>
      </c>
      <c r="S50" s="33">
        <f t="shared" si="16"/>
        <v>2.3673014639880949E-2</v>
      </c>
      <c r="T50" s="33">
        <f t="shared" si="17"/>
        <v>5.2436622332783567E-2</v>
      </c>
      <c r="U50" s="33">
        <f t="shared" si="18"/>
        <v>1.4535477730735706E-2</v>
      </c>
      <c r="V50" s="33">
        <f t="shared" si="19"/>
        <v>2.6287995565328439E-3</v>
      </c>
      <c r="W50" s="42">
        <f t="shared" si="20"/>
        <v>5.4874293470442231E-2</v>
      </c>
      <c r="X50" s="42">
        <f t="shared" si="21"/>
        <v>6.3151839866811221E-2</v>
      </c>
      <c r="AF50" s="42"/>
      <c r="AG50" s="42"/>
      <c r="AH50" s="42"/>
      <c r="AI50" s="42"/>
      <c r="AJ50" s="42"/>
      <c r="AK50" s="42"/>
      <c r="AL50" s="42"/>
      <c r="AM50" s="42"/>
    </row>
    <row r="51" spans="2:39" x14ac:dyDescent="0.2">
      <c r="B51" s="33">
        <v>1.5</v>
      </c>
      <c r="C51" s="33">
        <f t="shared" si="0"/>
        <v>6.2183493756461788E-2</v>
      </c>
      <c r="D51" s="33">
        <f t="shared" si="1"/>
        <v>1.8496075239661782E-3</v>
      </c>
      <c r="E51" s="33">
        <f t="shared" si="2"/>
        <v>9.9307770196342834E-2</v>
      </c>
      <c r="F51" s="33">
        <f t="shared" si="3"/>
        <v>9.5680335278661988E-3</v>
      </c>
      <c r="G51" s="33">
        <f t="shared" si="4"/>
        <v>4.3704688425376635E-2</v>
      </c>
      <c r="H51" s="33">
        <f t="shared" si="5"/>
        <v>1.562443671948165E-2</v>
      </c>
      <c r="I51" s="33">
        <f t="shared" si="6"/>
        <v>4.7759576451527896E-2</v>
      </c>
      <c r="J51" s="33">
        <f t="shared" si="7"/>
        <v>5.0205606596985503E-2</v>
      </c>
      <c r="K51" s="33">
        <f t="shared" si="8"/>
        <v>1.1711376863897852E-2</v>
      </c>
      <c r="L51" s="33">
        <f t="shared" si="9"/>
        <v>2.5433574185243786E-2</v>
      </c>
      <c r="M51" s="33">
        <f t="shared" si="10"/>
        <v>6.7003923117324509E-3</v>
      </c>
      <c r="N51" s="33">
        <f t="shared" si="11"/>
        <v>6.9408910440285132E-2</v>
      </c>
      <c r="O51" s="33">
        <f t="shared" si="12"/>
        <v>4.0415618410352912E-2</v>
      </c>
      <c r="P51" s="33">
        <f t="shared" si="13"/>
        <v>1.5438282925995897E-2</v>
      </c>
      <c r="Q51" s="33">
        <f t="shared" si="14"/>
        <v>4.3703997252545236E-3</v>
      </c>
      <c r="R51" s="33">
        <f t="shared" si="15"/>
        <v>2.8350008001039203E-2</v>
      </c>
      <c r="S51" s="33">
        <f t="shared" si="16"/>
        <v>2.0553366869155085E-2</v>
      </c>
      <c r="T51" s="33">
        <f t="shared" si="17"/>
        <v>5.4124059155508414E-2</v>
      </c>
      <c r="U51" s="33">
        <f t="shared" si="18"/>
        <v>1.2725794011984587E-2</v>
      </c>
      <c r="V51" s="33">
        <f t="shared" si="19"/>
        <v>2.1243928696650085E-3</v>
      </c>
      <c r="W51" s="42">
        <f t="shared" si="20"/>
        <v>5.2383386184203642E-2</v>
      </c>
      <c r="X51" s="42">
        <f t="shared" si="21"/>
        <v>6.4912329123712642E-2</v>
      </c>
    </row>
    <row r="52" spans="2:39" x14ac:dyDescent="0.2">
      <c r="B52" s="33">
        <v>1.75</v>
      </c>
      <c r="C52" s="33">
        <f t="shared" si="0"/>
        <v>6.1314160003064958E-2</v>
      </c>
      <c r="D52" s="33">
        <f t="shared" si="1"/>
        <v>1.4917767351445088E-3</v>
      </c>
      <c r="E52" s="33">
        <f t="shared" si="2"/>
        <v>9.9612549863665273E-2</v>
      </c>
      <c r="F52" s="33">
        <f t="shared" si="3"/>
        <v>1.0166119653186298E-2</v>
      </c>
      <c r="G52" s="33">
        <f t="shared" si="4"/>
        <v>4.3020410683275334E-2</v>
      </c>
      <c r="H52" s="33">
        <f t="shared" si="5"/>
        <v>1.4919049746637847E-2</v>
      </c>
      <c r="I52" s="33">
        <f t="shared" si="6"/>
        <v>4.7422781640272853E-2</v>
      </c>
      <c r="J52" s="33">
        <f t="shared" si="7"/>
        <v>5.0340446088495597E-2</v>
      </c>
      <c r="K52" s="33">
        <f t="shared" si="8"/>
        <v>1.2485166079325257E-2</v>
      </c>
      <c r="L52" s="33">
        <f t="shared" si="9"/>
        <v>2.397284126052197E-2</v>
      </c>
      <c r="M52" s="33">
        <f t="shared" si="10"/>
        <v>6.2634132241065846E-3</v>
      </c>
      <c r="N52" s="33">
        <f t="shared" si="11"/>
        <v>6.7567929985526465E-2</v>
      </c>
      <c r="O52" s="33">
        <f t="shared" si="12"/>
        <v>4.2266814049492701E-2</v>
      </c>
      <c r="P52" s="33">
        <f t="shared" si="13"/>
        <v>1.4143027372374425E-2</v>
      </c>
      <c r="Q52" s="33">
        <f t="shared" si="14"/>
        <v>3.8227247860037209E-3</v>
      </c>
      <c r="R52" s="33">
        <f t="shared" si="15"/>
        <v>2.9243681924593645E-2</v>
      </c>
      <c r="S52" s="33">
        <f t="shared" si="16"/>
        <v>1.8631917434521566E-2</v>
      </c>
      <c r="T52" s="33">
        <f t="shared" si="17"/>
        <v>5.7040082331405853E-2</v>
      </c>
      <c r="U52" s="33">
        <f t="shared" si="18"/>
        <v>1.1167716574164141E-2</v>
      </c>
      <c r="V52" s="33">
        <f t="shared" si="19"/>
        <v>1.798098297034245E-3</v>
      </c>
      <c r="W52" s="42">
        <f t="shared" si="20"/>
        <v>5.0746128357147514E-2</v>
      </c>
      <c r="X52" s="42">
        <f t="shared" si="21"/>
        <v>6.6954035299474038E-2</v>
      </c>
    </row>
    <row r="53" spans="2:39" x14ac:dyDescent="0.2">
      <c r="B53" s="33">
        <v>2</v>
      </c>
      <c r="C53" s="33">
        <f t="shared" si="0"/>
        <v>5.9924634391564327E-2</v>
      </c>
      <c r="D53" s="33">
        <f t="shared" si="1"/>
        <v>1.9478205971870327E-3</v>
      </c>
      <c r="E53" s="33">
        <f t="shared" si="2"/>
        <v>9.7866984661583223E-2</v>
      </c>
      <c r="F53" s="33">
        <f t="shared" si="3"/>
        <v>1.1171467909826607E-2</v>
      </c>
      <c r="G53" s="33">
        <f t="shared" si="4"/>
        <v>4.2369607979746433E-2</v>
      </c>
      <c r="H53" s="33">
        <f t="shared" si="5"/>
        <v>1.4292191874810848E-2</v>
      </c>
      <c r="I53" s="33">
        <f t="shared" si="6"/>
        <v>4.5939888834446357E-2</v>
      </c>
      <c r="J53" s="33">
        <f t="shared" si="7"/>
        <v>4.9975709449762443E-2</v>
      </c>
      <c r="K53" s="33">
        <f t="shared" si="8"/>
        <v>1.3171494933453463E-2</v>
      </c>
      <c r="L53" s="33">
        <f t="shared" si="9"/>
        <v>2.2813893545130234E-2</v>
      </c>
      <c r="M53" s="33">
        <f t="shared" si="10"/>
        <v>6.4301169619695262E-3</v>
      </c>
      <c r="N53" s="33">
        <f t="shared" si="11"/>
        <v>6.603632934408131E-2</v>
      </c>
      <c r="O53" s="33">
        <f t="shared" si="12"/>
        <v>4.3814461785678799E-2</v>
      </c>
      <c r="P53" s="33">
        <f t="shared" si="13"/>
        <v>1.266319708243493E-2</v>
      </c>
      <c r="Q53" s="33">
        <f t="shared" si="14"/>
        <v>3.4883751320310091E-3</v>
      </c>
      <c r="R53" s="33">
        <f t="shared" si="15"/>
        <v>2.900655012733095E-2</v>
      </c>
      <c r="S53" s="33">
        <f t="shared" si="16"/>
        <v>1.7050036532833254E-2</v>
      </c>
      <c r="T53" s="33">
        <f t="shared" si="17"/>
        <v>5.8214956302137577E-2</v>
      </c>
      <c r="U53" s="33">
        <f t="shared" si="18"/>
        <v>9.9903618087865478E-3</v>
      </c>
      <c r="V53" s="33">
        <f t="shared" si="19"/>
        <v>1.5883082864101906E-3</v>
      </c>
      <c r="W53" s="42">
        <f t="shared" si="20"/>
        <v>4.9769174085132428E-2</v>
      </c>
      <c r="X53" s="42">
        <f t="shared" si="21"/>
        <v>6.8127538684552638E-2</v>
      </c>
    </row>
    <row r="54" spans="2:39" x14ac:dyDescent="0.2">
      <c r="B54" s="33">
        <v>2.25</v>
      </c>
      <c r="C54" s="33">
        <f t="shared" si="0"/>
        <v>5.976639958722374E-2</v>
      </c>
      <c r="D54" s="33">
        <f t="shared" si="1"/>
        <v>2.1122730350541918E-3</v>
      </c>
      <c r="E54" s="33">
        <f t="shared" si="2"/>
        <v>9.8334371263225917E-2</v>
      </c>
      <c r="F54" s="33">
        <f t="shared" si="3"/>
        <v>1.1948899854579765E-2</v>
      </c>
      <c r="G54" s="33">
        <f t="shared" si="4"/>
        <v>4.196862712477626E-2</v>
      </c>
      <c r="H54" s="33">
        <f t="shared" si="5"/>
        <v>1.3602694055404239E-2</v>
      </c>
      <c r="I54" s="33">
        <f t="shared" si="6"/>
        <v>4.5338617852024705E-2</v>
      </c>
      <c r="J54" s="33">
        <f t="shared" si="7"/>
        <v>4.9933808659738309E-2</v>
      </c>
      <c r="K54" s="33">
        <f t="shared" si="8"/>
        <v>1.3947016541956439E-2</v>
      </c>
      <c r="L54" s="33">
        <f t="shared" si="9"/>
        <v>2.1663275431910597E-2</v>
      </c>
      <c r="M54" s="33">
        <f t="shared" si="10"/>
        <v>5.5063495003294244E-3</v>
      </c>
      <c r="N54" s="33">
        <f t="shared" si="11"/>
        <v>6.3909845307315319E-2</v>
      </c>
      <c r="O54" s="33">
        <f t="shared" si="12"/>
        <v>4.4566797959680736E-2</v>
      </c>
      <c r="P54" s="33">
        <f t="shared" si="13"/>
        <v>1.1341027851089466E-2</v>
      </c>
      <c r="Q54" s="33">
        <f t="shared" si="14"/>
        <v>2.9991763403936686E-3</v>
      </c>
      <c r="R54" s="33">
        <f t="shared" si="15"/>
        <v>2.9148642797133629E-2</v>
      </c>
      <c r="S54" s="33">
        <f t="shared" si="16"/>
        <v>1.5979145882347678E-2</v>
      </c>
      <c r="T54" s="33">
        <f t="shared" si="17"/>
        <v>5.9094376295473129E-2</v>
      </c>
      <c r="U54" s="33">
        <f t="shared" si="18"/>
        <v>9.0324809992048168E-3</v>
      </c>
      <c r="V54" s="33">
        <f t="shared" si="19"/>
        <v>1.4348229629870413E-3</v>
      </c>
      <c r="W54" s="42">
        <f t="shared" si="20"/>
        <v>4.8549141090127146E-2</v>
      </c>
      <c r="X54" s="42">
        <f t="shared" si="21"/>
        <v>6.9232893832921402E-2</v>
      </c>
    </row>
    <row r="55" spans="2:39" x14ac:dyDescent="0.2">
      <c r="B55" s="33">
        <v>2.5</v>
      </c>
      <c r="C55" s="33">
        <f t="shared" si="0"/>
        <v>5.8610292609614673E-2</v>
      </c>
      <c r="D55" s="33">
        <f t="shared" si="1"/>
        <v>2.0975590825808763E-3</v>
      </c>
      <c r="E55" s="33">
        <f t="shared" si="2"/>
        <v>9.6852295241945927E-2</v>
      </c>
      <c r="F55" s="33">
        <f t="shared" si="3"/>
        <v>1.2252564257362118E-2</v>
      </c>
      <c r="G55" s="33">
        <f t="shared" si="4"/>
        <v>4.1405239217315419E-2</v>
      </c>
      <c r="H55" s="33">
        <f t="shared" si="5"/>
        <v>1.3060088660338415E-2</v>
      </c>
      <c r="I55" s="33">
        <f t="shared" si="6"/>
        <v>4.4760378938814974E-2</v>
      </c>
      <c r="J55" s="33">
        <f t="shared" si="7"/>
        <v>4.9636141668850275E-2</v>
      </c>
      <c r="K55" s="33">
        <f t="shared" si="8"/>
        <v>1.4583246166048112E-2</v>
      </c>
      <c r="L55" s="33">
        <f t="shared" si="9"/>
        <v>2.0903528400246427E-2</v>
      </c>
      <c r="M55" s="33">
        <f t="shared" si="10"/>
        <v>5.3172049688447309E-3</v>
      </c>
      <c r="N55" s="33">
        <f t="shared" si="11"/>
        <v>6.3087224194337863E-2</v>
      </c>
      <c r="O55" s="33">
        <f t="shared" si="12"/>
        <v>4.5905172791414678E-2</v>
      </c>
      <c r="P55" s="33">
        <f t="shared" si="13"/>
        <v>1.0671620547351183E-2</v>
      </c>
      <c r="Q55" s="33">
        <f t="shared" si="14"/>
        <v>2.6230226274837629E-3</v>
      </c>
      <c r="R55" s="33">
        <f t="shared" si="15"/>
        <v>2.9282296076819092E-2</v>
      </c>
      <c r="S55" s="33">
        <f t="shared" si="16"/>
        <v>1.4831665605202066E-2</v>
      </c>
      <c r="T55" s="33">
        <f t="shared" si="17"/>
        <v>6.0506041151232703E-2</v>
      </c>
      <c r="U55" s="33">
        <f t="shared" si="18"/>
        <v>8.1761593106792416E-3</v>
      </c>
      <c r="V55" s="33">
        <f t="shared" si="19"/>
        <v>1.2469407089509979E-3</v>
      </c>
      <c r="W55" s="33">
        <f t="shared" si="20"/>
        <v>4.7251464125415657E-2</v>
      </c>
      <c r="X55" s="33">
        <f t="shared" si="21"/>
        <v>7.0230087436826669E-2</v>
      </c>
    </row>
    <row r="56" spans="2:39" x14ac:dyDescent="0.2">
      <c r="B56" s="33">
        <v>2.75</v>
      </c>
      <c r="C56" s="33">
        <f t="shared" si="0"/>
        <v>5.9088382423155374E-2</v>
      </c>
      <c r="D56" s="33">
        <f t="shared" si="1"/>
        <v>2.3202250168241332E-3</v>
      </c>
      <c r="E56" s="33">
        <f t="shared" si="2"/>
        <v>9.6619988557093972E-2</v>
      </c>
      <c r="F56" s="33">
        <f t="shared" si="3"/>
        <v>1.3547174329124842E-2</v>
      </c>
      <c r="G56" s="33">
        <f t="shared" si="4"/>
        <v>4.1282601050569925E-2</v>
      </c>
      <c r="H56" s="33">
        <f t="shared" si="5"/>
        <v>1.2928004017764758E-2</v>
      </c>
      <c r="I56" s="33">
        <f t="shared" si="6"/>
        <v>4.4199700928725535E-2</v>
      </c>
      <c r="J56" s="33">
        <f t="shared" si="7"/>
        <v>4.9475644424431746E-2</v>
      </c>
      <c r="K56" s="33">
        <f t="shared" si="8"/>
        <v>1.5122805513307115E-2</v>
      </c>
      <c r="L56" s="33">
        <f t="shared" si="9"/>
        <v>1.9920452705350686E-2</v>
      </c>
      <c r="M56" s="33">
        <f t="shared" si="10"/>
        <v>4.6770098412823201E-3</v>
      </c>
      <c r="N56" s="33">
        <f t="shared" si="11"/>
        <v>6.189355869109911E-2</v>
      </c>
      <c r="O56" s="33">
        <f t="shared" si="12"/>
        <v>4.6690331753467332E-2</v>
      </c>
      <c r="P56" s="33">
        <f t="shared" si="13"/>
        <v>9.7825581830323499E-3</v>
      </c>
      <c r="Q56" s="33">
        <f t="shared" si="14"/>
        <v>2.3985300897408101E-3</v>
      </c>
      <c r="R56" s="33">
        <f t="shared" si="15"/>
        <v>2.8212442887189507E-2</v>
      </c>
      <c r="S56" s="33">
        <f t="shared" si="16"/>
        <v>1.4103945220679027E-2</v>
      </c>
      <c r="T56" s="33">
        <f t="shared" si="17"/>
        <v>6.1075211052745805E-2</v>
      </c>
      <c r="U56" s="33">
        <f t="shared" si="18"/>
        <v>7.5641071352107823E-3</v>
      </c>
      <c r="V56" s="33">
        <f t="shared" si="19"/>
        <v>1.1828095715641232E-3</v>
      </c>
      <c r="W56" s="33">
        <f t="shared" si="20"/>
        <v>4.6529284595574635E-2</v>
      </c>
      <c r="X56" s="33">
        <f t="shared" si="21"/>
        <v>7.0755731077608339E-2</v>
      </c>
    </row>
    <row r="57" spans="2:39" x14ac:dyDescent="0.2">
      <c r="B57" s="33">
        <v>3</v>
      </c>
      <c r="C57" s="33">
        <f t="shared" si="0"/>
        <v>5.6979595435254507E-2</v>
      </c>
      <c r="D57" s="33">
        <f t="shared" si="1"/>
        <v>1.938749235941563E-3</v>
      </c>
      <c r="E57" s="33">
        <f t="shared" si="2"/>
        <v>9.5140450906434693E-2</v>
      </c>
      <c r="F57" s="33">
        <f t="shared" si="3"/>
        <v>1.3101276805749601E-2</v>
      </c>
      <c r="G57" s="33">
        <f t="shared" si="4"/>
        <v>4.0128546738131765E-2</v>
      </c>
      <c r="H57" s="33">
        <f t="shared" si="5"/>
        <v>1.2199709563766139E-2</v>
      </c>
      <c r="I57" s="33">
        <f t="shared" si="6"/>
        <v>4.3319734483583637E-2</v>
      </c>
      <c r="J57" s="33">
        <f t="shared" si="7"/>
        <v>4.8975754318915252E-2</v>
      </c>
      <c r="K57" s="33">
        <f t="shared" si="8"/>
        <v>1.5639596698844998E-2</v>
      </c>
      <c r="L57" s="33">
        <f t="shared" si="9"/>
        <v>1.9165017780914888E-2</v>
      </c>
      <c r="M57" s="33">
        <f t="shared" si="10"/>
        <v>4.8115315838428707E-3</v>
      </c>
      <c r="N57" s="33">
        <f t="shared" si="11"/>
        <v>6.0987342127615196E-2</v>
      </c>
      <c r="O57" s="33">
        <f t="shared" si="12"/>
        <v>4.8097264973456032E-2</v>
      </c>
      <c r="P57" s="33">
        <f t="shared" si="13"/>
        <v>9.2253328697753292E-3</v>
      </c>
      <c r="Q57" s="33">
        <f t="shared" si="14"/>
        <v>2.4782803791142103E-3</v>
      </c>
      <c r="R57" s="33">
        <f t="shared" si="15"/>
        <v>2.7755398434495572E-2</v>
      </c>
      <c r="S57" s="33">
        <f t="shared" si="16"/>
        <v>1.3278198706047267E-2</v>
      </c>
      <c r="T57" s="33">
        <f t="shared" si="17"/>
        <v>6.2187635980046611E-2</v>
      </c>
      <c r="U57" s="33">
        <f t="shared" si="18"/>
        <v>6.8021698476171226E-3</v>
      </c>
      <c r="V57" s="33">
        <f t="shared" si="19"/>
        <v>1.2023776680086965E-3</v>
      </c>
      <c r="W57" s="33">
        <f t="shared" si="20"/>
        <v>4.5810513871285749E-2</v>
      </c>
      <c r="X57" s="33">
        <f t="shared" si="21"/>
        <v>7.120480485547194E-2</v>
      </c>
    </row>
    <row r="58" spans="2:39" x14ac:dyDescent="0.2">
      <c r="B58" s="33">
        <v>3.25</v>
      </c>
      <c r="C58" s="33">
        <f t="shared" si="0"/>
        <v>5.7261416125446551E-2</v>
      </c>
      <c r="D58" s="33">
        <f t="shared" si="1"/>
        <v>1.6772480984541722E-3</v>
      </c>
      <c r="E58" s="33">
        <f t="shared" si="2"/>
        <v>9.5710243082427648E-2</v>
      </c>
      <c r="F58" s="33">
        <f t="shared" si="3"/>
        <v>1.4092224688096695E-2</v>
      </c>
      <c r="G58" s="33">
        <f t="shared" si="4"/>
        <v>3.9813272357807343E-2</v>
      </c>
      <c r="H58" s="33">
        <f t="shared" si="5"/>
        <v>1.1885810437662681E-2</v>
      </c>
      <c r="I58" s="33">
        <f t="shared" si="6"/>
        <v>4.2625478169869384E-2</v>
      </c>
      <c r="J58" s="33">
        <f t="shared" si="7"/>
        <v>4.8853039979555465E-2</v>
      </c>
      <c r="K58" s="33">
        <f t="shared" si="8"/>
        <v>1.5973703677385556E-2</v>
      </c>
      <c r="L58" s="33">
        <f t="shared" si="9"/>
        <v>1.838412090723095E-2</v>
      </c>
      <c r="M58" s="33">
        <f t="shared" si="10"/>
        <v>4.2653405604406612E-3</v>
      </c>
      <c r="N58" s="33">
        <f t="shared" si="11"/>
        <v>6.0278427304047512E-2</v>
      </c>
      <c r="O58" s="33">
        <f t="shared" si="12"/>
        <v>4.8682369946622561E-2</v>
      </c>
      <c r="P58" s="33">
        <f t="shared" si="13"/>
        <v>8.4614092145109381E-3</v>
      </c>
      <c r="Q58" s="33">
        <f t="shared" si="14"/>
        <v>2.0636486257675172E-3</v>
      </c>
      <c r="R58" s="33">
        <f t="shared" si="15"/>
        <v>2.9390233758246027E-2</v>
      </c>
      <c r="S58" s="33">
        <f t="shared" si="16"/>
        <v>1.3123622109986433E-2</v>
      </c>
      <c r="T58" s="33">
        <f t="shared" si="17"/>
        <v>6.3073704189798463E-2</v>
      </c>
      <c r="U58" s="33">
        <f t="shared" si="18"/>
        <v>6.2615189930399322E-3</v>
      </c>
      <c r="V58" s="33">
        <f t="shared" si="19"/>
        <v>1.2098226787648422E-3</v>
      </c>
      <c r="W58" s="33">
        <f t="shared" si="20"/>
        <v>4.5338617852024705E-2</v>
      </c>
      <c r="X58" s="33">
        <f t="shared" si="21"/>
        <v>7.2137657736854072E-2</v>
      </c>
    </row>
    <row r="59" spans="2:39" x14ac:dyDescent="0.2">
      <c r="B59" s="33">
        <v>3.5</v>
      </c>
      <c r="C59" s="33">
        <f t="shared" si="0"/>
        <v>5.5607511281053769E-2</v>
      </c>
      <c r="D59" s="33">
        <f t="shared" si="1"/>
        <v>1.8644672933781671E-3</v>
      </c>
      <c r="E59" s="33">
        <f t="shared" si="2"/>
        <v>9.2924473926127682E-2</v>
      </c>
      <c r="F59" s="33">
        <f t="shared" si="3"/>
        <v>1.4245434461414587E-2</v>
      </c>
      <c r="G59" s="33">
        <f t="shared" si="4"/>
        <v>3.9427988056784345E-2</v>
      </c>
      <c r="H59" s="33">
        <f t="shared" si="5"/>
        <v>1.1656090118092266E-2</v>
      </c>
      <c r="I59" s="33">
        <f t="shared" si="6"/>
        <v>4.1959821851784651E-2</v>
      </c>
      <c r="J59" s="33">
        <f t="shared" si="7"/>
        <v>4.864837703572189E-2</v>
      </c>
      <c r="K59" s="33">
        <f t="shared" si="8"/>
        <v>1.6637177942801461E-2</v>
      </c>
      <c r="L59" s="33">
        <f t="shared" si="9"/>
        <v>1.7726916798256557E-2</v>
      </c>
      <c r="M59" s="33">
        <f t="shared" si="10"/>
        <v>4.3583619821033143E-3</v>
      </c>
      <c r="N59" s="33">
        <f t="shared" si="11"/>
        <v>5.9074116783801416E-2</v>
      </c>
      <c r="O59" s="33">
        <f t="shared" si="12"/>
        <v>4.9719114075959747E-2</v>
      </c>
      <c r="P59" s="33">
        <f t="shared" si="13"/>
        <v>7.8733499468313876E-3</v>
      </c>
      <c r="Q59" s="33">
        <f t="shared" si="14"/>
        <v>2.1895183440684756E-3</v>
      </c>
      <c r="R59" s="33">
        <f t="shared" si="15"/>
        <v>2.8693131748206171E-2</v>
      </c>
      <c r="S59" s="33">
        <f t="shared" si="16"/>
        <v>1.2584861292225677E-2</v>
      </c>
      <c r="T59" s="33">
        <f t="shared" si="17"/>
        <v>6.3695874812508962E-2</v>
      </c>
      <c r="U59" s="33">
        <f t="shared" si="18"/>
        <v>5.7224486767135175E-3</v>
      </c>
      <c r="V59" s="33">
        <f t="shared" si="19"/>
        <v>1.1784327661544965E-3</v>
      </c>
      <c r="W59" s="33">
        <f t="shared" si="20"/>
        <v>4.4760378938814974E-2</v>
      </c>
      <c r="X59" s="33">
        <f t="shared" si="21"/>
        <v>7.3165496860166226E-2</v>
      </c>
    </row>
    <row r="60" spans="2:39" x14ac:dyDescent="0.2">
      <c r="B60" s="33">
        <v>3.75</v>
      </c>
      <c r="C60" s="33">
        <f t="shared" si="0"/>
        <v>5.5017162069573661E-2</v>
      </c>
      <c r="D60" s="33">
        <f t="shared" si="1"/>
        <v>2.6953456293785901E-3</v>
      </c>
      <c r="E60" s="33">
        <f t="shared" si="2"/>
        <v>9.3373181747228695E-2</v>
      </c>
      <c r="F60" s="33">
        <f t="shared" si="3"/>
        <v>1.5226348525156658E-2</v>
      </c>
      <c r="G60" s="33">
        <f t="shared" si="4"/>
        <v>3.8551729376815724E-2</v>
      </c>
      <c r="H60" s="33">
        <f t="shared" si="5"/>
        <v>1.1281384491008822E-2</v>
      </c>
      <c r="I60" s="33">
        <f t="shared" si="6"/>
        <v>4.1160317431668036E-2</v>
      </c>
      <c r="J60" s="33">
        <f t="shared" si="7"/>
        <v>4.8216702114677434E-2</v>
      </c>
      <c r="K60" s="33">
        <f t="shared" si="8"/>
        <v>1.668803378643113E-2</v>
      </c>
      <c r="L60" s="33">
        <f t="shared" si="9"/>
        <v>1.7595534306938877E-2</v>
      </c>
      <c r="M60" s="33">
        <f t="shared" si="10"/>
        <v>4.2796241530146306E-3</v>
      </c>
      <c r="N60" s="33">
        <f t="shared" si="11"/>
        <v>5.6606913103986578E-2</v>
      </c>
      <c r="O60" s="33">
        <f t="shared" si="12"/>
        <v>5.0456104301455196E-2</v>
      </c>
      <c r="P60" s="33">
        <f t="shared" si="13"/>
        <v>7.1815664076990988E-3</v>
      </c>
      <c r="Q60" s="33">
        <f t="shared" si="14"/>
        <v>1.780135550882982E-3</v>
      </c>
      <c r="R60" s="33">
        <f t="shared" si="15"/>
        <v>2.8226521783546107E-2</v>
      </c>
      <c r="S60" s="33">
        <f t="shared" si="16"/>
        <v>1.180566399849424E-2</v>
      </c>
      <c r="T60" s="33">
        <f t="shared" si="17"/>
        <v>6.3511591554219746E-2</v>
      </c>
      <c r="U60" s="33">
        <f t="shared" si="18"/>
        <v>5.6215367708699502E-3</v>
      </c>
      <c r="V60" s="33">
        <f t="shared" si="19"/>
        <v>1.1554607341974544E-3</v>
      </c>
      <c r="W60" s="33">
        <f t="shared" si="20"/>
        <v>4.4199700928725535E-2</v>
      </c>
      <c r="X60" s="33">
        <f t="shared" si="21"/>
        <v>7.3887214782510396E-2</v>
      </c>
    </row>
    <row r="61" spans="2:39" x14ac:dyDescent="0.2">
      <c r="B61" s="33">
        <v>4</v>
      </c>
      <c r="C61" s="33">
        <f t="shared" si="0"/>
        <v>5.3925851998078936E-2</v>
      </c>
      <c r="D61" s="33">
        <f t="shared" si="1"/>
        <v>2.0140888188646586E-3</v>
      </c>
      <c r="E61" s="33">
        <f t="shared" si="2"/>
        <v>9.1637363257161569E-2</v>
      </c>
      <c r="F61" s="33">
        <f t="shared" si="3"/>
        <v>1.5152537201171466E-2</v>
      </c>
      <c r="G61" s="33">
        <f t="shared" si="4"/>
        <v>3.8523726387917033E-2</v>
      </c>
      <c r="H61" s="33">
        <f t="shared" si="5"/>
        <v>1.0999585442605824E-2</v>
      </c>
      <c r="I61" s="33">
        <f t="shared" si="6"/>
        <v>4.0720478984348489E-2</v>
      </c>
      <c r="J61" s="33">
        <f t="shared" si="7"/>
        <v>4.82009720863101E-2</v>
      </c>
      <c r="K61" s="33">
        <f t="shared" si="8"/>
        <v>1.735013643293529E-2</v>
      </c>
      <c r="L61" s="33">
        <f t="shared" si="9"/>
        <v>1.6520194251696953E-2</v>
      </c>
      <c r="M61" s="33">
        <f t="shared" si="10"/>
        <v>3.9266074010821722E-3</v>
      </c>
      <c r="N61" s="33">
        <f t="shared" si="11"/>
        <v>5.8048387216395193E-2</v>
      </c>
      <c r="O61" s="33">
        <f t="shared" si="12"/>
        <v>5.129909804958175E-2</v>
      </c>
      <c r="P61" s="33">
        <f t="shared" si="13"/>
        <v>6.7542899044074267E-3</v>
      </c>
      <c r="Q61" s="33">
        <f t="shared" si="14"/>
        <v>1.7949978344243252E-3</v>
      </c>
      <c r="R61" s="33">
        <f t="shared" si="15"/>
        <v>2.8392410426776378E-2</v>
      </c>
      <c r="S61" s="33">
        <f t="shared" si="16"/>
        <v>1.1588369222237577E-2</v>
      </c>
      <c r="T61" s="33">
        <f t="shared" si="17"/>
        <v>6.5069619975713811E-2</v>
      </c>
      <c r="U61" s="33">
        <f t="shared" si="18"/>
        <v>5.2698187081130204E-3</v>
      </c>
      <c r="V61" s="33">
        <f t="shared" si="19"/>
        <v>1.1179901714891106E-3</v>
      </c>
      <c r="W61" s="33">
        <f t="shared" si="20"/>
        <v>4.3319734483583637E-2</v>
      </c>
      <c r="X61" s="33">
        <f t="shared" si="21"/>
        <v>7.3673446202894899E-2</v>
      </c>
    </row>
    <row r="62" spans="2:39" x14ac:dyDescent="0.2">
      <c r="B62" s="33">
        <v>4.25</v>
      </c>
      <c r="C62" s="33">
        <f t="shared" si="0"/>
        <v>5.4156346314295216E-2</v>
      </c>
      <c r="D62" s="33">
        <f t="shared" si="1"/>
        <v>2.6753779462504175E-3</v>
      </c>
      <c r="E62" s="33">
        <f t="shared" si="2"/>
        <v>9.1698169712328165E-2</v>
      </c>
      <c r="F62" s="33">
        <f t="shared" si="3"/>
        <v>1.5748187560163801E-2</v>
      </c>
      <c r="G62" s="33">
        <f t="shared" si="4"/>
        <v>3.8074536726624933E-2</v>
      </c>
      <c r="H62" s="33">
        <f t="shared" si="5"/>
        <v>1.0919276220665191E-2</v>
      </c>
      <c r="I62" s="33">
        <f t="shared" si="6"/>
        <v>3.9975679261153613E-2</v>
      </c>
      <c r="J62" s="33">
        <f t="shared" si="7"/>
        <v>4.7843298757456881E-2</v>
      </c>
      <c r="K62" s="33">
        <f t="shared" si="8"/>
        <v>1.7618134916884891E-2</v>
      </c>
      <c r="L62" s="33">
        <f t="shared" si="9"/>
        <v>1.5653802284236077E-2</v>
      </c>
      <c r="M62" s="33">
        <f t="shared" si="10"/>
        <v>3.6034630394525279E-3</v>
      </c>
      <c r="N62" s="33">
        <f t="shared" si="11"/>
        <v>5.7187325255369875E-2</v>
      </c>
      <c r="O62" s="33">
        <f t="shared" si="12"/>
        <v>5.1392675537955894E-2</v>
      </c>
      <c r="P62" s="33">
        <f t="shared" si="13"/>
        <v>6.2505248108595092E-3</v>
      </c>
      <c r="Q62" s="33">
        <f t="shared" si="14"/>
        <v>1.7759051418233781E-3</v>
      </c>
      <c r="R62" s="33">
        <f t="shared" si="15"/>
        <v>2.7716052969558088E-2</v>
      </c>
      <c r="S62" s="33">
        <f t="shared" si="16"/>
        <v>1.1261039857766421E-2</v>
      </c>
      <c r="T62" s="33">
        <f t="shared" si="17"/>
        <v>6.4547723629449702E-2</v>
      </c>
      <c r="U62" s="33">
        <f t="shared" si="18"/>
        <v>4.7611370192780292E-3</v>
      </c>
      <c r="V62" s="33">
        <f t="shared" si="19"/>
        <v>1.0898102666488105E-3</v>
      </c>
      <c r="W62" s="33">
        <f t="shared" si="20"/>
        <v>4.2625478169869384E-2</v>
      </c>
      <c r="X62" s="33">
        <f t="shared" si="21"/>
        <v>7.5480759171828019E-2</v>
      </c>
    </row>
    <row r="63" spans="2:39" x14ac:dyDescent="0.2">
      <c r="B63" s="33">
        <v>4.5</v>
      </c>
      <c r="C63" s="33">
        <f t="shared" si="0"/>
        <v>5.3690184328014305E-2</v>
      </c>
      <c r="D63" s="33">
        <f t="shared" si="1"/>
        <v>2.1798785935078537E-3</v>
      </c>
      <c r="E63" s="33">
        <f t="shared" si="2"/>
        <v>9.1238571190978682E-2</v>
      </c>
      <c r="F63" s="33">
        <f t="shared" si="3"/>
        <v>1.5704190151229695E-2</v>
      </c>
      <c r="G63" s="33">
        <f t="shared" si="4"/>
        <v>3.7635732085703547E-2</v>
      </c>
      <c r="H63" s="33">
        <f t="shared" si="5"/>
        <v>1.0467261810236567E-2</v>
      </c>
      <c r="I63" s="33">
        <f t="shared" si="6"/>
        <v>3.9304330876654421E-2</v>
      </c>
      <c r="J63" s="33">
        <f t="shared" si="7"/>
        <v>4.795854995577753E-2</v>
      </c>
      <c r="K63" s="33">
        <f t="shared" si="8"/>
        <v>1.7872001415838491E-2</v>
      </c>
      <c r="L63" s="33">
        <f t="shared" si="9"/>
        <v>1.5244200203835987E-2</v>
      </c>
      <c r="M63" s="33">
        <f t="shared" si="10"/>
        <v>3.1378663672071098E-3</v>
      </c>
      <c r="N63" s="33">
        <f t="shared" si="11"/>
        <v>5.6841344014976682E-2</v>
      </c>
      <c r="O63" s="33">
        <f t="shared" si="12"/>
        <v>5.1691327384694521E-2</v>
      </c>
      <c r="P63" s="33">
        <f t="shared" si="13"/>
        <v>6.521251961068987E-3</v>
      </c>
      <c r="Q63" s="33">
        <f t="shared" si="14"/>
        <v>1.4793902388933447E-3</v>
      </c>
      <c r="R63" s="33">
        <f t="shared" si="15"/>
        <v>2.70845564915069E-2</v>
      </c>
      <c r="S63" s="33">
        <f t="shared" si="16"/>
        <v>1.1095097170478435E-2</v>
      </c>
      <c r="T63" s="33">
        <f t="shared" si="17"/>
        <v>6.5609859062073894E-2</v>
      </c>
      <c r="U63" s="33">
        <f t="shared" si="18"/>
        <v>4.6192809391164382E-3</v>
      </c>
      <c r="V63" s="33">
        <f t="shared" si="19"/>
        <v>1.0817793444547472E-3</v>
      </c>
      <c r="W63" s="33">
        <f t="shared" si="20"/>
        <v>4.1959821851784651E-2</v>
      </c>
      <c r="X63" s="33">
        <f t="shared" si="21"/>
        <v>7.4875359410161643E-2</v>
      </c>
    </row>
    <row r="64" spans="2:39" x14ac:dyDescent="0.2">
      <c r="B64" s="33">
        <v>4.75</v>
      </c>
      <c r="C64" s="33">
        <f t="shared" si="0"/>
        <v>5.263394109861156E-2</v>
      </c>
      <c r="D64" s="33">
        <f t="shared" si="1"/>
        <v>2.4256980816818601E-3</v>
      </c>
      <c r="E64" s="33">
        <f t="shared" si="2"/>
        <v>9.1326583488368251E-2</v>
      </c>
      <c r="F64" s="33">
        <f t="shared" si="3"/>
        <v>1.6596204308679596E-2</v>
      </c>
      <c r="G64" s="33">
        <f t="shared" si="4"/>
        <v>3.713108536325762E-2</v>
      </c>
      <c r="H64" s="33">
        <f t="shared" si="5"/>
        <v>1.028833007177251E-2</v>
      </c>
      <c r="I64" s="33">
        <f t="shared" si="6"/>
        <v>3.9106061381936071E-2</v>
      </c>
      <c r="J64" s="33">
        <f t="shared" si="7"/>
        <v>4.7581442663566183E-2</v>
      </c>
      <c r="K64" s="33">
        <f t="shared" si="8"/>
        <v>1.8241993710223493E-2</v>
      </c>
      <c r="L64" s="33">
        <f t="shared" si="9"/>
        <v>1.4407422000626011E-2</v>
      </c>
      <c r="M64" s="33">
        <f t="shared" si="10"/>
        <v>3.0400053546410892E-3</v>
      </c>
      <c r="N64" s="33">
        <f t="shared" si="11"/>
        <v>5.5658084595584058E-2</v>
      </c>
      <c r="O64" s="33">
        <f t="shared" si="12"/>
        <v>5.2616328553586715E-2</v>
      </c>
      <c r="P64" s="33">
        <f t="shared" si="13"/>
        <v>5.5749811998274078E-3</v>
      </c>
      <c r="Q64" s="33">
        <f t="shared" si="14"/>
        <v>1.4132750558487766E-3</v>
      </c>
      <c r="R64" s="33">
        <f t="shared" si="15"/>
        <v>2.7881479547764394E-2</v>
      </c>
      <c r="S64" s="33">
        <f t="shared" si="16"/>
        <v>1.0812953428485006E-2</v>
      </c>
      <c r="T64" s="33">
        <f t="shared" si="17"/>
        <v>6.6678792641459345E-2</v>
      </c>
      <c r="U64" s="33">
        <f t="shared" si="18"/>
        <v>4.4055912160334675E-3</v>
      </c>
      <c r="V64" s="33">
        <f t="shared" si="19"/>
        <v>1.0365779034118849E-3</v>
      </c>
      <c r="W64" s="33">
        <f t="shared" si="20"/>
        <v>4.1160317431668036E-2</v>
      </c>
      <c r="X64" s="33">
        <f t="shared" si="21"/>
        <v>7.6107436512005716E-2</v>
      </c>
    </row>
    <row r="65" spans="2:24" x14ac:dyDescent="0.2">
      <c r="B65" s="33">
        <v>5.25</v>
      </c>
      <c r="C65" s="33">
        <f t="shared" si="0"/>
        <v>5.2039429076056569E-2</v>
      </c>
      <c r="D65" s="33">
        <f t="shared" si="1"/>
        <v>2.424295131280535E-3</v>
      </c>
      <c r="E65" s="33">
        <f t="shared" si="2"/>
        <v>9.0120618990777807E-2</v>
      </c>
      <c r="F65" s="33">
        <f t="shared" si="3"/>
        <v>1.7255002940705682E-2</v>
      </c>
      <c r="G65" s="33">
        <f t="shared" si="4"/>
        <v>3.6748918933543817E-2</v>
      </c>
      <c r="H65" s="33">
        <f t="shared" si="5"/>
        <v>9.6213855119963929E-3</v>
      </c>
      <c r="I65" s="33">
        <f t="shared" si="6"/>
        <v>3.7914426494065977E-2</v>
      </c>
      <c r="J65" s="33">
        <f t="shared" si="7"/>
        <v>4.7124348594691397E-2</v>
      </c>
      <c r="K65" s="33">
        <f t="shared" si="8"/>
        <v>1.9068647160183708E-2</v>
      </c>
      <c r="L65" s="33">
        <f t="shared" si="9"/>
        <v>1.3252553873250032E-2</v>
      </c>
      <c r="M65" s="33">
        <f t="shared" si="10"/>
        <v>2.8050413261262136E-3</v>
      </c>
      <c r="N65" s="33">
        <f t="shared" si="11"/>
        <v>5.4060912393160701E-2</v>
      </c>
      <c r="O65" s="33">
        <f t="shared" si="12"/>
        <v>5.3903361306459611E-2</v>
      </c>
      <c r="P65" s="33">
        <f t="shared" si="13"/>
        <v>4.7456124598370102E-3</v>
      </c>
      <c r="Q65" s="33">
        <f t="shared" si="14"/>
        <v>1.3404838281840844E-3</v>
      </c>
      <c r="R65" s="33">
        <f t="shared" si="15"/>
        <v>2.7473242905925371E-2</v>
      </c>
      <c r="S65" s="33">
        <f t="shared" si="16"/>
        <v>1.0627814507733339E-2</v>
      </c>
      <c r="T65" s="33">
        <f t="shared" si="17"/>
        <v>6.6617932242564945E-2</v>
      </c>
      <c r="U65" s="33">
        <f t="shared" si="18"/>
        <v>4.2972592093664065E-3</v>
      </c>
      <c r="V65" s="33">
        <f t="shared" si="19"/>
        <v>1.0186847295654792E-3</v>
      </c>
      <c r="W65" s="33">
        <f t="shared" si="20"/>
        <v>4.0720478984348489E-2</v>
      </c>
      <c r="X65" s="33">
        <f t="shared" si="21"/>
        <v>7.7347399464092831E-2</v>
      </c>
    </row>
    <row r="66" spans="2:24" x14ac:dyDescent="0.2">
      <c r="B66" s="33">
        <v>5.75</v>
      </c>
      <c r="C66" s="33">
        <f t="shared" si="0"/>
        <v>5.109417778880268E-2</v>
      </c>
      <c r="D66" s="33">
        <f t="shared" si="1"/>
        <v>2.77830886259704E-3</v>
      </c>
      <c r="E66" s="33">
        <f t="shared" si="2"/>
        <v>8.904351716263996E-2</v>
      </c>
      <c r="F66" s="33">
        <f t="shared" si="3"/>
        <v>1.807021792852101E-2</v>
      </c>
      <c r="G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2:24" x14ac:dyDescent="0.2">
      <c r="B67" s="33">
        <v>6.25</v>
      </c>
      <c r="C67" s="33"/>
      <c r="E67" s="33"/>
      <c r="F67" s="33"/>
      <c r="G67" s="33"/>
      <c r="K67" s="33"/>
      <c r="L67" s="33"/>
      <c r="M67" s="33"/>
      <c r="N67" s="33"/>
      <c r="O67" s="33"/>
      <c r="P67" s="1"/>
      <c r="Q67" s="33"/>
      <c r="R67" s="33"/>
      <c r="S67" s="33"/>
      <c r="T67" s="33"/>
      <c r="U67" s="33"/>
      <c r="V67" s="33"/>
      <c r="W67" s="33"/>
      <c r="X67" s="33"/>
    </row>
    <row r="68" spans="2:24" x14ac:dyDescent="0.2">
      <c r="B68" s="33">
        <v>6.75</v>
      </c>
      <c r="C68" s="33"/>
      <c r="E68" s="33"/>
      <c r="F68" s="33"/>
      <c r="G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2:24" x14ac:dyDescent="0.2">
      <c r="B69" s="33">
        <v>7.25</v>
      </c>
      <c r="C69" s="33"/>
      <c r="E69" s="33"/>
      <c r="F69" s="33"/>
      <c r="G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2:24" x14ac:dyDescent="0.2">
      <c r="B70" s="33">
        <v>7.75</v>
      </c>
      <c r="C70" s="33"/>
      <c r="E70" s="33"/>
      <c r="F70" s="33"/>
      <c r="G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2:24" x14ac:dyDescent="0.2">
      <c r="B71" s="33">
        <v>8.25</v>
      </c>
      <c r="C71" s="33"/>
      <c r="E71" s="33"/>
      <c r="F71" s="33"/>
      <c r="G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</sheetData>
  <mergeCells count="2">
    <mergeCell ref="F3:O3"/>
    <mergeCell ref="F41:O4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D00D8-AB55-774E-9D06-06514F4DE87E}">
  <dimension ref="B1:AB36"/>
  <sheetViews>
    <sheetView zoomScaleNormal="100" workbookViewId="0">
      <selection activeCell="I2" sqref="I2"/>
    </sheetView>
  </sheetViews>
  <sheetFormatPr baseColWidth="10" defaultRowHeight="16" x14ac:dyDescent="0.2"/>
  <cols>
    <col min="1" max="16384" width="10.83203125" style="33"/>
  </cols>
  <sheetData>
    <row r="1" spans="2:28" ht="29" x14ac:dyDescent="0.35">
      <c r="I1" s="54" t="s">
        <v>232</v>
      </c>
    </row>
    <row r="3" spans="2:28" ht="21" x14ac:dyDescent="0.25">
      <c r="E3" s="66" t="s">
        <v>9</v>
      </c>
      <c r="F3" s="66"/>
      <c r="G3" s="66"/>
      <c r="H3" s="66"/>
      <c r="I3" s="66"/>
      <c r="J3" s="66"/>
      <c r="K3" s="66"/>
      <c r="S3" s="66" t="s">
        <v>10</v>
      </c>
      <c r="T3" s="66"/>
      <c r="U3" s="66"/>
      <c r="V3" s="66"/>
      <c r="W3" s="66"/>
      <c r="X3" s="66"/>
      <c r="Y3" s="66"/>
    </row>
    <row r="5" spans="2:28" x14ac:dyDescent="0.2">
      <c r="C5" s="11" t="s">
        <v>16</v>
      </c>
      <c r="F5" s="35" t="s">
        <v>177</v>
      </c>
      <c r="I5" s="11" t="s">
        <v>170</v>
      </c>
      <c r="L5" s="35" t="s">
        <v>178</v>
      </c>
      <c r="Q5" s="11" t="s">
        <v>16</v>
      </c>
      <c r="T5" s="35" t="s">
        <v>177</v>
      </c>
      <c r="W5" s="11" t="s">
        <v>170</v>
      </c>
      <c r="Z5" s="35" t="s">
        <v>178</v>
      </c>
    </row>
    <row r="6" spans="2:28" x14ac:dyDescent="0.2">
      <c r="B6" s="33" t="s">
        <v>6</v>
      </c>
      <c r="C6" s="33" t="s">
        <v>0</v>
      </c>
      <c r="D6" s="33" t="s">
        <v>2</v>
      </c>
      <c r="E6" s="33" t="s">
        <v>3</v>
      </c>
      <c r="F6" s="33" t="s">
        <v>171</v>
      </c>
      <c r="G6" s="33" t="s">
        <v>1</v>
      </c>
      <c r="H6" s="33" t="s">
        <v>4</v>
      </c>
      <c r="I6" s="33" t="s">
        <v>168</v>
      </c>
      <c r="J6" s="33" t="s">
        <v>2</v>
      </c>
      <c r="K6" s="33" t="s">
        <v>3</v>
      </c>
      <c r="L6" s="33" t="s">
        <v>171</v>
      </c>
      <c r="M6" s="33" t="s">
        <v>2</v>
      </c>
      <c r="N6" s="33" t="s">
        <v>3</v>
      </c>
      <c r="P6" s="33" t="s">
        <v>6</v>
      </c>
      <c r="Q6" s="33" t="s">
        <v>0</v>
      </c>
      <c r="R6" s="33" t="s">
        <v>2</v>
      </c>
      <c r="S6" s="33" t="s">
        <v>3</v>
      </c>
      <c r="T6" s="33" t="s">
        <v>171</v>
      </c>
      <c r="U6" s="33" t="s">
        <v>1</v>
      </c>
      <c r="V6" s="33" t="s">
        <v>4</v>
      </c>
      <c r="W6" s="33" t="s">
        <v>168</v>
      </c>
      <c r="X6" s="33" t="s">
        <v>2</v>
      </c>
      <c r="Y6" s="33" t="s">
        <v>3</v>
      </c>
      <c r="Z6" s="33" t="s">
        <v>171</v>
      </c>
      <c r="AA6" s="33" t="s">
        <v>2</v>
      </c>
      <c r="AB6" s="33" t="s">
        <v>3</v>
      </c>
    </row>
    <row r="7" spans="2:28" x14ac:dyDescent="0.2">
      <c r="B7" s="33">
        <v>0</v>
      </c>
      <c r="C7" s="33">
        <v>2.22938105622972</v>
      </c>
      <c r="D7" s="33">
        <v>2.18603860489053</v>
      </c>
      <c r="E7" s="33">
        <v>1.4448917627934999E-2</v>
      </c>
      <c r="F7" s="33">
        <v>2.4107972024053201</v>
      </c>
      <c r="G7" s="33">
        <v>2.2742297191579</v>
      </c>
      <c r="H7" s="33">
        <v>4.4854711467569398E-2</v>
      </c>
      <c r="I7" s="33">
        <v>2.67728623895316</v>
      </c>
      <c r="J7" s="33">
        <v>2.0835227914367902</v>
      </c>
      <c r="K7" s="33">
        <v>0.10961081803176199</v>
      </c>
      <c r="L7" s="33">
        <v>2.3121204062835798</v>
      </c>
      <c r="M7" s="33">
        <v>2.0223518234209301</v>
      </c>
      <c r="N7" s="33">
        <v>0.224274722537954</v>
      </c>
      <c r="P7" s="33">
        <v>0</v>
      </c>
      <c r="Q7" s="33">
        <f>(C7-0.0067)/1.609*0.05</f>
        <v>6.9070262779046626E-2</v>
      </c>
      <c r="R7" s="33">
        <f>(D7+0.0881)/1.0504*0.05</f>
        <v>0.10825107601344869</v>
      </c>
      <c r="S7" s="33">
        <f>(E7+0.0221)/1.8135*0.05</f>
        <v>1.0076900366124898E-3</v>
      </c>
      <c r="T7" s="33">
        <f>(F7-0.0004)/1.7737*0.05</f>
        <v>6.794827767957716E-2</v>
      </c>
      <c r="U7" s="33">
        <f>(G7+0.0881)/1.0504*0.05</f>
        <v>0.11244905365374619</v>
      </c>
      <c r="V7" s="33">
        <f>(H7+0.0221)/1.8135*0.05</f>
        <v>1.84600803605099E-3</v>
      </c>
      <c r="W7" s="33">
        <f>(I7-0.0004)/1.7737*0.05</f>
        <v>7.5460513022302542E-2</v>
      </c>
      <c r="X7" s="33">
        <f>(J7+0.0881)/1.0504*0.05</f>
        <v>0.10337122959999955</v>
      </c>
      <c r="Y7" s="33">
        <f>(K7+0.0221)/1.8135*0.05</f>
        <v>3.6313983466159912E-3</v>
      </c>
      <c r="Z7" s="33">
        <f>(L7-0.0004)/1.7737*0.05</f>
        <v>6.516661234378926E-2</v>
      </c>
      <c r="AA7" s="33">
        <f>(M7+0.0881)/1.0504*0.05</f>
        <v>0.10045943561600011</v>
      </c>
      <c r="AB7" s="33">
        <f>(N7+0.0221)/1.8135*0.05</f>
        <v>6.7927963203185567E-3</v>
      </c>
    </row>
    <row r="8" spans="2:28" x14ac:dyDescent="0.2">
      <c r="B8" s="33">
        <v>0.25</v>
      </c>
      <c r="C8" s="33">
        <v>1.6023207641710699</v>
      </c>
      <c r="D8" s="33">
        <v>1.8000014160879401</v>
      </c>
      <c r="E8" s="33">
        <v>0.72037307963969499</v>
      </c>
      <c r="F8" s="33">
        <v>1.4200587762042201</v>
      </c>
      <c r="G8" s="33">
        <v>1.56219759430823</v>
      </c>
      <c r="H8" s="33">
        <v>0.95020974350172205</v>
      </c>
      <c r="I8" s="33">
        <v>1.44976400356736</v>
      </c>
      <c r="J8" s="33">
        <v>1.4654821044406601</v>
      </c>
      <c r="K8" s="33">
        <v>0.99038001783942098</v>
      </c>
      <c r="L8" s="33">
        <v>1.5625491187003799</v>
      </c>
      <c r="M8" s="33">
        <v>1.5463669857882201</v>
      </c>
      <c r="N8" s="33">
        <v>0.86323328426545998</v>
      </c>
      <c r="P8" s="33">
        <v>0.25</v>
      </c>
      <c r="Q8" s="33">
        <f t="shared" ref="Q8:Q31" si="0">(C8-0.0067)/1.609*0.05</f>
        <v>4.958423754416004E-2</v>
      </c>
      <c r="R8" s="33">
        <f t="shared" ref="R8:R31" si="1">(D8+0.0881)/1.0504*0.05</f>
        <v>8.9875353012563802E-2</v>
      </c>
      <c r="S8" s="33">
        <f t="shared" ref="S8:S31" si="2">(E8+0.0221)/1.8135*0.05</f>
        <v>2.0470721798723328E-2</v>
      </c>
      <c r="T8" s="33">
        <f t="shared" ref="T8:T23" si="3">(F8-0.0004)/1.7737*0.05</f>
        <v>4.0019698263635911E-2</v>
      </c>
      <c r="U8" s="33">
        <f t="shared" ref="U8:U23" si="4">(G8+0.0881)/1.0504*0.05</f>
        <v>7.8555673758007913E-2</v>
      </c>
      <c r="V8" s="33">
        <f t="shared" ref="V8:V23" si="5">(H8+0.0221)/1.8135*0.05</f>
        <v>2.6807547380802928E-2</v>
      </c>
      <c r="W8" s="33">
        <f t="shared" ref="W8:W14" si="6">(I8-0.0004)/1.7737*0.05</f>
        <v>4.0857078524196878E-2</v>
      </c>
      <c r="X8" s="33">
        <f t="shared" ref="X8:X14" si="7">(J8+0.0881)/1.0504*0.05</f>
        <v>7.3951928048393956E-2</v>
      </c>
      <c r="Y8" s="33">
        <f t="shared" ref="Y8:Y14" si="8">(K8+0.0221)/1.8135*0.05</f>
        <v>2.7915081826286766E-2</v>
      </c>
      <c r="Z8" s="33">
        <f t="shared" ref="Z8:Z15" si="9">(L8-0.0004)/1.7737*0.05</f>
        <v>4.4036452576545641E-2</v>
      </c>
      <c r="AA8" s="33">
        <f t="shared" ref="AA8:AA15" si="10">(M8+0.0881)/1.0504*0.05</f>
        <v>7.7802122324267919E-2</v>
      </c>
      <c r="AB8" s="33">
        <f t="shared" ref="AB8:AB15" si="11">(N8+0.0221)/1.8135*0.05</f>
        <v>2.4409519830864632E-2</v>
      </c>
    </row>
    <row r="9" spans="2:28" x14ac:dyDescent="0.2">
      <c r="B9" s="33">
        <v>0.5</v>
      </c>
      <c r="C9" s="33">
        <v>1.17086095313065</v>
      </c>
      <c r="D9" s="33">
        <v>1.43045728940531</v>
      </c>
      <c r="E9" s="33">
        <v>1.1387091613931899</v>
      </c>
      <c r="F9" s="33">
        <v>0.74108967549425497</v>
      </c>
      <c r="G9" s="33">
        <v>1.1292656039992901</v>
      </c>
      <c r="H9" s="33">
        <v>1.55803938829896</v>
      </c>
      <c r="I9" s="33">
        <v>0.96640395402645796</v>
      </c>
      <c r="J9" s="33">
        <v>1.17436762845807</v>
      </c>
      <c r="K9" s="33">
        <v>1.4445161839943901</v>
      </c>
      <c r="L9" s="33">
        <v>1.12468036887056</v>
      </c>
      <c r="M9" s="33">
        <v>1.2931380588391399</v>
      </c>
      <c r="N9" s="33">
        <v>1.24205996251777</v>
      </c>
      <c r="P9" s="33">
        <v>0.5</v>
      </c>
      <c r="Q9" s="33">
        <f t="shared" si="0"/>
        <v>3.6176536766023934E-2</v>
      </c>
      <c r="R9" s="33">
        <f t="shared" si="1"/>
        <v>7.228471484221774E-2</v>
      </c>
      <c r="S9" s="33">
        <f t="shared" si="2"/>
        <v>3.2004663947978768E-2</v>
      </c>
      <c r="T9" s="33">
        <f t="shared" si="3"/>
        <v>2.0879790141913938E-2</v>
      </c>
      <c r="U9" s="33">
        <f t="shared" si="4"/>
        <v>5.7947715346500867E-2</v>
      </c>
      <c r="V9" s="33">
        <f t="shared" si="5"/>
        <v>4.3566015668567964E-2</v>
      </c>
      <c r="W9" s="33">
        <f t="shared" si="6"/>
        <v>2.7231323054249818E-2</v>
      </c>
      <c r="X9" s="33">
        <f t="shared" si="7"/>
        <v>6.0094612931172409E-2</v>
      </c>
      <c r="Y9" s="33">
        <f t="shared" si="8"/>
        <v>4.0436067934777782E-2</v>
      </c>
      <c r="Z9" s="33">
        <f t="shared" si="9"/>
        <v>3.1693081379899644E-2</v>
      </c>
      <c r="AA9" s="33">
        <f t="shared" si="10"/>
        <v>6.5748193966067223E-2</v>
      </c>
      <c r="AB9" s="33">
        <f t="shared" si="11"/>
        <v>3.4854148401372208E-2</v>
      </c>
    </row>
    <row r="10" spans="2:28" x14ac:dyDescent="0.2">
      <c r="B10" s="33">
        <v>0.75</v>
      </c>
      <c r="C10" s="11">
        <v>0.90008643735382499</v>
      </c>
      <c r="D10" s="11">
        <v>1.2626675875216899</v>
      </c>
      <c r="E10" s="11">
        <v>1.4141472275337601</v>
      </c>
      <c r="F10" s="33">
        <v>0.317293740858413</v>
      </c>
      <c r="G10" s="33">
        <v>0.85915911811000301</v>
      </c>
      <c r="H10" s="33">
        <v>1.95633063632798</v>
      </c>
      <c r="I10" s="33">
        <v>0.614633872875609</v>
      </c>
      <c r="J10" s="33">
        <v>1.00050943098867</v>
      </c>
      <c r="K10" s="33">
        <v>1.6972545333856599</v>
      </c>
      <c r="L10" s="33">
        <v>0.74322771792219899</v>
      </c>
      <c r="M10" s="33">
        <v>1.07104416248642</v>
      </c>
      <c r="N10" s="33">
        <v>1.57744439544522</v>
      </c>
      <c r="P10" s="33">
        <v>0.75</v>
      </c>
      <c r="Q10" s="33">
        <f t="shared" si="0"/>
        <v>2.7762163994836078E-2</v>
      </c>
      <c r="R10" s="33">
        <f t="shared" si="1"/>
        <v>6.4297771683248767E-2</v>
      </c>
      <c r="S10" s="33">
        <f t="shared" si="2"/>
        <v>3.9598765578543159E-2</v>
      </c>
      <c r="T10" s="33">
        <f t="shared" si="3"/>
        <v>8.9331268212891977E-3</v>
      </c>
      <c r="U10" s="33">
        <f t="shared" si="4"/>
        <v>4.5090399757711494E-2</v>
      </c>
      <c r="V10" s="33">
        <f t="shared" si="5"/>
        <v>5.4547301801157438E-2</v>
      </c>
      <c r="W10" s="33">
        <f t="shared" si="6"/>
        <v>1.7315044056932093E-2</v>
      </c>
      <c r="X10" s="33">
        <f t="shared" si="7"/>
        <v>5.1818803836094357E-2</v>
      </c>
      <c r="Y10" s="33">
        <f t="shared" si="8"/>
        <v>4.7404315781242351E-2</v>
      </c>
      <c r="Z10" s="33">
        <f t="shared" si="9"/>
        <v>2.094006083109317E-2</v>
      </c>
      <c r="AA10" s="33">
        <f t="shared" si="10"/>
        <v>5.5176321519726769E-2</v>
      </c>
      <c r="AB10" s="33">
        <f t="shared" si="11"/>
        <v>4.410103102964489E-2</v>
      </c>
    </row>
    <row r="11" spans="2:28" x14ac:dyDescent="0.2">
      <c r="B11" s="33">
        <v>1</v>
      </c>
      <c r="C11" s="3">
        <v>0.71206779330695102</v>
      </c>
      <c r="D11" s="3">
        <v>1.0932146448514499</v>
      </c>
      <c r="E11" s="11">
        <v>1.6112710293521899</v>
      </c>
      <c r="F11" s="33">
        <v>6.3521397248001404E-2</v>
      </c>
      <c r="G11" s="33">
        <v>0.69194780808811096</v>
      </c>
      <c r="H11" s="33">
        <v>2.1946952327367399</v>
      </c>
      <c r="I11" s="33">
        <v>0.40917419139010602</v>
      </c>
      <c r="J11" s="33">
        <v>0.87548406912450605</v>
      </c>
      <c r="K11" s="33">
        <v>1.87700287448647</v>
      </c>
      <c r="L11" s="33">
        <v>0.39499053970179199</v>
      </c>
      <c r="M11" s="33">
        <v>0.86961959445624104</v>
      </c>
      <c r="N11" s="33">
        <v>1.8777302006112599</v>
      </c>
      <c r="P11" s="33">
        <v>1</v>
      </c>
      <c r="Q11" s="33">
        <f t="shared" si="0"/>
        <v>2.191944665341675E-2</v>
      </c>
      <c r="R11" s="33">
        <f t="shared" si="1"/>
        <v>5.623165674273848E-2</v>
      </c>
      <c r="S11" s="33">
        <f t="shared" si="2"/>
        <v>4.5033664994546183E-2</v>
      </c>
      <c r="T11" s="33">
        <f t="shared" si="3"/>
        <v>1.7793707292101655E-3</v>
      </c>
      <c r="U11" s="33">
        <f t="shared" si="4"/>
        <v>3.7130988579974815E-2</v>
      </c>
      <c r="V11" s="33">
        <f t="shared" si="5"/>
        <v>6.1119250971511996E-2</v>
      </c>
      <c r="W11" s="33">
        <f t="shared" si="6"/>
        <v>1.1523205485428935E-2</v>
      </c>
      <c r="X11" s="33">
        <f t="shared" si="7"/>
        <v>4.5867482345987531E-2</v>
      </c>
      <c r="Y11" s="33">
        <f t="shared" si="8"/>
        <v>5.236015645123987E-2</v>
      </c>
      <c r="Z11" s="33">
        <f t="shared" si="9"/>
        <v>1.1123373166313131E-2</v>
      </c>
      <c r="AA11" s="33">
        <f t="shared" si="10"/>
        <v>4.5588327992014517E-2</v>
      </c>
      <c r="AB11" s="33">
        <f t="shared" si="11"/>
        <v>5.2380209556417423E-2</v>
      </c>
    </row>
    <row r="12" spans="2:28" x14ac:dyDescent="0.2">
      <c r="B12" s="33">
        <v>1.25</v>
      </c>
      <c r="C12" s="11">
        <v>0.54309470927262304</v>
      </c>
      <c r="D12" s="11">
        <v>0.997408863995215</v>
      </c>
      <c r="E12" s="11">
        <v>1.7410114253354301</v>
      </c>
      <c r="F12" s="33">
        <v>7.2033906122873003E-3</v>
      </c>
      <c r="G12" s="33">
        <v>0.64968670259643402</v>
      </c>
      <c r="H12" s="33">
        <v>2.2431747826272201</v>
      </c>
      <c r="I12" s="33">
        <v>0.25645570739905399</v>
      </c>
      <c r="J12" s="33">
        <v>0.785862962199251</v>
      </c>
      <c r="K12" s="33">
        <v>1.9880355947438899</v>
      </c>
      <c r="L12" s="33">
        <v>0.24401049344869</v>
      </c>
      <c r="M12" s="33">
        <v>0.78120152489518901</v>
      </c>
      <c r="N12" s="33">
        <v>2.0048879587825001</v>
      </c>
      <c r="P12" s="33">
        <v>1.25</v>
      </c>
      <c r="Q12" s="33">
        <f t="shared" si="0"/>
        <v>1.6668573936377346E-2</v>
      </c>
      <c r="R12" s="33">
        <f t="shared" si="1"/>
        <v>5.1671214013481293E-2</v>
      </c>
      <c r="S12" s="33">
        <f t="shared" si="2"/>
        <v>4.861073684409789E-2</v>
      </c>
      <c r="T12" s="33">
        <f t="shared" si="3"/>
        <v>1.9178526843004174E-4</v>
      </c>
      <c r="U12" s="33">
        <f t="shared" si="4"/>
        <v>3.5119321334559882E-2</v>
      </c>
      <c r="V12" s="33">
        <f t="shared" si="5"/>
        <v>6.2455880414315428E-2</v>
      </c>
      <c r="W12" s="33">
        <f t="shared" si="6"/>
        <v>7.2181233410118402E-3</v>
      </c>
      <c r="X12" s="33">
        <f t="shared" si="7"/>
        <v>4.1601435748250717E-2</v>
      </c>
      <c r="Y12" s="33">
        <f t="shared" si="8"/>
        <v>5.5421439061039149E-2</v>
      </c>
      <c r="Z12" s="33">
        <f t="shared" si="9"/>
        <v>6.867296990716862E-3</v>
      </c>
      <c r="AA12" s="33">
        <f t="shared" si="10"/>
        <v>4.1379547072314782E-2</v>
      </c>
      <c r="AB12" s="33">
        <f t="shared" si="11"/>
        <v>5.5886075510959476E-2</v>
      </c>
    </row>
    <row r="13" spans="2:28" x14ac:dyDescent="0.2">
      <c r="B13" s="33">
        <v>1.5</v>
      </c>
      <c r="C13" s="11">
        <v>0.43191002509725901</v>
      </c>
      <c r="D13" s="11">
        <v>0.90334436294675102</v>
      </c>
      <c r="E13" s="11">
        <v>1.82665878805364</v>
      </c>
      <c r="F13" s="33">
        <v>2.8931030239539401E-3</v>
      </c>
      <c r="G13" s="33">
        <v>0.641709641717635</v>
      </c>
      <c r="H13" s="33">
        <v>2.2451445464446498</v>
      </c>
      <c r="I13" s="33">
        <v>0.161831214655069</v>
      </c>
      <c r="J13" s="33">
        <v>0.733883190324225</v>
      </c>
      <c r="K13" s="33">
        <v>2.0851098117489002</v>
      </c>
      <c r="L13" s="33">
        <v>0.11092161630795699</v>
      </c>
      <c r="M13" s="33">
        <v>0.69809187012399398</v>
      </c>
      <c r="N13" s="33">
        <v>2.1075091221993798</v>
      </c>
      <c r="P13" s="33">
        <v>1.5</v>
      </c>
      <c r="Q13" s="33">
        <f t="shared" si="0"/>
        <v>1.3213487417565541E-2</v>
      </c>
      <c r="R13" s="33">
        <f t="shared" si="1"/>
        <v>4.7193657794495004E-2</v>
      </c>
      <c r="S13" s="33">
        <f t="shared" si="2"/>
        <v>5.0972119880166533E-2</v>
      </c>
      <c r="T13" s="33">
        <f t="shared" si="3"/>
        <v>7.0279726671757905E-5</v>
      </c>
      <c r="U13" s="33">
        <f t="shared" si="4"/>
        <v>3.4739605946193595E-2</v>
      </c>
      <c r="V13" s="33">
        <f t="shared" si="5"/>
        <v>6.2510188763293353E-2</v>
      </c>
      <c r="W13" s="33">
        <f t="shared" si="6"/>
        <v>4.5506910597922137E-3</v>
      </c>
      <c r="X13" s="33">
        <f t="shared" si="7"/>
        <v>3.9127151100734246E-2</v>
      </c>
      <c r="Y13" s="33">
        <f t="shared" si="8"/>
        <v>5.8097871843090725E-2</v>
      </c>
      <c r="Z13" s="33">
        <f t="shared" si="9"/>
        <v>3.1155667899858204E-3</v>
      </c>
      <c r="AA13" s="33">
        <f t="shared" si="10"/>
        <v>3.7423451548171838E-2</v>
      </c>
      <c r="AB13" s="33">
        <f t="shared" si="11"/>
        <v>5.8715443126533776E-2</v>
      </c>
    </row>
    <row r="14" spans="2:28" x14ac:dyDescent="0.2">
      <c r="B14" s="33">
        <v>1.75</v>
      </c>
      <c r="C14" s="11">
        <v>0.33128355664659498</v>
      </c>
      <c r="D14" s="11">
        <v>0.81572806842025802</v>
      </c>
      <c r="E14" s="11">
        <v>1.94430430291358</v>
      </c>
      <c r="F14" s="33">
        <v>3.7729028433543602E-3</v>
      </c>
      <c r="G14" s="33">
        <v>0.63228697506732501</v>
      </c>
      <c r="H14" s="33">
        <v>2.2491240575195199</v>
      </c>
      <c r="I14" s="33">
        <v>0.10162858895670999</v>
      </c>
      <c r="J14" s="33">
        <v>0.69403729008871595</v>
      </c>
      <c r="K14" s="33">
        <v>2.1440796297109999</v>
      </c>
      <c r="L14" s="33">
        <v>2.8676978744032699E-2</v>
      </c>
      <c r="M14" s="33">
        <v>0.65971178277327402</v>
      </c>
      <c r="N14" s="33">
        <v>2.1839159532556001</v>
      </c>
      <c r="P14" s="33">
        <v>1.75</v>
      </c>
      <c r="Q14" s="33">
        <f t="shared" si="0"/>
        <v>1.0086499585040244E-2</v>
      </c>
      <c r="R14" s="33">
        <f t="shared" si="1"/>
        <v>4.3023042099212587E-2</v>
      </c>
      <c r="S14" s="33">
        <f t="shared" si="2"/>
        <v>5.4215723818957277E-2</v>
      </c>
      <c r="T14" s="33">
        <f t="shared" si="3"/>
        <v>9.508098447748661E-5</v>
      </c>
      <c r="U14" s="33">
        <f t="shared" si="4"/>
        <v>3.4291078401909987E-2</v>
      </c>
      <c r="V14" s="33">
        <f t="shared" si="5"/>
        <v>6.2619907844486358E-2</v>
      </c>
      <c r="W14" s="33">
        <f t="shared" si="6"/>
        <v>2.8535995082795852E-3</v>
      </c>
      <c r="X14" s="33">
        <f t="shared" si="7"/>
        <v>3.7230449832859669E-2</v>
      </c>
      <c r="Y14" s="33">
        <f t="shared" si="8"/>
        <v>5.9723728417728154E-2</v>
      </c>
      <c r="Z14" s="33">
        <f t="shared" si="9"/>
        <v>7.9711841754616624E-4</v>
      </c>
      <c r="AA14" s="33">
        <f t="shared" si="10"/>
        <v>3.5596524313274661E-2</v>
      </c>
      <c r="AB14" s="33">
        <f t="shared" si="11"/>
        <v>6.0822055507460719E-2</v>
      </c>
    </row>
    <row r="15" spans="2:28" x14ac:dyDescent="0.2">
      <c r="B15" s="33">
        <v>2</v>
      </c>
      <c r="C15" s="11">
        <v>0.25993284936323602</v>
      </c>
      <c r="D15" s="11">
        <v>0.78110808511005703</v>
      </c>
      <c r="E15" s="11">
        <v>1.9823127610793001</v>
      </c>
      <c r="F15" s="33">
        <v>2.8578962103981598E-3</v>
      </c>
      <c r="G15" s="33">
        <v>0.62981390557914596</v>
      </c>
      <c r="H15" s="33">
        <v>2.24782576577863</v>
      </c>
      <c r="L15" s="33">
        <v>4.7900788671573899E-3</v>
      </c>
      <c r="M15" s="33">
        <v>0.63543975945674702</v>
      </c>
      <c r="N15" s="33">
        <v>2.2013820016399799</v>
      </c>
      <c r="P15" s="33">
        <v>2</v>
      </c>
      <c r="Q15" s="33">
        <f t="shared" si="0"/>
        <v>7.8692619441651981E-3</v>
      </c>
      <c r="R15" s="33">
        <f t="shared" si="1"/>
        <v>4.1375099253144372E-2</v>
      </c>
      <c r="S15" s="33">
        <f t="shared" si="2"/>
        <v>5.5263654840896063E-2</v>
      </c>
      <c r="T15" s="33">
        <f t="shared" si="3"/>
        <v>6.928725856678581E-5</v>
      </c>
      <c r="U15" s="33">
        <f t="shared" si="4"/>
        <v>3.4173358034041604E-2</v>
      </c>
      <c r="V15" s="33">
        <f t="shared" si="5"/>
        <v>6.2584112648983461E-2</v>
      </c>
      <c r="Z15" s="33">
        <f t="shared" si="9"/>
        <v>1.2375483078190758E-4</v>
      </c>
      <c r="AA15" s="33">
        <f t="shared" si="10"/>
        <v>3.4441153820294508E-2</v>
      </c>
      <c r="AB15" s="33">
        <f t="shared" si="11"/>
        <v>6.1303611845601881E-2</v>
      </c>
    </row>
    <row r="16" spans="2:28" x14ac:dyDescent="0.2">
      <c r="B16" s="33">
        <v>2.25</v>
      </c>
      <c r="C16" s="11">
        <v>0.202135260414676</v>
      </c>
      <c r="D16" s="11">
        <v>0.73022171321324503</v>
      </c>
      <c r="E16" s="11">
        <v>2.0215818867839199</v>
      </c>
      <c r="F16" s="33">
        <v>2.6224402756411802E-3</v>
      </c>
      <c r="G16" s="33">
        <v>0.62188962101732903</v>
      </c>
      <c r="H16" s="33">
        <v>2.2440417990385</v>
      </c>
      <c r="P16" s="33">
        <v>2.25</v>
      </c>
      <c r="Q16" s="33">
        <f t="shared" si="0"/>
        <v>6.0731901931223124E-3</v>
      </c>
      <c r="R16" s="33">
        <f t="shared" si="1"/>
        <v>3.8952861443890187E-2</v>
      </c>
      <c r="S16" s="33">
        <f t="shared" si="2"/>
        <v>5.6346343721641025E-2</v>
      </c>
      <c r="T16" s="33">
        <f t="shared" si="3"/>
        <v>6.2649835813304963E-5</v>
      </c>
      <c r="U16" s="33">
        <f t="shared" si="4"/>
        <v>3.3796154846597919E-2</v>
      </c>
      <c r="V16" s="33">
        <f t="shared" si="5"/>
        <v>6.2479784919727055E-2</v>
      </c>
    </row>
    <row r="17" spans="2:22" x14ac:dyDescent="0.2">
      <c r="B17" s="33">
        <v>2.5</v>
      </c>
      <c r="C17" s="11">
        <v>0.162592945795657</v>
      </c>
      <c r="D17" s="11">
        <v>0.70795064628369297</v>
      </c>
      <c r="E17" s="11">
        <v>2.08145746941823</v>
      </c>
      <c r="F17" s="33">
        <v>2.85282967534989E-3</v>
      </c>
      <c r="G17" s="33">
        <v>0.615531396618336</v>
      </c>
      <c r="H17" s="33">
        <v>2.2436883409363801</v>
      </c>
      <c r="P17" s="33">
        <v>2.5</v>
      </c>
      <c r="Q17" s="33">
        <f t="shared" si="0"/>
        <v>4.8444047792311068E-3</v>
      </c>
      <c r="R17" s="33">
        <f t="shared" si="1"/>
        <v>3.7892738303679216E-2</v>
      </c>
      <c r="S17" s="33">
        <f t="shared" si="2"/>
        <v>5.7997173129810592E-2</v>
      </c>
      <c r="T17" s="33">
        <f t="shared" si="3"/>
        <v>6.9144434666231313E-5</v>
      </c>
      <c r="U17" s="33">
        <f t="shared" si="4"/>
        <v>3.3493497554185833E-2</v>
      </c>
      <c r="V17" s="33">
        <f t="shared" si="5"/>
        <v>6.2470039728050188E-2</v>
      </c>
    </row>
    <row r="18" spans="2:22" x14ac:dyDescent="0.2">
      <c r="B18" s="33">
        <v>2.75</v>
      </c>
      <c r="C18" s="11">
        <v>0.13136300849848301</v>
      </c>
      <c r="D18" s="11">
        <v>0.65565976359530298</v>
      </c>
      <c r="E18" s="11">
        <v>2.07296665524595</v>
      </c>
      <c r="F18" s="33">
        <v>1.9467875950341801E-3</v>
      </c>
      <c r="G18" s="33">
        <v>0.61089394775729899</v>
      </c>
      <c r="H18" s="33">
        <v>2.2443465986852802</v>
      </c>
      <c r="P18" s="33">
        <v>2.75</v>
      </c>
      <c r="Q18" s="33">
        <f t="shared" si="0"/>
        <v>3.873928169623462E-3</v>
      </c>
      <c r="R18" s="33">
        <f t="shared" si="1"/>
        <v>3.5403644497110767E-2</v>
      </c>
      <c r="S18" s="33">
        <f t="shared" si="2"/>
        <v>5.7763072932063703E-2</v>
      </c>
      <c r="T18" s="33">
        <f t="shared" si="3"/>
        <v>4.3603416446811195E-5</v>
      </c>
      <c r="U18" s="33">
        <f t="shared" si="4"/>
        <v>3.3272750750061829E-2</v>
      </c>
      <c r="V18" s="33">
        <f t="shared" si="5"/>
        <v>6.2488188549359815E-2</v>
      </c>
    </row>
    <row r="19" spans="2:22" x14ac:dyDescent="0.2">
      <c r="B19" s="33">
        <v>3</v>
      </c>
      <c r="C19" s="11">
        <v>0.110357970191788</v>
      </c>
      <c r="D19" s="11">
        <v>0.64870456675650801</v>
      </c>
      <c r="E19" s="11">
        <v>2.1450329366649399</v>
      </c>
      <c r="F19" s="33">
        <v>4.5463543872900801E-3</v>
      </c>
      <c r="G19" s="33">
        <v>0.59709049183408702</v>
      </c>
      <c r="H19" s="33">
        <v>2.236550034295</v>
      </c>
      <c r="P19" s="33">
        <v>3</v>
      </c>
      <c r="Q19" s="33">
        <f t="shared" si="0"/>
        <v>3.2211923614601616E-3</v>
      </c>
      <c r="R19" s="33">
        <f t="shared" si="1"/>
        <v>3.5072570770968585E-2</v>
      </c>
      <c r="S19" s="33">
        <f t="shared" si="2"/>
        <v>5.9750012039287016E-2</v>
      </c>
      <c r="T19" s="33">
        <f t="shared" si="3"/>
        <v>1.1688432055280149E-4</v>
      </c>
      <c r="U19" s="33">
        <f t="shared" si="4"/>
        <v>3.2615693632620284E-2</v>
      </c>
      <c r="V19" s="33">
        <f t="shared" si="5"/>
        <v>6.2273229509098429E-2</v>
      </c>
    </row>
    <row r="20" spans="2:22" x14ac:dyDescent="0.2">
      <c r="B20" s="33">
        <v>3.25</v>
      </c>
      <c r="C20" s="11">
        <v>9.4856074383509306E-2</v>
      </c>
      <c r="D20" s="11">
        <v>0.61759147669111703</v>
      </c>
      <c r="E20" s="11">
        <v>2.1239129840371</v>
      </c>
      <c r="F20" s="33">
        <v>6.0660088528916901E-4</v>
      </c>
      <c r="G20" s="33">
        <v>0.59031448872119596</v>
      </c>
      <c r="H20" s="33">
        <v>2.2436986616313899</v>
      </c>
      <c r="P20" s="33">
        <v>3.25</v>
      </c>
      <c r="Q20" s="33">
        <f t="shared" si="0"/>
        <v>2.7394678180083691E-3</v>
      </c>
      <c r="R20" s="33">
        <f t="shared" si="1"/>
        <v>3.3591559248434738E-2</v>
      </c>
      <c r="S20" s="33">
        <f t="shared" si="2"/>
        <v>5.9167713924375524E-2</v>
      </c>
      <c r="T20" s="33">
        <f t="shared" si="3"/>
        <v>5.8240087187565259E-6</v>
      </c>
      <c r="U20" s="33">
        <f t="shared" si="4"/>
        <v>3.2293149691603011E-2</v>
      </c>
      <c r="V20" s="33">
        <f t="shared" si="5"/>
        <v>6.2470324279883929E-2</v>
      </c>
    </row>
    <row r="21" spans="2:22" x14ac:dyDescent="0.2">
      <c r="B21" s="33">
        <v>3.5</v>
      </c>
      <c r="C21" s="11">
        <v>8.1828041390979003E-2</v>
      </c>
      <c r="D21" s="11">
        <v>0.61927150131347797</v>
      </c>
      <c r="E21" s="11">
        <v>2.15096351518909</v>
      </c>
      <c r="F21" s="33">
        <v>3.4010251177515401E-3</v>
      </c>
      <c r="G21" s="33">
        <v>0.58375187202980805</v>
      </c>
      <c r="H21" s="33">
        <v>2.2457258362998802</v>
      </c>
      <c r="P21" s="33">
        <v>3.5</v>
      </c>
      <c r="Q21" s="33">
        <f t="shared" si="0"/>
        <v>2.3346190612485709E-3</v>
      </c>
      <c r="R21" s="33">
        <f t="shared" si="1"/>
        <v>3.3671529955896701E-2</v>
      </c>
      <c r="S21" s="33">
        <f t="shared" si="2"/>
        <v>5.9913523991979328E-2</v>
      </c>
      <c r="T21" s="33">
        <f t="shared" si="3"/>
        <v>8.459787781900942E-5</v>
      </c>
      <c r="U21" s="33">
        <f t="shared" si="4"/>
        <v>3.1980763139271139E-2</v>
      </c>
      <c r="V21" s="33">
        <f t="shared" si="5"/>
        <v>6.2526215503167379E-2</v>
      </c>
    </row>
    <row r="22" spans="2:22" x14ac:dyDescent="0.2">
      <c r="B22" s="33">
        <v>3.75</v>
      </c>
      <c r="C22" s="11">
        <v>7.2807185446532904E-2</v>
      </c>
      <c r="D22" s="11">
        <v>0.61385230686821102</v>
      </c>
      <c r="E22" s="11">
        <v>2.1581150883195699</v>
      </c>
      <c r="F22" s="33">
        <v>3.1074893122653101E-3</v>
      </c>
      <c r="G22" s="33">
        <v>0.57195214462986199</v>
      </c>
      <c r="H22" s="33">
        <v>2.23628157406743</v>
      </c>
      <c r="P22" s="33">
        <v>3.75</v>
      </c>
      <c r="Q22" s="33">
        <f t="shared" si="0"/>
        <v>2.0542941406629244E-3</v>
      </c>
      <c r="R22" s="33">
        <f t="shared" si="1"/>
        <v>3.3413571347496715E-2</v>
      </c>
      <c r="S22" s="33">
        <f t="shared" si="2"/>
        <v>6.0110699981239871E-2</v>
      </c>
      <c r="T22" s="33">
        <f t="shared" si="3"/>
        <v>7.6323203254927843E-5</v>
      </c>
      <c r="U22" s="33">
        <f t="shared" si="4"/>
        <v>3.1419085330819781E-2</v>
      </c>
      <c r="V22" s="33">
        <f t="shared" si="5"/>
        <v>6.2265827793422393E-2</v>
      </c>
    </row>
    <row r="23" spans="2:22" x14ac:dyDescent="0.2">
      <c r="B23" s="33">
        <v>4</v>
      </c>
      <c r="C23" s="33">
        <v>6.5946641631387207E-2</v>
      </c>
      <c r="D23" s="33">
        <v>0.60220905322112706</v>
      </c>
      <c r="E23" s="33">
        <v>2.1342259901879799</v>
      </c>
      <c r="F23" s="33">
        <v>1.76185372703181E-3</v>
      </c>
      <c r="G23" s="33">
        <v>0.56999927132023998</v>
      </c>
      <c r="H23" s="33">
        <v>2.2547850255520401</v>
      </c>
      <c r="P23" s="33">
        <v>4</v>
      </c>
      <c r="Q23" s="33">
        <f t="shared" si="0"/>
        <v>1.8411013558541707E-3</v>
      </c>
      <c r="R23" s="33">
        <f t="shared" si="1"/>
        <v>3.2859341832688835E-2</v>
      </c>
      <c r="S23" s="33">
        <f t="shared" si="2"/>
        <v>5.9452053768623662E-2</v>
      </c>
      <c r="T23" s="33">
        <f t="shared" si="3"/>
        <v>3.839019357929216E-5</v>
      </c>
      <c r="U23" s="33">
        <f t="shared" si="4"/>
        <v>3.1326126776477531E-2</v>
      </c>
      <c r="V23" s="33">
        <f t="shared" si="5"/>
        <v>6.2775986367577627E-2</v>
      </c>
    </row>
    <row r="24" spans="2:22" x14ac:dyDescent="0.2">
      <c r="B24" s="33">
        <v>4.25</v>
      </c>
      <c r="C24" s="33">
        <v>6.1913612177162902E-2</v>
      </c>
      <c r="D24" s="33">
        <v>0.58622890474311296</v>
      </c>
      <c r="E24" s="33">
        <v>2.1870183849718101</v>
      </c>
      <c r="F24" s="34">
        <v>2.0892258274609201E-5</v>
      </c>
      <c r="G24" s="33">
        <v>0.55768088194868204</v>
      </c>
      <c r="H24" s="33">
        <v>2.2412669494283701</v>
      </c>
      <c r="P24" s="33">
        <v>4.25</v>
      </c>
      <c r="Q24" s="33">
        <f t="shared" si="0"/>
        <v>1.7157741509373184E-3</v>
      </c>
      <c r="R24" s="33">
        <f t="shared" si="1"/>
        <v>3.2098672160277654E-2</v>
      </c>
      <c r="S24" s="33">
        <f t="shared" si="2"/>
        <v>6.090759263776703E-2</v>
      </c>
    </row>
    <row r="25" spans="2:22" x14ac:dyDescent="0.2">
      <c r="B25" s="33">
        <v>4.5</v>
      </c>
      <c r="C25" s="33">
        <v>5.86781097949024E-2</v>
      </c>
      <c r="D25" s="33">
        <v>0.58230992463972497</v>
      </c>
      <c r="E25" s="33">
        <v>2.1758533969681602</v>
      </c>
      <c r="P25" s="33">
        <v>4.5</v>
      </c>
      <c r="Q25" s="33">
        <f t="shared" si="0"/>
        <v>1.6152302608732879E-3</v>
      </c>
      <c r="R25" s="33">
        <f t="shared" si="1"/>
        <v>3.1912125125653321E-2</v>
      </c>
      <c r="S25" s="33">
        <f t="shared" si="2"/>
        <v>6.0599762805849472E-2</v>
      </c>
    </row>
    <row r="26" spans="2:22" x14ac:dyDescent="0.2">
      <c r="B26" s="33">
        <v>4.75</v>
      </c>
      <c r="C26" s="33">
        <v>5.7726777949998601E-2</v>
      </c>
      <c r="D26" s="33">
        <v>0.57367132378501795</v>
      </c>
      <c r="E26" s="33">
        <v>2.1800323723095101</v>
      </c>
      <c r="P26" s="33">
        <v>4.75</v>
      </c>
      <c r="Q26" s="33">
        <f t="shared" si="0"/>
        <v>1.5856674316345122E-3</v>
      </c>
      <c r="R26" s="33">
        <f t="shared" si="1"/>
        <v>3.1500919829827584E-2</v>
      </c>
      <c r="S26" s="33">
        <f t="shared" si="2"/>
        <v>6.0714981315398688E-2</v>
      </c>
    </row>
    <row r="27" spans="2:22" x14ac:dyDescent="0.2">
      <c r="B27" s="33">
        <v>5.25</v>
      </c>
      <c r="C27" s="33">
        <v>5.68541810878559E-2</v>
      </c>
      <c r="D27" s="33">
        <v>0.57328700803925603</v>
      </c>
      <c r="E27" s="33">
        <v>2.17346315246315</v>
      </c>
      <c r="P27" s="33">
        <v>5.25</v>
      </c>
      <c r="Q27" s="33">
        <f t="shared" si="0"/>
        <v>1.5585513078886235E-3</v>
      </c>
      <c r="R27" s="33">
        <f t="shared" si="1"/>
        <v>3.1482626049088733E-2</v>
      </c>
      <c r="S27" s="33">
        <f t="shared" si="2"/>
        <v>6.0533861385805077E-2</v>
      </c>
    </row>
    <row r="28" spans="2:22" x14ac:dyDescent="0.2">
      <c r="B28" s="33">
        <v>5.75</v>
      </c>
      <c r="C28" s="33">
        <v>5.5976610460409498E-2</v>
      </c>
      <c r="D28" s="33">
        <v>0.54638459396139805</v>
      </c>
      <c r="E28" s="33">
        <v>2.1771816641572102</v>
      </c>
      <c r="P28" s="33">
        <v>5.75</v>
      </c>
      <c r="Q28" s="33">
        <f t="shared" si="0"/>
        <v>1.5312806233812775E-3</v>
      </c>
      <c r="R28" s="33">
        <f t="shared" si="1"/>
        <v>3.0202046551856345E-2</v>
      </c>
      <c r="S28" s="33">
        <f t="shared" si="2"/>
        <v>6.0636384454293091E-2</v>
      </c>
    </row>
    <row r="29" spans="2:22" x14ac:dyDescent="0.2">
      <c r="B29" s="33">
        <v>6.25</v>
      </c>
      <c r="C29" s="33">
        <v>5.44229052265826E-2</v>
      </c>
      <c r="D29" s="33">
        <v>0.52788073102405597</v>
      </c>
      <c r="E29" s="33">
        <v>2.1731737596114198</v>
      </c>
      <c r="P29" s="33">
        <v>6.25</v>
      </c>
      <c r="Q29" s="33">
        <f t="shared" si="0"/>
        <v>1.4829989194090308E-3</v>
      </c>
      <c r="R29" s="33">
        <f t="shared" si="1"/>
        <v>2.9321245764663745E-2</v>
      </c>
      <c r="S29" s="33">
        <f t="shared" si="2"/>
        <v>6.0525882536846431E-2</v>
      </c>
    </row>
    <row r="30" spans="2:22" x14ac:dyDescent="0.2">
      <c r="B30" s="33">
        <v>6.75</v>
      </c>
      <c r="C30" s="33">
        <v>5.65111895174693E-2</v>
      </c>
      <c r="D30" s="33">
        <v>0.52266940984205901</v>
      </c>
      <c r="E30" s="33">
        <v>2.2095340892551301</v>
      </c>
      <c r="P30" s="33">
        <v>6.75</v>
      </c>
      <c r="Q30" s="33">
        <f t="shared" si="0"/>
        <v>1.5478927755583998E-3</v>
      </c>
      <c r="R30" s="33">
        <f t="shared" si="1"/>
        <v>2.907318211357859E-2</v>
      </c>
      <c r="S30" s="33">
        <f t="shared" si="2"/>
        <v>6.152837301502978E-2</v>
      </c>
    </row>
    <row r="31" spans="2:22" x14ac:dyDescent="0.2">
      <c r="B31" s="33">
        <v>7.25</v>
      </c>
      <c r="C31" s="33">
        <v>5.7611839800407398E-2</v>
      </c>
      <c r="D31" s="33">
        <v>0.51342530525227803</v>
      </c>
      <c r="E31" s="33">
        <v>2.21936341054609</v>
      </c>
      <c r="P31" s="33">
        <v>7.25</v>
      </c>
      <c r="Q31" s="33">
        <f t="shared" si="0"/>
        <v>1.5820957054197453E-3</v>
      </c>
      <c r="R31" s="33">
        <f t="shared" si="1"/>
        <v>2.8633154286570733E-2</v>
      </c>
      <c r="S31" s="33">
        <f t="shared" si="2"/>
        <v>6.1799377186272132E-2</v>
      </c>
    </row>
    <row r="32" spans="2:22" x14ac:dyDescent="0.2">
      <c r="B32" s="33">
        <v>7.75</v>
      </c>
    </row>
    <row r="33" spans="2:2" x14ac:dyDescent="0.2">
      <c r="B33" s="33">
        <v>8.25</v>
      </c>
    </row>
    <row r="34" spans="2:2" x14ac:dyDescent="0.2">
      <c r="B34" s="33">
        <v>8.75</v>
      </c>
    </row>
    <row r="35" spans="2:2" x14ac:dyDescent="0.2">
      <c r="B35" s="33">
        <v>9.25</v>
      </c>
    </row>
    <row r="36" spans="2:2" x14ac:dyDescent="0.2">
      <c r="B36" s="33">
        <v>9.75</v>
      </c>
    </row>
  </sheetData>
  <mergeCells count="2">
    <mergeCell ref="E3:K3"/>
    <mergeCell ref="S3:Y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52FC-5EA4-9548-834B-7173BFD021A6}">
  <dimension ref="A1:AP42"/>
  <sheetViews>
    <sheetView topLeftCell="I56" workbookViewId="0">
      <selection activeCell="M23" sqref="M23"/>
    </sheetView>
  </sheetViews>
  <sheetFormatPr baseColWidth="10" defaultRowHeight="16" x14ac:dyDescent="0.2"/>
  <sheetData>
    <row r="1" spans="1:42" s="50" customFormat="1" ht="29" x14ac:dyDescent="0.35">
      <c r="I1" s="54" t="s">
        <v>233</v>
      </c>
    </row>
    <row r="3" spans="1:42" ht="21" x14ac:dyDescent="0.25">
      <c r="B3" s="84" t="s">
        <v>9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9"/>
      <c r="Q3" s="66" t="s">
        <v>10</v>
      </c>
      <c r="R3" s="66"/>
      <c r="S3" s="66"/>
      <c r="T3" s="66"/>
      <c r="U3" s="66"/>
      <c r="V3" s="66"/>
      <c r="W3" s="66"/>
      <c r="X3" s="66"/>
      <c r="Y3" s="66"/>
      <c r="Z3" s="66"/>
      <c r="AA3" s="66"/>
      <c r="AE3" s="3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</row>
    <row r="4" spans="1:42" x14ac:dyDescent="0.2">
      <c r="B4" s="12" t="s">
        <v>72</v>
      </c>
      <c r="E4" s="12"/>
      <c r="F4" s="12" t="s">
        <v>71</v>
      </c>
      <c r="J4" s="12" t="s">
        <v>73</v>
      </c>
      <c r="O4" s="12"/>
      <c r="Q4" s="12" t="s">
        <v>72</v>
      </c>
      <c r="T4" s="12"/>
      <c r="U4" s="12" t="s">
        <v>71</v>
      </c>
      <c r="Y4" s="12" t="s">
        <v>73</v>
      </c>
      <c r="AE4" s="36"/>
      <c r="AF4" s="12"/>
      <c r="AG4" s="36"/>
      <c r="AH4" s="36"/>
      <c r="AI4" s="12"/>
      <c r="AJ4" s="12"/>
      <c r="AK4" s="36"/>
      <c r="AL4" s="36"/>
      <c r="AM4" s="36"/>
      <c r="AN4" s="12"/>
      <c r="AO4" s="36"/>
      <c r="AP4" s="36"/>
    </row>
    <row r="5" spans="1:42" x14ac:dyDescent="0.2">
      <c r="A5" t="s">
        <v>6</v>
      </c>
      <c r="B5" t="s">
        <v>0</v>
      </c>
      <c r="C5" t="s">
        <v>2</v>
      </c>
      <c r="D5" t="s">
        <v>3</v>
      </c>
      <c r="F5" t="s">
        <v>5</v>
      </c>
      <c r="G5" t="s">
        <v>1</v>
      </c>
      <c r="H5" t="s">
        <v>4</v>
      </c>
      <c r="J5" t="s">
        <v>5</v>
      </c>
      <c r="K5" t="s">
        <v>1</v>
      </c>
      <c r="L5" t="s">
        <v>4</v>
      </c>
      <c r="P5" t="s">
        <v>6</v>
      </c>
      <c r="Q5" t="s">
        <v>0</v>
      </c>
      <c r="R5" t="s">
        <v>2</v>
      </c>
      <c r="S5" t="s">
        <v>3</v>
      </c>
      <c r="U5" t="s">
        <v>5</v>
      </c>
      <c r="V5" t="s">
        <v>1</v>
      </c>
      <c r="W5" t="s">
        <v>4</v>
      </c>
      <c r="Y5" t="s">
        <v>5</v>
      </c>
      <c r="Z5" t="s">
        <v>1</v>
      </c>
      <c r="AA5" t="s">
        <v>4</v>
      </c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</row>
    <row r="6" spans="1:42" x14ac:dyDescent="0.2">
      <c r="A6">
        <v>0</v>
      </c>
      <c r="B6">
        <v>2.22938105622972</v>
      </c>
      <c r="C6">
        <v>2.18603860489053</v>
      </c>
      <c r="D6">
        <v>1.4448917627934999E-2</v>
      </c>
      <c r="F6" s="3">
        <v>2.5879555999999999</v>
      </c>
      <c r="G6" s="3">
        <v>2.0575557099999999</v>
      </c>
      <c r="H6" s="3">
        <v>7.8790882570000005E-3</v>
      </c>
      <c r="J6" s="3">
        <v>2.0564583245044301</v>
      </c>
      <c r="K6">
        <v>2.1135101248542201</v>
      </c>
      <c r="L6">
        <v>5.9046959486771897E-2</v>
      </c>
      <c r="P6">
        <v>0</v>
      </c>
      <c r="Q6">
        <f>(B6-0.0067)/1.609*0.05</f>
        <v>6.9070262779046626E-2</v>
      </c>
      <c r="R6">
        <f>(C6+0.0881)/1.0504*0.05</f>
        <v>0.10825107601344869</v>
      </c>
      <c r="S6">
        <f>(D6+0.0221)/1.8135*0.05</f>
        <v>1.0076900366124898E-3</v>
      </c>
      <c r="U6" s="3">
        <f>(F6-0.0067)/1.609*0.05</f>
        <v>8.0213039154754515E-2</v>
      </c>
      <c r="V6" s="3">
        <f>(G6+0.0881)/1.0504*0.05</f>
        <v>0.10213517279131759</v>
      </c>
      <c r="W6" s="3">
        <f>(H6+0.0221)/1.8135*0.05</f>
        <v>8.2655330181968583E-4</v>
      </c>
      <c r="Y6" s="3">
        <f>(J6-0.0067)/1.609*0.05</f>
        <v>6.369665396222593E-2</v>
      </c>
      <c r="Z6">
        <f>(K6+0.0881)/1.0504*0.05</f>
        <v>0.10479865407721917</v>
      </c>
      <c r="AA6">
        <f>(L6+0.0221)/1.8135*0.05</f>
        <v>2.2373024396683734E-3</v>
      </c>
      <c r="AE6" s="36"/>
      <c r="AF6" s="36"/>
      <c r="AG6" s="36"/>
      <c r="AH6" s="36"/>
      <c r="AI6" s="36"/>
      <c r="AJ6" s="3"/>
      <c r="AK6" s="3"/>
      <c r="AL6" s="3"/>
      <c r="AM6" s="36"/>
      <c r="AN6" s="3"/>
      <c r="AO6" s="36"/>
      <c r="AP6" s="36"/>
    </row>
    <row r="7" spans="1:42" x14ac:dyDescent="0.2">
      <c r="A7">
        <v>0.25</v>
      </c>
      <c r="B7">
        <v>1.6023207641710699</v>
      </c>
      <c r="C7">
        <v>1.8000014160879401</v>
      </c>
      <c r="D7">
        <v>0.72037307963969499</v>
      </c>
      <c r="F7" s="3">
        <v>2.504884567</v>
      </c>
      <c r="G7" s="3">
        <v>1.811420448</v>
      </c>
      <c r="H7" s="3">
        <v>0.16262559069999999</v>
      </c>
      <c r="J7" s="3">
        <v>0.97682284612318604</v>
      </c>
      <c r="K7">
        <v>1.3507395226701899</v>
      </c>
      <c r="L7">
        <v>1.2042376826757799</v>
      </c>
      <c r="M7" s="1"/>
      <c r="P7">
        <v>0.25</v>
      </c>
      <c r="Q7">
        <f t="shared" ref="Q7:Q30" si="0">(B7-0.0067)/1.609*0.05</f>
        <v>4.958423754416004E-2</v>
      </c>
      <c r="R7">
        <f t="shared" ref="R7:R30" si="1">(C7+0.0881)/1.0504*0.05</f>
        <v>8.9875353012563802E-2</v>
      </c>
      <c r="S7">
        <f t="shared" ref="S7:S30" si="2">(D7+0.0221)/1.8135*0.05</f>
        <v>2.0470721798723328E-2</v>
      </c>
      <c r="U7" s="3">
        <f t="shared" ref="U7:U41" si="3">(F7-0.0067)/1.609*0.05</f>
        <v>7.763159002486017E-2</v>
      </c>
      <c r="V7" s="3">
        <f t="shared" ref="V7:V41" si="4">(G7+0.0881)/1.0504*0.05</f>
        <v>9.0418909367859873E-2</v>
      </c>
      <c r="W7" s="3">
        <f t="shared" ref="W7:W41" si="5">(H7+0.0221)/1.8135*0.05</f>
        <v>5.0930683953680734E-3</v>
      </c>
      <c r="Y7" s="3">
        <f t="shared" ref="Y7:Y15" si="6">(J7-0.0067)/1.609*0.05</f>
        <v>3.0146763397240092E-2</v>
      </c>
      <c r="Z7">
        <f t="shared" ref="Z7:Z15" si="7">(K7+0.0881)/1.0504*0.05</f>
        <v>6.8490076288565779E-2</v>
      </c>
      <c r="AA7">
        <f t="shared" ref="AA7:AA15" si="8">(L7+0.0221)/1.8135*0.05</f>
        <v>3.3811350501124347E-2</v>
      </c>
      <c r="AE7" s="36"/>
      <c r="AF7" s="36"/>
      <c r="AG7" s="36"/>
      <c r="AH7" s="36"/>
      <c r="AI7" s="36"/>
      <c r="AJ7" s="3"/>
      <c r="AK7" s="3"/>
      <c r="AL7" s="3"/>
      <c r="AM7" s="36"/>
      <c r="AN7" s="3"/>
      <c r="AO7" s="36"/>
      <c r="AP7" s="36"/>
    </row>
    <row r="8" spans="1:42" x14ac:dyDescent="0.2">
      <c r="A8">
        <v>0.5</v>
      </c>
      <c r="B8">
        <v>1.17086095313065</v>
      </c>
      <c r="C8">
        <v>1.43045728940531</v>
      </c>
      <c r="D8">
        <v>1.1387091613931899</v>
      </c>
      <c r="F8" s="3">
        <v>2.250065888</v>
      </c>
      <c r="G8" s="3">
        <v>1.7407231270000001</v>
      </c>
      <c r="H8" s="3">
        <v>0.31646197840000001</v>
      </c>
      <c r="J8" s="3">
        <v>0.47198088520043902</v>
      </c>
      <c r="K8">
        <v>0.93313079301925705</v>
      </c>
      <c r="L8">
        <v>1.6866641649610701</v>
      </c>
      <c r="M8" s="1"/>
      <c r="P8">
        <v>0.5</v>
      </c>
      <c r="Q8">
        <f t="shared" si="0"/>
        <v>3.6176536766023934E-2</v>
      </c>
      <c r="R8">
        <f t="shared" si="1"/>
        <v>7.228471484221774E-2</v>
      </c>
      <c r="S8">
        <f t="shared" si="2"/>
        <v>3.2004663947978768E-2</v>
      </c>
      <c r="U8" s="3">
        <f t="shared" si="3"/>
        <v>6.9713048104412687E-2</v>
      </c>
      <c r="V8" s="3">
        <f t="shared" si="4"/>
        <v>8.705365227532369E-2</v>
      </c>
      <c r="W8" s="3">
        <f t="shared" si="5"/>
        <v>9.3344907196029805E-3</v>
      </c>
      <c r="Y8" s="3">
        <f t="shared" si="6"/>
        <v>1.4458697489137324E-2</v>
      </c>
      <c r="Z8">
        <f t="shared" si="7"/>
        <v>4.8611519088883143E-2</v>
      </c>
      <c r="AA8">
        <f t="shared" si="8"/>
        <v>4.7112328783045776E-2</v>
      </c>
      <c r="AE8" s="36"/>
      <c r="AF8" s="36"/>
      <c r="AG8" s="36"/>
      <c r="AH8" s="36"/>
      <c r="AI8" s="36"/>
      <c r="AJ8" s="3"/>
      <c r="AK8" s="3"/>
      <c r="AL8" s="3"/>
      <c r="AM8" s="36"/>
      <c r="AN8" s="3"/>
      <c r="AO8" s="36"/>
      <c r="AP8" s="36"/>
    </row>
    <row r="9" spans="1:42" x14ac:dyDescent="0.2">
      <c r="A9">
        <v>0.75</v>
      </c>
      <c r="B9" s="11">
        <v>0.90008643735382499</v>
      </c>
      <c r="C9" s="11">
        <v>1.2626675875216899</v>
      </c>
      <c r="D9" s="11">
        <v>1.4141472275337601</v>
      </c>
      <c r="F9" s="3">
        <v>2.1102066499999999</v>
      </c>
      <c r="G9" s="3">
        <v>1.6672197440000001</v>
      </c>
      <c r="H9" s="3">
        <v>0.4344685848</v>
      </c>
      <c r="J9" s="3">
        <v>0.23013311240332801</v>
      </c>
      <c r="K9">
        <v>0.71931414321192799</v>
      </c>
      <c r="L9">
        <v>1.87010264064898</v>
      </c>
      <c r="M9" s="1"/>
      <c r="P9">
        <v>0.75</v>
      </c>
      <c r="Q9">
        <f t="shared" si="0"/>
        <v>2.7762163994836078E-2</v>
      </c>
      <c r="R9">
        <f t="shared" si="1"/>
        <v>6.4297771683248767E-2</v>
      </c>
      <c r="S9">
        <f t="shared" si="2"/>
        <v>3.9598765578543159E-2</v>
      </c>
      <c r="U9" s="3">
        <f t="shared" si="3"/>
        <v>6.5366894033561218E-2</v>
      </c>
      <c r="V9" s="3">
        <f t="shared" si="4"/>
        <v>8.3554824067022096E-2</v>
      </c>
      <c r="W9" s="3">
        <f t="shared" si="5"/>
        <v>1.2588050311552249E-2</v>
      </c>
      <c r="Y9" s="3">
        <f t="shared" si="6"/>
        <v>6.9432290989225615E-3</v>
      </c>
      <c r="Z9">
        <f t="shared" si="7"/>
        <v>3.8433651142989717E-2</v>
      </c>
      <c r="AA9">
        <f t="shared" si="8"/>
        <v>5.2169910136448311E-2</v>
      </c>
      <c r="AE9" s="36"/>
      <c r="AF9" s="36"/>
      <c r="AG9" s="36"/>
      <c r="AH9" s="36"/>
      <c r="AI9" s="36"/>
      <c r="AJ9" s="3"/>
      <c r="AK9" s="3"/>
      <c r="AL9" s="3"/>
      <c r="AM9" s="36"/>
      <c r="AN9" s="3"/>
      <c r="AO9" s="36"/>
      <c r="AP9" s="36"/>
    </row>
    <row r="10" spans="1:42" x14ac:dyDescent="0.2">
      <c r="A10">
        <v>1</v>
      </c>
      <c r="B10" s="3">
        <v>0.71206779330695102</v>
      </c>
      <c r="C10" s="3">
        <v>1.0932146448514499</v>
      </c>
      <c r="D10" s="11">
        <v>1.6112710293521899</v>
      </c>
      <c r="F10" s="3">
        <v>1.9945690220000001</v>
      </c>
      <c r="G10" s="3">
        <v>1.5933000719999999</v>
      </c>
      <c r="H10" s="3">
        <v>0.52699459250000003</v>
      </c>
      <c r="J10" s="3">
        <v>0.123811344829447</v>
      </c>
      <c r="K10">
        <v>0.59847908830475305</v>
      </c>
      <c r="L10">
        <v>2.0103931901117602</v>
      </c>
      <c r="M10" s="1"/>
      <c r="P10">
        <v>1</v>
      </c>
      <c r="Q10">
        <f t="shared" si="0"/>
        <v>2.191944665341675E-2</v>
      </c>
      <c r="R10">
        <f t="shared" si="1"/>
        <v>5.623165674273848E-2</v>
      </c>
      <c r="S10">
        <f t="shared" si="2"/>
        <v>4.5033664994546183E-2</v>
      </c>
      <c r="U10" s="3">
        <f t="shared" si="3"/>
        <v>6.1773431385954015E-2</v>
      </c>
      <c r="V10" s="3">
        <f t="shared" si="4"/>
        <v>8.0036180121858341E-2</v>
      </c>
      <c r="W10" s="3">
        <f t="shared" si="5"/>
        <v>1.5139084436173149E-2</v>
      </c>
      <c r="Y10" s="3">
        <f t="shared" si="6"/>
        <v>3.639258695756588E-3</v>
      </c>
      <c r="Z10">
        <f t="shared" si="7"/>
        <v>3.268179209371444E-2</v>
      </c>
      <c r="AA10">
        <f t="shared" si="8"/>
        <v>5.6037860218135109E-2</v>
      </c>
      <c r="AE10" s="36"/>
      <c r="AF10" s="36"/>
      <c r="AG10" s="36"/>
      <c r="AH10" s="36"/>
      <c r="AI10" s="36"/>
      <c r="AJ10" s="3"/>
      <c r="AK10" s="3"/>
      <c r="AL10" s="3"/>
      <c r="AM10" s="36"/>
      <c r="AN10" s="3"/>
      <c r="AO10" s="36"/>
      <c r="AP10" s="36"/>
    </row>
    <row r="11" spans="1:42" x14ac:dyDescent="0.2">
      <c r="A11">
        <v>1.25</v>
      </c>
      <c r="B11" s="11">
        <v>0.54309470927262304</v>
      </c>
      <c r="C11" s="11">
        <v>0.997408863995215</v>
      </c>
      <c r="D11" s="11">
        <v>1.7410114253354301</v>
      </c>
      <c r="F11" s="3">
        <v>1.915360028</v>
      </c>
      <c r="G11" s="3">
        <v>1.563104869</v>
      </c>
      <c r="H11" s="3">
        <v>0.60572957679999995</v>
      </c>
      <c r="J11" s="3">
        <v>8.0145178328090996E-2</v>
      </c>
      <c r="K11">
        <v>0.55910876998730996</v>
      </c>
      <c r="L11">
        <v>2.0428563906200301</v>
      </c>
      <c r="M11" s="1"/>
      <c r="P11">
        <v>1.25</v>
      </c>
      <c r="Q11">
        <f t="shared" si="0"/>
        <v>1.6668573936377346E-2</v>
      </c>
      <c r="R11">
        <f t="shared" si="1"/>
        <v>5.1671214013481293E-2</v>
      </c>
      <c r="S11">
        <f t="shared" si="2"/>
        <v>4.861073684409789E-2</v>
      </c>
      <c r="U11" s="3">
        <f t="shared" si="3"/>
        <v>5.9311995898073344E-2</v>
      </c>
      <c r="V11" s="3">
        <f t="shared" si="4"/>
        <v>7.8598860862528569E-2</v>
      </c>
      <c r="W11" s="3">
        <f t="shared" si="5"/>
        <v>1.7309886319272126E-2</v>
      </c>
      <c r="Y11" s="3">
        <f t="shared" si="6"/>
        <v>2.2823237516498137E-3</v>
      </c>
      <c r="Z11">
        <f t="shared" si="7"/>
        <v>3.0807728959791982E-2</v>
      </c>
      <c r="AA11">
        <f t="shared" si="8"/>
        <v>5.6932902967191348E-2</v>
      </c>
      <c r="AE11" s="36"/>
      <c r="AF11" s="36"/>
      <c r="AG11" s="36"/>
      <c r="AH11" s="36"/>
      <c r="AI11" s="36"/>
      <c r="AJ11" s="3"/>
      <c r="AK11" s="3"/>
      <c r="AL11" s="3"/>
      <c r="AM11" s="36"/>
      <c r="AN11" s="3"/>
      <c r="AO11" s="36"/>
      <c r="AP11" s="36"/>
    </row>
    <row r="12" spans="1:42" x14ac:dyDescent="0.2">
      <c r="A12">
        <v>1.5</v>
      </c>
      <c r="B12" s="11">
        <v>0.43191002509725901</v>
      </c>
      <c r="C12" s="11">
        <v>0.90334436294675102</v>
      </c>
      <c r="D12" s="11">
        <v>1.82665878805364</v>
      </c>
      <c r="F12" s="3">
        <v>1.8398979579999999</v>
      </c>
      <c r="G12" s="3">
        <v>1.4950004960000001</v>
      </c>
      <c r="H12" s="3">
        <v>0.67401478140000004</v>
      </c>
      <c r="J12" s="3">
        <v>6.3827720090389201E-2</v>
      </c>
      <c r="K12">
        <v>0.52145306597049501</v>
      </c>
      <c r="L12">
        <v>2.0690361899019099</v>
      </c>
      <c r="M12" s="1"/>
      <c r="P12">
        <v>1.5</v>
      </c>
      <c r="Q12">
        <f t="shared" si="0"/>
        <v>1.3213487417565541E-2</v>
      </c>
      <c r="R12">
        <f t="shared" si="1"/>
        <v>4.7193657794495004E-2</v>
      </c>
      <c r="S12">
        <f t="shared" si="2"/>
        <v>5.0972119880166533E-2</v>
      </c>
      <c r="U12" s="3">
        <f t="shared" si="3"/>
        <v>5.6966996830329401E-2</v>
      </c>
      <c r="V12" s="3">
        <f t="shared" si="4"/>
        <v>7.5357030464584931E-2</v>
      </c>
      <c r="W12" s="3">
        <f t="shared" si="5"/>
        <v>1.919257737524125E-2</v>
      </c>
      <c r="Y12" s="3">
        <f t="shared" si="6"/>
        <v>1.7752554409692107E-3</v>
      </c>
      <c r="Z12">
        <f t="shared" si="7"/>
        <v>2.901528303362981E-2</v>
      </c>
      <c r="AA12">
        <f t="shared" si="8"/>
        <v>5.7654706090485536E-2</v>
      </c>
      <c r="AE12" s="36"/>
      <c r="AF12" s="36"/>
      <c r="AG12" s="36"/>
      <c r="AH12" s="36"/>
      <c r="AI12" s="36"/>
      <c r="AJ12" s="3"/>
      <c r="AK12" s="3"/>
      <c r="AL12" s="3"/>
      <c r="AM12" s="36"/>
      <c r="AN12" s="3"/>
      <c r="AO12" s="36"/>
      <c r="AP12" s="36"/>
    </row>
    <row r="13" spans="1:42" x14ac:dyDescent="0.2">
      <c r="A13">
        <v>1.75</v>
      </c>
      <c r="B13" s="11">
        <v>0.33128355664659498</v>
      </c>
      <c r="C13" s="11">
        <v>0.81572806842025802</v>
      </c>
      <c r="D13" s="11">
        <v>1.94430430291358</v>
      </c>
      <c r="F13" s="3">
        <v>1.7368952129999999</v>
      </c>
      <c r="G13" s="3">
        <v>1.4683048910000001</v>
      </c>
      <c r="H13" s="3">
        <v>0.72262756979999998</v>
      </c>
      <c r="J13" s="3">
        <v>5.9667466701587797E-2</v>
      </c>
      <c r="K13">
        <v>0.49378483802025502</v>
      </c>
      <c r="L13">
        <v>2.07602084151037</v>
      </c>
      <c r="M13" s="1"/>
      <c r="P13">
        <v>1.75</v>
      </c>
      <c r="Q13">
        <f t="shared" si="0"/>
        <v>1.0086499585040244E-2</v>
      </c>
      <c r="R13">
        <f t="shared" si="1"/>
        <v>4.3023042099212587E-2</v>
      </c>
      <c r="S13">
        <f>(D13+0.0221)/1.8135*0.05</f>
        <v>5.4215723818957277E-2</v>
      </c>
      <c r="U13" s="3">
        <f t="shared" si="3"/>
        <v>5.3766165724052212E-2</v>
      </c>
      <c r="V13" s="3">
        <f t="shared" si="4"/>
        <v>7.408629526846916E-2</v>
      </c>
      <c r="W13" s="3">
        <f t="shared" si="5"/>
        <v>2.0532880336366147E-2</v>
      </c>
      <c r="Y13" s="3">
        <f t="shared" si="6"/>
        <v>1.6459747265875639E-3</v>
      </c>
      <c r="Z13">
        <f t="shared" si="7"/>
        <v>2.7698250096165989E-2</v>
      </c>
      <c r="AA13">
        <f t="shared" si="8"/>
        <v>5.7847279887244842E-2</v>
      </c>
      <c r="AE13" s="36"/>
      <c r="AF13" s="36"/>
      <c r="AG13" s="36"/>
      <c r="AH13" s="36"/>
      <c r="AI13" s="36"/>
      <c r="AJ13" s="3"/>
      <c r="AK13" s="3"/>
      <c r="AL13" s="3"/>
      <c r="AM13" s="36"/>
      <c r="AN13" s="3"/>
      <c r="AO13" s="36"/>
      <c r="AP13" s="36"/>
    </row>
    <row r="14" spans="1:42" x14ac:dyDescent="0.2">
      <c r="A14">
        <v>2</v>
      </c>
      <c r="B14" s="11">
        <v>0.25993284936323602</v>
      </c>
      <c r="C14" s="11">
        <v>0.78110808511005703</v>
      </c>
      <c r="D14" s="11">
        <v>1.9823127610793001</v>
      </c>
      <c r="F14" s="3">
        <v>1.6910276209999999</v>
      </c>
      <c r="G14" s="3">
        <v>1.4392376899999999</v>
      </c>
      <c r="H14" s="3">
        <v>0.78132070310000001</v>
      </c>
      <c r="J14" s="3">
        <v>5.55386280061188E-2</v>
      </c>
      <c r="K14">
        <v>0.47242113161271299</v>
      </c>
      <c r="L14">
        <v>2.0643317342980798</v>
      </c>
      <c r="M14" s="1"/>
      <c r="P14">
        <v>2</v>
      </c>
      <c r="Q14">
        <f t="shared" si="0"/>
        <v>7.8692619441651981E-3</v>
      </c>
      <c r="R14">
        <f t="shared" si="1"/>
        <v>4.1375099253144372E-2</v>
      </c>
      <c r="S14">
        <f t="shared" si="2"/>
        <v>5.5263654840896063E-2</v>
      </c>
      <c r="U14" s="3">
        <f t="shared" si="3"/>
        <v>5.2340821037911746E-2</v>
      </c>
      <c r="V14" s="3">
        <f t="shared" si="4"/>
        <v>7.2702669935262754E-2</v>
      </c>
      <c r="W14" s="3">
        <f t="shared" si="5"/>
        <v>2.2151108439481669E-2</v>
      </c>
      <c r="Y14" s="3">
        <f t="shared" si="6"/>
        <v>1.5176702301466379E-3</v>
      </c>
      <c r="Z14">
        <f t="shared" si="7"/>
        <v>2.6681318146073548E-2</v>
      </c>
      <c r="AA14">
        <f t="shared" si="8"/>
        <v>5.7524999567082437E-2</v>
      </c>
      <c r="AE14" s="36"/>
      <c r="AF14" s="36"/>
      <c r="AG14" s="36"/>
      <c r="AH14" s="36"/>
      <c r="AI14" s="36"/>
      <c r="AJ14" s="3"/>
      <c r="AK14" s="3"/>
      <c r="AL14" s="3"/>
      <c r="AM14" s="36"/>
      <c r="AN14" s="3"/>
      <c r="AO14" s="36"/>
      <c r="AP14" s="36"/>
    </row>
    <row r="15" spans="1:42" x14ac:dyDescent="0.2">
      <c r="A15">
        <v>2.25</v>
      </c>
      <c r="B15" s="11">
        <v>0.202135260414676</v>
      </c>
      <c r="C15" s="11">
        <v>0.73022171321324503</v>
      </c>
      <c r="D15" s="11">
        <v>2.0215818867839199</v>
      </c>
      <c r="F15" s="3">
        <v>1.610835805</v>
      </c>
      <c r="G15" s="3">
        <v>1.400190313</v>
      </c>
      <c r="H15" s="3">
        <v>0.81825259880000001</v>
      </c>
      <c r="J15" s="3">
        <v>5.54507086766724E-2</v>
      </c>
      <c r="K15">
        <v>0.47287615537947397</v>
      </c>
      <c r="L15">
        <v>2.0612198930026402</v>
      </c>
      <c r="M15" s="1"/>
      <c r="P15">
        <v>2.25</v>
      </c>
      <c r="Q15">
        <f t="shared" si="0"/>
        <v>6.0731901931223124E-3</v>
      </c>
      <c r="R15">
        <f t="shared" si="1"/>
        <v>3.8952861443890187E-2</v>
      </c>
      <c r="S15">
        <f t="shared" si="2"/>
        <v>5.6346343721641025E-2</v>
      </c>
      <c r="U15" s="3">
        <f t="shared" si="3"/>
        <v>4.9848844157862032E-2</v>
      </c>
      <c r="V15" s="3">
        <f t="shared" si="4"/>
        <v>7.0843979103198784E-2</v>
      </c>
      <c r="W15" s="3">
        <f t="shared" si="5"/>
        <v>2.3169357562724018E-2</v>
      </c>
      <c r="Y15" s="3">
        <f t="shared" si="6"/>
        <v>1.51493811922537E-3</v>
      </c>
      <c r="Z15">
        <f t="shared" si="7"/>
        <v>2.670297769323467E-2</v>
      </c>
      <c r="AA15">
        <f t="shared" si="8"/>
        <v>5.7439203005311294E-2</v>
      </c>
      <c r="AE15" s="36"/>
      <c r="AF15" s="36"/>
      <c r="AG15" s="36"/>
      <c r="AH15" s="36"/>
      <c r="AI15" s="36"/>
      <c r="AJ15" s="3"/>
      <c r="AK15" s="3"/>
      <c r="AL15" s="3"/>
      <c r="AM15" s="36"/>
      <c r="AN15" s="3"/>
      <c r="AO15" s="36"/>
      <c r="AP15" s="36"/>
    </row>
    <row r="16" spans="1:42" x14ac:dyDescent="0.2">
      <c r="A16">
        <v>2.5</v>
      </c>
      <c r="B16" s="11">
        <v>0.162592945795657</v>
      </c>
      <c r="C16" s="11">
        <v>0.70795064628369297</v>
      </c>
      <c r="D16" s="11">
        <v>2.08145746941823</v>
      </c>
      <c r="F16" s="3">
        <v>1.5661420800000001</v>
      </c>
      <c r="G16" s="3">
        <v>1.363903077</v>
      </c>
      <c r="H16" s="3">
        <v>0.86175540480000001</v>
      </c>
      <c r="J16" s="3"/>
      <c r="K16" s="4"/>
      <c r="L16" s="3"/>
      <c r="M16" s="1"/>
      <c r="P16">
        <v>2.5</v>
      </c>
      <c r="Q16">
        <f t="shared" si="0"/>
        <v>4.8444047792311068E-3</v>
      </c>
      <c r="R16">
        <f t="shared" si="1"/>
        <v>3.7892738303679216E-2</v>
      </c>
      <c r="S16">
        <f t="shared" si="2"/>
        <v>5.7997173129810592E-2</v>
      </c>
      <c r="U16" s="3">
        <f t="shared" si="3"/>
        <v>4.8459977625854578E-2</v>
      </c>
      <c r="V16" s="3">
        <f t="shared" si="4"/>
        <v>6.9116673505331308E-2</v>
      </c>
      <c r="W16" s="3">
        <f t="shared" si="5"/>
        <v>2.4368773223049353E-2</v>
      </c>
      <c r="Y16" s="3"/>
      <c r="Z16" s="4"/>
      <c r="AA16" s="3"/>
      <c r="AE16" s="36"/>
      <c r="AF16" s="36"/>
      <c r="AG16" s="36"/>
      <c r="AH16" s="36"/>
      <c r="AI16" s="36"/>
      <c r="AJ16" s="3"/>
      <c r="AK16" s="3"/>
      <c r="AL16" s="3"/>
      <c r="AM16" s="36"/>
      <c r="AN16" s="3"/>
      <c r="AO16" s="4"/>
      <c r="AP16" s="3"/>
    </row>
    <row r="17" spans="1:42" x14ac:dyDescent="0.2">
      <c r="A17">
        <v>2.75</v>
      </c>
      <c r="B17" s="11">
        <v>0.13136300849848301</v>
      </c>
      <c r="C17" s="11">
        <v>0.65565976359530298</v>
      </c>
      <c r="D17" s="11">
        <v>2.07296665524595</v>
      </c>
      <c r="F17" s="3">
        <v>1.523390002</v>
      </c>
      <c r="G17" s="3">
        <v>1.339242029</v>
      </c>
      <c r="H17" s="3">
        <v>0.89611957249999996</v>
      </c>
      <c r="J17" s="3"/>
      <c r="K17" s="4"/>
      <c r="L17" s="3"/>
      <c r="P17">
        <v>2.75</v>
      </c>
      <c r="Q17">
        <f t="shared" si="0"/>
        <v>3.873928169623462E-3</v>
      </c>
      <c r="R17">
        <f t="shared" si="1"/>
        <v>3.5403644497110767E-2</v>
      </c>
      <c r="S17">
        <f t="shared" si="2"/>
        <v>5.7763072932063703E-2</v>
      </c>
      <c r="U17" s="3">
        <f t="shared" si="3"/>
        <v>4.7131448166563089E-2</v>
      </c>
      <c r="V17" s="3">
        <f t="shared" si="4"/>
        <v>6.7942785081873583E-2</v>
      </c>
      <c r="W17" s="3">
        <f t="shared" si="5"/>
        <v>2.5316227529638819E-2</v>
      </c>
      <c r="Y17" s="3"/>
      <c r="Z17" s="4"/>
      <c r="AA17" s="3"/>
      <c r="AE17" s="36"/>
      <c r="AF17" s="36"/>
      <c r="AG17" s="36"/>
      <c r="AH17" s="36"/>
      <c r="AI17" s="36"/>
      <c r="AJ17" s="3"/>
      <c r="AK17" s="3"/>
      <c r="AL17" s="3"/>
      <c r="AM17" s="36"/>
      <c r="AN17" s="3"/>
      <c r="AO17" s="4"/>
      <c r="AP17" s="3"/>
    </row>
    <row r="18" spans="1:42" x14ac:dyDescent="0.2">
      <c r="A18">
        <v>3</v>
      </c>
      <c r="B18" s="11">
        <v>0.110357970191788</v>
      </c>
      <c r="C18" s="11">
        <v>0.64870456675650801</v>
      </c>
      <c r="D18" s="11">
        <v>2.1450329366649399</v>
      </c>
      <c r="F18" s="3">
        <v>1.479577903</v>
      </c>
      <c r="G18" s="3">
        <v>1.3129066970000001</v>
      </c>
      <c r="H18" s="3">
        <v>0.94269679819999996</v>
      </c>
      <c r="J18" s="3"/>
      <c r="K18" s="4"/>
      <c r="L18" s="3"/>
      <c r="P18">
        <v>3</v>
      </c>
      <c r="Q18">
        <f t="shared" si="0"/>
        <v>3.2211923614601616E-3</v>
      </c>
      <c r="R18">
        <f t="shared" si="1"/>
        <v>3.5072570770968585E-2</v>
      </c>
      <c r="S18">
        <f t="shared" si="2"/>
        <v>5.9750012039287016E-2</v>
      </c>
      <c r="U18" s="3">
        <f t="shared" si="3"/>
        <v>4.5769978340584216E-2</v>
      </c>
      <c r="V18" s="3">
        <f t="shared" si="4"/>
        <v>6.6689199209824843E-2</v>
      </c>
      <c r="W18" s="3">
        <f t="shared" si="5"/>
        <v>2.6600408001102846E-2</v>
      </c>
      <c r="Y18" s="3"/>
      <c r="Z18" s="4"/>
      <c r="AA18" s="3"/>
      <c r="AE18" s="36"/>
      <c r="AF18" s="36"/>
      <c r="AG18" s="36"/>
      <c r="AH18" s="36"/>
      <c r="AI18" s="36"/>
      <c r="AJ18" s="3"/>
      <c r="AK18" s="3"/>
      <c r="AL18" s="3"/>
      <c r="AM18" s="36"/>
      <c r="AN18" s="3"/>
      <c r="AO18" s="4"/>
      <c r="AP18" s="3"/>
    </row>
    <row r="19" spans="1:42" x14ac:dyDescent="0.2">
      <c r="A19">
        <v>3.25</v>
      </c>
      <c r="B19" s="11">
        <v>9.4856074383509306E-2</v>
      </c>
      <c r="C19" s="11">
        <v>0.61759147669111703</v>
      </c>
      <c r="D19" s="11">
        <v>2.1239129840371</v>
      </c>
      <c r="F19" s="3">
        <v>1.432224715</v>
      </c>
      <c r="G19" s="3">
        <v>1.2715577259999999</v>
      </c>
      <c r="H19" s="3">
        <v>0.9792062882</v>
      </c>
      <c r="J19" s="3"/>
      <c r="K19" s="4"/>
      <c r="L19" s="3"/>
      <c r="P19">
        <v>3.25</v>
      </c>
      <c r="Q19">
        <f t="shared" si="0"/>
        <v>2.7394678180083691E-3</v>
      </c>
      <c r="R19">
        <f t="shared" si="1"/>
        <v>3.3591559248434738E-2</v>
      </c>
      <c r="S19">
        <f t="shared" si="2"/>
        <v>5.9167713924375524E-2</v>
      </c>
      <c r="U19" s="3">
        <f t="shared" si="3"/>
        <v>4.4298468458669991E-2</v>
      </c>
      <c r="V19" s="3">
        <f t="shared" si="4"/>
        <v>6.4720950399847682E-2</v>
      </c>
      <c r="W19" s="3">
        <f t="shared" si="5"/>
        <v>2.760701097877033E-2</v>
      </c>
      <c r="Y19" s="3"/>
      <c r="Z19" s="4"/>
      <c r="AA19" s="3"/>
      <c r="AE19" s="36"/>
      <c r="AF19" s="36"/>
      <c r="AG19" s="36"/>
      <c r="AH19" s="36"/>
      <c r="AI19" s="36"/>
      <c r="AJ19" s="3"/>
      <c r="AK19" s="3"/>
      <c r="AL19" s="3"/>
      <c r="AM19" s="36"/>
      <c r="AN19" s="3"/>
      <c r="AO19" s="4"/>
      <c r="AP19" s="3"/>
    </row>
    <row r="20" spans="1:42" x14ac:dyDescent="0.2">
      <c r="A20">
        <v>3.5</v>
      </c>
      <c r="B20" s="11">
        <v>8.1828041390979003E-2</v>
      </c>
      <c r="C20" s="11">
        <v>0.61927150131347797</v>
      </c>
      <c r="D20" s="11">
        <v>2.15096351518909</v>
      </c>
      <c r="F20" s="3">
        <v>1.392753028</v>
      </c>
      <c r="G20" s="3">
        <v>1.264698681</v>
      </c>
      <c r="H20" s="3">
        <v>1.0079247849999999</v>
      </c>
      <c r="J20" s="3"/>
      <c r="K20" s="4"/>
      <c r="L20" s="3"/>
      <c r="P20">
        <v>3.5</v>
      </c>
      <c r="Q20">
        <f t="shared" si="0"/>
        <v>2.3346190612485709E-3</v>
      </c>
      <c r="R20">
        <f t="shared" si="1"/>
        <v>3.3671529955896701E-2</v>
      </c>
      <c r="S20">
        <f t="shared" si="2"/>
        <v>5.9913523991979328E-2</v>
      </c>
      <c r="U20" s="3">
        <f t="shared" si="3"/>
        <v>4.3071877812305787E-2</v>
      </c>
      <c r="V20" s="3">
        <f t="shared" si="4"/>
        <v>6.4394453589108919E-2</v>
      </c>
      <c r="W20" s="3">
        <f t="shared" si="5"/>
        <v>2.8398808519437553E-2</v>
      </c>
      <c r="Y20" s="3"/>
      <c r="Z20" s="4"/>
      <c r="AA20" s="3"/>
      <c r="AE20" s="36"/>
      <c r="AF20" s="36"/>
      <c r="AG20" s="36"/>
      <c r="AH20" s="36"/>
      <c r="AI20" s="36"/>
      <c r="AJ20" s="3"/>
      <c r="AK20" s="3"/>
      <c r="AL20" s="3"/>
      <c r="AM20" s="36"/>
      <c r="AN20" s="3"/>
      <c r="AO20" s="4"/>
      <c r="AP20" s="3"/>
    </row>
    <row r="21" spans="1:42" x14ac:dyDescent="0.2">
      <c r="A21">
        <v>3.75</v>
      </c>
      <c r="B21" s="11">
        <v>7.2807185446532904E-2</v>
      </c>
      <c r="C21" s="11">
        <v>0.61385230686821102</v>
      </c>
      <c r="D21" s="11">
        <v>2.1581150883195699</v>
      </c>
      <c r="F21" s="3">
        <v>1.3374507069999999</v>
      </c>
      <c r="G21" s="3">
        <v>1.246377125</v>
      </c>
      <c r="H21" s="3">
        <v>1.0400824289999999</v>
      </c>
      <c r="J21" s="3"/>
      <c r="K21" s="4"/>
      <c r="L21" s="3"/>
      <c r="P21">
        <v>3.75</v>
      </c>
      <c r="Q21">
        <f t="shared" si="0"/>
        <v>2.0542941406629244E-3</v>
      </c>
      <c r="R21">
        <f t="shared" si="1"/>
        <v>3.3413571347496715E-2</v>
      </c>
      <c r="S21">
        <f t="shared" si="2"/>
        <v>6.0110699981239871E-2</v>
      </c>
      <c r="U21" s="3">
        <f t="shared" si="3"/>
        <v>4.135334701678061E-2</v>
      </c>
      <c r="V21" s="3">
        <f t="shared" si="4"/>
        <v>6.3522330778750954E-2</v>
      </c>
      <c r="W21" s="3">
        <f t="shared" si="5"/>
        <v>2.9285426771436453E-2</v>
      </c>
      <c r="Y21" s="3"/>
      <c r="Z21" s="4"/>
      <c r="AA21" s="3"/>
      <c r="AE21" s="36"/>
      <c r="AF21" s="36"/>
      <c r="AG21" s="36"/>
      <c r="AH21" s="36"/>
      <c r="AI21" s="36"/>
      <c r="AJ21" s="3"/>
      <c r="AK21" s="3"/>
      <c r="AL21" s="3"/>
      <c r="AM21" s="36"/>
      <c r="AN21" s="3"/>
      <c r="AO21" s="4"/>
      <c r="AP21" s="3"/>
    </row>
    <row r="22" spans="1:42" x14ac:dyDescent="0.2">
      <c r="A22">
        <v>4</v>
      </c>
      <c r="B22">
        <v>6.5946641631387207E-2</v>
      </c>
      <c r="C22">
        <v>0.60220905322112706</v>
      </c>
      <c r="D22">
        <v>2.1342259901879799</v>
      </c>
      <c r="F22" s="3">
        <v>1.2913442209999999</v>
      </c>
      <c r="G22" s="3">
        <v>1.2178160090000001</v>
      </c>
      <c r="H22" s="3">
        <v>1.0825166420000001</v>
      </c>
      <c r="J22" s="3"/>
      <c r="K22" s="4"/>
      <c r="L22" s="3"/>
      <c r="P22">
        <v>4</v>
      </c>
      <c r="Q22">
        <f t="shared" si="0"/>
        <v>1.8411013558541707E-3</v>
      </c>
      <c r="R22">
        <f t="shared" si="1"/>
        <v>3.2859341832688835E-2</v>
      </c>
      <c r="S22">
        <f t="shared" si="2"/>
        <v>5.9452053768623662E-2</v>
      </c>
      <c r="U22" s="3">
        <f t="shared" si="3"/>
        <v>3.992057865133624E-2</v>
      </c>
      <c r="V22" s="3">
        <f t="shared" si="4"/>
        <v>6.2162795554074647E-2</v>
      </c>
      <c r="W22" s="3">
        <f t="shared" si="5"/>
        <v>3.0455380259167358E-2</v>
      </c>
      <c r="Y22" s="3"/>
      <c r="Z22" s="4"/>
      <c r="AA22" s="3"/>
      <c r="AE22" s="36"/>
      <c r="AF22" s="36"/>
      <c r="AG22" s="36"/>
      <c r="AH22" s="36"/>
      <c r="AI22" s="36"/>
      <c r="AJ22" s="3"/>
      <c r="AK22" s="3"/>
      <c r="AL22" s="3"/>
      <c r="AM22" s="36"/>
      <c r="AN22" s="3"/>
      <c r="AO22" s="4"/>
      <c r="AP22" s="3"/>
    </row>
    <row r="23" spans="1:42" x14ac:dyDescent="0.2">
      <c r="A23">
        <v>4.25</v>
      </c>
      <c r="B23">
        <v>6.1913612177162902E-2</v>
      </c>
      <c r="C23">
        <v>0.58622890474311296</v>
      </c>
      <c r="D23">
        <v>2.1870183849718101</v>
      </c>
      <c r="F23" s="3">
        <v>1.281325856</v>
      </c>
      <c r="G23" s="3">
        <v>1.169925836</v>
      </c>
      <c r="H23" s="3">
        <v>1.1098678550000001</v>
      </c>
      <c r="J23" s="3"/>
      <c r="K23" s="3"/>
      <c r="L23" s="3"/>
      <c r="P23">
        <v>4.25</v>
      </c>
      <c r="Q23">
        <f t="shared" si="0"/>
        <v>1.7157741509373184E-3</v>
      </c>
      <c r="R23">
        <f t="shared" si="1"/>
        <v>3.2098672160277654E-2</v>
      </c>
      <c r="S23">
        <f t="shared" si="2"/>
        <v>6.090759263776703E-2</v>
      </c>
      <c r="U23" s="3">
        <f t="shared" si="3"/>
        <v>3.9609255935363588E-2</v>
      </c>
      <c r="V23" s="3">
        <f t="shared" si="4"/>
        <v>5.9883179550647384E-2</v>
      </c>
      <c r="W23" s="3">
        <f t="shared" si="5"/>
        <v>3.1209480424593334E-2</v>
      </c>
      <c r="Y23" s="3"/>
      <c r="Z23" s="3"/>
      <c r="AA23" s="3"/>
      <c r="AE23" s="36"/>
      <c r="AF23" s="36"/>
      <c r="AG23" s="36"/>
      <c r="AH23" s="36"/>
      <c r="AI23" s="36"/>
      <c r="AJ23" s="3"/>
      <c r="AK23" s="3"/>
      <c r="AL23" s="3"/>
      <c r="AM23" s="36"/>
      <c r="AN23" s="3"/>
      <c r="AO23" s="3"/>
      <c r="AP23" s="3"/>
    </row>
    <row r="24" spans="1:42" x14ac:dyDescent="0.2">
      <c r="A24">
        <v>4.5</v>
      </c>
      <c r="B24">
        <v>5.86781097949024E-2</v>
      </c>
      <c r="C24">
        <v>0.58230992463972497</v>
      </c>
      <c r="D24">
        <v>2.1758533969681602</v>
      </c>
      <c r="F24" s="3">
        <v>1.2109950119999999</v>
      </c>
      <c r="G24" s="3">
        <v>1.164338702</v>
      </c>
      <c r="H24" s="3">
        <v>1.145802169</v>
      </c>
      <c r="J24" s="3"/>
      <c r="K24" s="3"/>
      <c r="L24" s="3"/>
      <c r="P24">
        <v>4.5</v>
      </c>
      <c r="Q24">
        <f t="shared" si="0"/>
        <v>1.6152302608732879E-3</v>
      </c>
      <c r="R24">
        <f t="shared" si="1"/>
        <v>3.1912125125653321E-2</v>
      </c>
      <c r="S24">
        <f t="shared" si="2"/>
        <v>6.0599762805849472E-2</v>
      </c>
      <c r="U24" s="3">
        <f t="shared" si="3"/>
        <v>3.742371075201989E-2</v>
      </c>
      <c r="V24" s="3">
        <f t="shared" si="4"/>
        <v>5.961722686595583E-2</v>
      </c>
      <c r="W24" s="3">
        <f t="shared" si="5"/>
        <v>3.2200225227460709E-2</v>
      </c>
      <c r="Y24" s="3"/>
      <c r="Z24" s="3"/>
      <c r="AA24" s="3"/>
      <c r="AE24" s="36"/>
      <c r="AF24" s="36"/>
      <c r="AG24" s="36"/>
      <c r="AH24" s="36"/>
      <c r="AI24" s="36"/>
      <c r="AJ24" s="3"/>
      <c r="AK24" s="3"/>
      <c r="AL24" s="3"/>
      <c r="AM24" s="36"/>
      <c r="AN24" s="3"/>
      <c r="AO24" s="3"/>
      <c r="AP24" s="3"/>
    </row>
    <row r="25" spans="1:42" x14ac:dyDescent="0.2">
      <c r="A25">
        <v>4.75</v>
      </c>
      <c r="B25">
        <v>5.7726777949998601E-2</v>
      </c>
      <c r="C25">
        <v>0.57367132378501795</v>
      </c>
      <c r="D25">
        <v>2.1800323723095101</v>
      </c>
      <c r="F25" s="3">
        <v>1.1665158179999999</v>
      </c>
      <c r="G25" s="3">
        <v>1.146830335</v>
      </c>
      <c r="H25" s="3">
        <v>1.183447234</v>
      </c>
      <c r="J25" s="3"/>
      <c r="K25" s="3"/>
      <c r="L25" s="3"/>
      <c r="P25">
        <v>4.75</v>
      </c>
      <c r="Q25">
        <f t="shared" si="0"/>
        <v>1.5856674316345122E-3</v>
      </c>
      <c r="R25">
        <f t="shared" si="1"/>
        <v>3.1500919829827584E-2</v>
      </c>
      <c r="S25">
        <f t="shared" si="2"/>
        <v>6.0714981315398688E-2</v>
      </c>
      <c r="U25" s="3">
        <f t="shared" si="3"/>
        <v>3.6041510814170293E-2</v>
      </c>
      <c r="V25" s="3">
        <f t="shared" si="4"/>
        <v>5.8783812595201837E-2</v>
      </c>
      <c r="W25" s="3">
        <f t="shared" si="5"/>
        <v>3.3238137138130688E-2</v>
      </c>
      <c r="Y25" s="3"/>
      <c r="Z25" s="3"/>
      <c r="AA25" s="3"/>
      <c r="AE25" s="36"/>
      <c r="AF25" s="36"/>
      <c r="AG25" s="36"/>
      <c r="AH25" s="36"/>
      <c r="AI25" s="36"/>
      <c r="AJ25" s="3"/>
      <c r="AK25" s="3"/>
      <c r="AL25" s="3"/>
      <c r="AM25" s="36"/>
      <c r="AN25" s="3"/>
      <c r="AO25" s="3"/>
      <c r="AP25" s="3"/>
    </row>
    <row r="26" spans="1:42" x14ac:dyDescent="0.2">
      <c r="A26">
        <v>5.25</v>
      </c>
      <c r="B26">
        <v>5.68541810878559E-2</v>
      </c>
      <c r="C26">
        <v>0.57328700803925603</v>
      </c>
      <c r="D26">
        <v>2.17346315246315</v>
      </c>
      <c r="F26" s="3">
        <v>1.1109414099999999</v>
      </c>
      <c r="G26" s="3">
        <v>1.10250921</v>
      </c>
      <c r="H26" s="3">
        <v>1.2577972799999999</v>
      </c>
      <c r="J26" s="3"/>
      <c r="K26" s="3"/>
      <c r="L26" s="3"/>
      <c r="P26">
        <v>5.25</v>
      </c>
      <c r="Q26">
        <f t="shared" si="0"/>
        <v>1.5585513078886235E-3</v>
      </c>
      <c r="R26">
        <f t="shared" si="1"/>
        <v>3.1482626049088733E-2</v>
      </c>
      <c r="S26">
        <f t="shared" si="2"/>
        <v>6.0533861385805077E-2</v>
      </c>
      <c r="U26" s="3">
        <f t="shared" si="3"/>
        <v>3.4314524860161587E-2</v>
      </c>
      <c r="V26" s="3">
        <f t="shared" si="4"/>
        <v>5.6674086538461545E-2</v>
      </c>
      <c r="W26" s="3">
        <f t="shared" si="5"/>
        <v>3.5288041907912876E-2</v>
      </c>
      <c r="Y26" s="3"/>
      <c r="Z26" s="3"/>
      <c r="AA26" s="3"/>
      <c r="AE26" s="36"/>
      <c r="AF26" s="36"/>
      <c r="AG26" s="36"/>
      <c r="AH26" s="36"/>
      <c r="AI26" s="36"/>
      <c r="AJ26" s="3"/>
      <c r="AK26" s="3"/>
      <c r="AL26" s="3"/>
      <c r="AM26" s="36"/>
      <c r="AN26" s="3"/>
      <c r="AO26" s="3"/>
      <c r="AP26" s="3"/>
    </row>
    <row r="27" spans="1:42" x14ac:dyDescent="0.2">
      <c r="A27">
        <v>5.75</v>
      </c>
      <c r="B27">
        <v>5.5976610460409498E-2</v>
      </c>
      <c r="C27">
        <v>0.54638459396139805</v>
      </c>
      <c r="D27">
        <v>2.1771816641572102</v>
      </c>
      <c r="F27" s="3">
        <v>1.0231392930000001</v>
      </c>
      <c r="G27" s="3">
        <v>1.0575105760000001</v>
      </c>
      <c r="H27" s="3">
        <v>1.327446796</v>
      </c>
      <c r="J27" s="3"/>
      <c r="K27" s="3"/>
      <c r="L27" s="3"/>
      <c r="P27">
        <v>5.75</v>
      </c>
      <c r="Q27">
        <f t="shared" si="0"/>
        <v>1.5312806233812775E-3</v>
      </c>
      <c r="R27">
        <f t="shared" si="1"/>
        <v>3.0202046551856345E-2</v>
      </c>
      <c r="S27">
        <f t="shared" si="2"/>
        <v>6.0636384454293091E-2</v>
      </c>
      <c r="U27" s="3">
        <f t="shared" si="3"/>
        <v>3.1586056339341216E-2</v>
      </c>
      <c r="V27" s="3">
        <f t="shared" si="4"/>
        <v>5.4532110434120346E-2</v>
      </c>
      <c r="W27" s="3">
        <f t="shared" si="5"/>
        <v>3.720834838709678E-2</v>
      </c>
      <c r="Y27" s="3"/>
      <c r="Z27" s="3"/>
      <c r="AA27" s="3"/>
      <c r="AE27" s="36"/>
      <c r="AF27" s="36"/>
      <c r="AG27" s="36"/>
      <c r="AH27" s="36"/>
      <c r="AI27" s="36"/>
      <c r="AJ27" s="3"/>
      <c r="AK27" s="3"/>
      <c r="AL27" s="3"/>
      <c r="AM27" s="36"/>
      <c r="AN27" s="3"/>
      <c r="AO27" s="3"/>
      <c r="AP27" s="3"/>
    </row>
    <row r="28" spans="1:42" x14ac:dyDescent="0.2">
      <c r="A28">
        <v>6.25</v>
      </c>
      <c r="B28">
        <v>5.44229052265826E-2</v>
      </c>
      <c r="C28">
        <v>0.52788073102405597</v>
      </c>
      <c r="D28">
        <v>2.1731737596114198</v>
      </c>
      <c r="F28" s="3">
        <v>0.94434403990000004</v>
      </c>
      <c r="G28" s="3">
        <v>1.0141365440000001</v>
      </c>
      <c r="H28" s="3">
        <v>1.383399391</v>
      </c>
      <c r="J28" s="3"/>
      <c r="K28" s="3"/>
      <c r="L28" s="3"/>
      <c r="P28">
        <v>6.25</v>
      </c>
      <c r="Q28">
        <f t="shared" si="0"/>
        <v>1.4829989194090308E-3</v>
      </c>
      <c r="R28">
        <f t="shared" si="1"/>
        <v>2.9321245764663745E-2</v>
      </c>
      <c r="S28">
        <f t="shared" si="2"/>
        <v>6.0525882536846431E-2</v>
      </c>
      <c r="U28" s="3">
        <f t="shared" si="3"/>
        <v>2.9137477933499068E-2</v>
      </c>
      <c r="V28" s="3">
        <f t="shared" si="4"/>
        <v>5.2467466869763904E-2</v>
      </c>
      <c r="W28" s="3">
        <f t="shared" si="5"/>
        <v>3.8751017121588099E-2</v>
      </c>
      <c r="Y28" s="3"/>
      <c r="Z28" s="3"/>
      <c r="AA28" s="3"/>
      <c r="AE28" s="36"/>
      <c r="AF28" s="36"/>
      <c r="AG28" s="36"/>
      <c r="AH28" s="36"/>
      <c r="AI28" s="36"/>
      <c r="AJ28" s="3"/>
      <c r="AK28" s="3"/>
      <c r="AL28" s="3"/>
      <c r="AM28" s="36"/>
      <c r="AN28" s="3"/>
      <c r="AO28" s="3"/>
      <c r="AP28" s="3"/>
    </row>
    <row r="29" spans="1:42" x14ac:dyDescent="0.2">
      <c r="A29">
        <v>6.75</v>
      </c>
      <c r="B29">
        <v>5.65111895174693E-2</v>
      </c>
      <c r="C29">
        <v>0.52266940984205901</v>
      </c>
      <c r="D29">
        <v>2.2095340892551301</v>
      </c>
      <c r="F29" s="3">
        <v>0.85931504690000005</v>
      </c>
      <c r="G29" s="3">
        <v>0.97195141090000003</v>
      </c>
      <c r="H29" s="3">
        <v>1.4547007219999999</v>
      </c>
      <c r="J29" s="3"/>
      <c r="K29" s="3"/>
      <c r="L29" s="3"/>
      <c r="P29">
        <v>6.75</v>
      </c>
      <c r="Q29">
        <f t="shared" si="0"/>
        <v>1.5478927755583998E-3</v>
      </c>
      <c r="R29">
        <f t="shared" si="1"/>
        <v>2.907318211357859E-2</v>
      </c>
      <c r="S29">
        <f t="shared" si="2"/>
        <v>6.152837301502978E-2</v>
      </c>
      <c r="U29" s="3">
        <f t="shared" si="3"/>
        <v>2.6495184801118711E-2</v>
      </c>
      <c r="V29" s="3">
        <f t="shared" si="4"/>
        <v>5.0459415979626811E-2</v>
      </c>
      <c r="W29" s="3">
        <f t="shared" si="5"/>
        <v>4.0716865784394818E-2</v>
      </c>
      <c r="Y29" s="3"/>
      <c r="Z29" s="3"/>
      <c r="AA29" s="3"/>
      <c r="AE29" s="36"/>
      <c r="AF29" s="36"/>
      <c r="AG29" s="36"/>
      <c r="AH29" s="36"/>
      <c r="AI29" s="36"/>
      <c r="AJ29" s="3"/>
      <c r="AK29" s="3"/>
      <c r="AL29" s="3"/>
      <c r="AM29" s="36"/>
      <c r="AN29" s="3"/>
      <c r="AO29" s="3"/>
      <c r="AP29" s="3"/>
    </row>
    <row r="30" spans="1:42" x14ac:dyDescent="0.2">
      <c r="A30">
        <v>7.25</v>
      </c>
      <c r="B30">
        <v>5.7611839800407398E-2</v>
      </c>
      <c r="C30">
        <v>0.51342530525227803</v>
      </c>
      <c r="D30">
        <v>2.21936341054609</v>
      </c>
      <c r="F30" s="3">
        <v>0.78665329679999996</v>
      </c>
      <c r="G30" s="3">
        <v>0.92782794759999998</v>
      </c>
      <c r="H30" s="3">
        <v>1.513759077</v>
      </c>
      <c r="J30" s="3"/>
      <c r="K30" s="3"/>
      <c r="L30" s="3"/>
      <c r="P30">
        <v>7.25</v>
      </c>
      <c r="Q30">
        <f t="shared" si="0"/>
        <v>1.5820957054197453E-3</v>
      </c>
      <c r="R30">
        <f t="shared" si="1"/>
        <v>2.8633154286570733E-2</v>
      </c>
      <c r="S30">
        <f t="shared" si="2"/>
        <v>6.1799377186272132E-2</v>
      </c>
      <c r="U30" s="3">
        <f t="shared" si="3"/>
        <v>2.4237206239900558E-2</v>
      </c>
      <c r="V30" s="3">
        <f t="shared" si="4"/>
        <v>4.8359098800456975E-2</v>
      </c>
      <c r="W30" s="3">
        <f t="shared" si="5"/>
        <v>4.2345163413289227E-2</v>
      </c>
      <c r="Y30" s="3"/>
      <c r="Z30" s="3"/>
      <c r="AA30" s="3"/>
      <c r="AE30" s="36"/>
      <c r="AF30" s="36"/>
      <c r="AG30" s="36"/>
      <c r="AH30" s="36"/>
      <c r="AI30" s="36"/>
      <c r="AJ30" s="3"/>
      <c r="AK30" s="3"/>
      <c r="AL30" s="3"/>
      <c r="AM30" s="36"/>
      <c r="AN30" s="3"/>
      <c r="AO30" s="3"/>
      <c r="AP30" s="3"/>
    </row>
    <row r="31" spans="1:42" x14ac:dyDescent="0.2">
      <c r="A31">
        <v>7.75</v>
      </c>
      <c r="F31" s="3">
        <v>0.7179492596</v>
      </c>
      <c r="G31" s="3">
        <v>0.88188397910000005</v>
      </c>
      <c r="H31" s="3">
        <v>1.5729817909999999</v>
      </c>
      <c r="P31">
        <v>7.75</v>
      </c>
      <c r="U31" s="3">
        <f t="shared" si="3"/>
        <v>2.2102214406463642E-2</v>
      </c>
      <c r="V31" s="3">
        <f t="shared" si="4"/>
        <v>4.6172123909939078E-2</v>
      </c>
      <c r="W31" s="3">
        <f t="shared" si="5"/>
        <v>4.3977992583402264E-2</v>
      </c>
      <c r="AE31" s="36"/>
      <c r="AF31" s="36"/>
      <c r="AG31" s="36"/>
      <c r="AH31" s="36"/>
      <c r="AI31" s="36"/>
      <c r="AJ31" s="3"/>
      <c r="AK31" s="3"/>
      <c r="AL31" s="3"/>
      <c r="AM31" s="36"/>
      <c r="AN31" s="36"/>
      <c r="AO31" s="36"/>
      <c r="AP31" s="36"/>
    </row>
    <row r="32" spans="1:42" x14ac:dyDescent="0.2">
      <c r="A32">
        <v>8.25</v>
      </c>
      <c r="F32" s="3">
        <v>0.64652961239999995</v>
      </c>
      <c r="G32" s="3">
        <v>0.84234015179999999</v>
      </c>
      <c r="H32" s="3">
        <v>1.643588659</v>
      </c>
      <c r="P32">
        <v>8.25</v>
      </c>
      <c r="U32" s="3">
        <f t="shared" si="3"/>
        <v>1.9882834443753883E-2</v>
      </c>
      <c r="V32" s="3">
        <f t="shared" si="4"/>
        <v>4.4289801589870531E-2</v>
      </c>
      <c r="W32" s="3">
        <f t="shared" si="5"/>
        <v>4.5924694210090988E-2</v>
      </c>
      <c r="AE32" s="36"/>
      <c r="AF32" s="36"/>
      <c r="AG32" s="36"/>
      <c r="AH32" s="36"/>
      <c r="AI32" s="36"/>
      <c r="AJ32" s="3"/>
      <c r="AK32" s="3"/>
      <c r="AL32" s="3"/>
      <c r="AM32" s="36"/>
      <c r="AN32" s="36"/>
      <c r="AO32" s="36"/>
      <c r="AP32" s="36"/>
    </row>
    <row r="33" spans="1:42" x14ac:dyDescent="0.2">
      <c r="A33">
        <v>8.75</v>
      </c>
      <c r="F33" s="3">
        <v>0.57202442499999995</v>
      </c>
      <c r="G33" s="3">
        <v>0.79965135629999995</v>
      </c>
      <c r="H33" s="3">
        <v>1.683388603</v>
      </c>
      <c r="P33">
        <v>8.75</v>
      </c>
      <c r="U33" s="3">
        <f t="shared" si="3"/>
        <v>1.7567570696084524E-2</v>
      </c>
      <c r="V33" s="3">
        <f t="shared" si="4"/>
        <v>4.2257775909177453E-2</v>
      </c>
      <c r="W33" s="3">
        <f t="shared" si="5"/>
        <v>4.7022018279569901E-2</v>
      </c>
      <c r="AE33" s="36"/>
      <c r="AF33" s="36"/>
      <c r="AG33" s="36"/>
      <c r="AH33" s="36"/>
      <c r="AI33" s="36"/>
      <c r="AJ33" s="3"/>
      <c r="AK33" s="3"/>
      <c r="AL33" s="3"/>
      <c r="AM33" s="36"/>
      <c r="AN33" s="36"/>
      <c r="AO33" s="36"/>
      <c r="AP33" s="36"/>
    </row>
    <row r="34" spans="1:42" x14ac:dyDescent="0.2">
      <c r="A34">
        <v>9.25</v>
      </c>
      <c r="F34" s="3">
        <v>0.4999084895</v>
      </c>
      <c r="G34" s="3">
        <v>0.76052620670000004</v>
      </c>
      <c r="H34" s="3">
        <v>1.749449893</v>
      </c>
      <c r="P34">
        <v>9.25</v>
      </c>
      <c r="U34" s="3">
        <f t="shared" si="3"/>
        <v>1.5326553433809821E-2</v>
      </c>
      <c r="V34" s="3">
        <f t="shared" si="4"/>
        <v>4.0395383030274179E-2</v>
      </c>
      <c r="W34" s="3">
        <f t="shared" si="5"/>
        <v>4.8843393796526059E-2</v>
      </c>
      <c r="AE34" s="36"/>
      <c r="AF34" s="36"/>
      <c r="AG34" s="36"/>
      <c r="AH34" s="36"/>
      <c r="AI34" s="36"/>
      <c r="AJ34" s="3"/>
      <c r="AK34" s="3"/>
      <c r="AL34" s="3"/>
      <c r="AM34" s="36"/>
      <c r="AN34" s="36"/>
      <c r="AO34" s="36"/>
      <c r="AP34" s="36"/>
    </row>
    <row r="35" spans="1:42" x14ac:dyDescent="0.2">
      <c r="A35">
        <v>9.75</v>
      </c>
      <c r="F35" s="3">
        <v>0.43405122099999999</v>
      </c>
      <c r="G35" s="3">
        <v>0.71483298719999999</v>
      </c>
      <c r="H35" s="3">
        <v>1.8110319539999999</v>
      </c>
      <c r="P35">
        <v>9.75</v>
      </c>
      <c r="U35" s="3">
        <f t="shared" si="3"/>
        <v>1.3280025512740835E-2</v>
      </c>
      <c r="V35" s="3">
        <f t="shared" si="4"/>
        <v>3.8220344021325209E-2</v>
      </c>
      <c r="W35" s="3">
        <f t="shared" si="5"/>
        <v>5.0541272511717673E-2</v>
      </c>
      <c r="AE35" s="36"/>
      <c r="AF35" s="36"/>
      <c r="AG35" s="36"/>
      <c r="AH35" s="36"/>
      <c r="AI35" s="36"/>
      <c r="AJ35" s="3"/>
      <c r="AK35" s="3"/>
      <c r="AL35" s="3"/>
      <c r="AM35" s="36"/>
      <c r="AN35" s="36"/>
      <c r="AO35" s="36"/>
      <c r="AP35" s="36"/>
    </row>
    <row r="36" spans="1:42" x14ac:dyDescent="0.2">
      <c r="A36">
        <v>10.25</v>
      </c>
      <c r="F36" s="3">
        <v>0.36359104590000002</v>
      </c>
      <c r="G36" s="3">
        <v>0.68764695760000005</v>
      </c>
      <c r="H36" s="3">
        <v>1.8478962839999999</v>
      </c>
      <c r="P36">
        <v>10.25</v>
      </c>
      <c r="U36" s="3">
        <f t="shared" si="3"/>
        <v>1.1090461339341207E-2</v>
      </c>
      <c r="V36" s="3">
        <f t="shared" si="4"/>
        <v>3.6926264166031987E-2</v>
      </c>
      <c r="W36" s="3">
        <f t="shared" si="5"/>
        <v>5.1557658781362009E-2</v>
      </c>
      <c r="AE36" s="36"/>
      <c r="AF36" s="36"/>
      <c r="AG36" s="36"/>
      <c r="AH36" s="36"/>
      <c r="AI36" s="36"/>
      <c r="AJ36" s="3"/>
      <c r="AK36" s="3"/>
      <c r="AL36" s="3"/>
      <c r="AM36" s="36"/>
      <c r="AN36" s="36"/>
      <c r="AO36" s="36"/>
      <c r="AP36" s="36"/>
    </row>
    <row r="37" spans="1:42" ht="21" x14ac:dyDescent="0.25">
      <c r="A37">
        <v>10.75</v>
      </c>
      <c r="F37" s="3">
        <v>0.30494064879999999</v>
      </c>
      <c r="G37" s="3">
        <v>0.64894048390000003</v>
      </c>
      <c r="H37" s="3">
        <v>1.8764791160000001</v>
      </c>
      <c r="N37" s="9"/>
      <c r="P37">
        <v>10.75</v>
      </c>
      <c r="U37" s="3">
        <f t="shared" si="3"/>
        <v>9.2678884027346184E-3</v>
      </c>
      <c r="V37" s="3">
        <f t="shared" si="4"/>
        <v>3.5083800642612344E-2</v>
      </c>
      <c r="W37" s="3">
        <f t="shared" si="5"/>
        <v>5.2345715908464298E-2</v>
      </c>
      <c r="AE37" s="36"/>
      <c r="AF37" s="36"/>
      <c r="AG37" s="36"/>
      <c r="AH37" s="36"/>
      <c r="AI37" s="36"/>
      <c r="AJ37" s="3"/>
      <c r="AK37" s="3"/>
      <c r="AL37" s="3"/>
      <c r="AM37" s="36"/>
      <c r="AN37" s="36"/>
      <c r="AO37" s="36"/>
      <c r="AP37" s="36"/>
    </row>
    <row r="38" spans="1:42" x14ac:dyDescent="0.2">
      <c r="A38">
        <v>11.25</v>
      </c>
      <c r="F38" s="3">
        <v>0.25392409630000001</v>
      </c>
      <c r="G38" s="3">
        <v>0.61408409470000003</v>
      </c>
      <c r="H38" s="3">
        <v>1.9159725670000001</v>
      </c>
      <c r="M38" s="12"/>
      <c r="P38">
        <v>11.25</v>
      </c>
      <c r="U38" s="3">
        <f t="shared" si="3"/>
        <v>7.6825387290242395E-3</v>
      </c>
      <c r="V38" s="3">
        <f t="shared" si="4"/>
        <v>3.3424604660129476E-2</v>
      </c>
      <c r="W38" s="3">
        <f t="shared" si="5"/>
        <v>5.3434589660876768E-2</v>
      </c>
      <c r="AE38" s="36"/>
      <c r="AF38" s="36"/>
      <c r="AG38" s="36"/>
      <c r="AH38" s="36"/>
      <c r="AI38" s="36"/>
      <c r="AJ38" s="3"/>
      <c r="AK38" s="3"/>
      <c r="AL38" s="3"/>
      <c r="AM38" s="36"/>
      <c r="AN38" s="36"/>
      <c r="AO38" s="36"/>
      <c r="AP38" s="36"/>
    </row>
    <row r="39" spans="1:42" x14ac:dyDescent="0.2">
      <c r="A39">
        <v>11.75</v>
      </c>
      <c r="F39" s="3">
        <v>0.20710688360000001</v>
      </c>
      <c r="G39" s="3">
        <v>0.59218618540000001</v>
      </c>
      <c r="H39" s="3">
        <v>1.9716536019999999</v>
      </c>
      <c r="P39">
        <v>11.75</v>
      </c>
      <c r="U39" s="3">
        <f t="shared" si="3"/>
        <v>6.227684387818521E-3</v>
      </c>
      <c r="V39" s="3">
        <f t="shared" si="4"/>
        <v>3.2382244164127952E-2</v>
      </c>
      <c r="W39" s="3">
        <f t="shared" si="5"/>
        <v>5.4969771215880897E-2</v>
      </c>
      <c r="AE39" s="36"/>
      <c r="AF39" s="36"/>
      <c r="AG39" s="36"/>
      <c r="AH39" s="36"/>
      <c r="AI39" s="36"/>
      <c r="AJ39" s="3"/>
      <c r="AK39" s="3"/>
      <c r="AL39" s="3"/>
      <c r="AM39" s="36"/>
      <c r="AN39" s="36"/>
      <c r="AO39" s="36"/>
      <c r="AP39" s="36"/>
    </row>
    <row r="40" spans="1:42" x14ac:dyDescent="0.2">
      <c r="A40">
        <v>12.25</v>
      </c>
      <c r="F40" s="3">
        <v>0.16658097220000001</v>
      </c>
      <c r="G40" s="3">
        <v>0.55617156820000002</v>
      </c>
      <c r="H40" s="3">
        <v>1.9628714439999999</v>
      </c>
      <c r="P40">
        <v>12.25</v>
      </c>
      <c r="U40" s="3">
        <f t="shared" si="3"/>
        <v>4.9683335052827845E-3</v>
      </c>
      <c r="V40" s="3">
        <f t="shared" si="4"/>
        <v>3.0667915470297031E-2</v>
      </c>
      <c r="W40" s="3">
        <f t="shared" si="5"/>
        <v>5.4727638378825473E-2</v>
      </c>
      <c r="AE40" s="36"/>
      <c r="AF40" s="36"/>
      <c r="AG40" s="36"/>
      <c r="AH40" s="36"/>
      <c r="AI40" s="36"/>
      <c r="AJ40" s="3"/>
      <c r="AK40" s="3"/>
      <c r="AL40" s="3"/>
      <c r="AM40" s="36"/>
      <c r="AN40" s="36"/>
      <c r="AO40" s="36"/>
      <c r="AP40" s="36"/>
    </row>
    <row r="41" spans="1:42" x14ac:dyDescent="0.2">
      <c r="A41">
        <v>12.75</v>
      </c>
      <c r="F41" s="3">
        <v>0.14045099059999999</v>
      </c>
      <c r="G41" s="3">
        <v>0.54869394699999996</v>
      </c>
      <c r="H41" s="3">
        <v>2.0068611710000002</v>
      </c>
      <c r="P41">
        <v>12.75</v>
      </c>
      <c r="U41" s="3">
        <f t="shared" si="3"/>
        <v>4.156339049098819E-3</v>
      </c>
      <c r="V41" s="3">
        <f t="shared" si="4"/>
        <v>3.0311973867098246E-2</v>
      </c>
      <c r="W41" s="3">
        <f t="shared" si="5"/>
        <v>5.594047893575959E-2</v>
      </c>
      <c r="AE41" s="36"/>
      <c r="AF41" s="36"/>
      <c r="AG41" s="36"/>
      <c r="AH41" s="36"/>
      <c r="AI41" s="36"/>
      <c r="AJ41" s="3"/>
      <c r="AK41" s="3"/>
      <c r="AL41" s="3"/>
      <c r="AM41" s="36"/>
      <c r="AN41" s="36"/>
      <c r="AO41" s="36"/>
      <c r="AP41" s="36"/>
    </row>
    <row r="42" spans="1:42" x14ac:dyDescent="0.2">
      <c r="U42" s="3"/>
      <c r="V42" s="3"/>
      <c r="W42" s="3"/>
    </row>
  </sheetData>
  <mergeCells count="3">
    <mergeCell ref="B3:L3"/>
    <mergeCell ref="Q3:AA3"/>
    <mergeCell ref="AF3:AP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E7436-8032-0E43-9A4E-44702A887E1C}">
  <dimension ref="A1:AO159"/>
  <sheetViews>
    <sheetView topLeftCell="AI1" zoomScale="125" workbookViewId="0">
      <selection activeCell="AN52" sqref="AN52"/>
    </sheetView>
  </sheetViews>
  <sheetFormatPr baseColWidth="10" defaultRowHeight="16" x14ac:dyDescent="0.2"/>
  <cols>
    <col min="1" max="16384" width="10.83203125" style="17"/>
  </cols>
  <sheetData>
    <row r="1" spans="1:41" s="50" customFormat="1" ht="29" x14ac:dyDescent="0.35">
      <c r="I1" s="54" t="s">
        <v>234</v>
      </c>
    </row>
    <row r="3" spans="1:41" ht="21" x14ac:dyDescent="0.25">
      <c r="B3" s="84" t="s">
        <v>9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9"/>
      <c r="Q3" s="66" t="s">
        <v>10</v>
      </c>
      <c r="R3" s="66"/>
      <c r="S3" s="66"/>
      <c r="T3" s="66"/>
      <c r="U3" s="66"/>
      <c r="V3" s="66"/>
      <c r="W3" s="66"/>
      <c r="X3" s="66"/>
      <c r="Y3" s="66"/>
      <c r="Z3" s="66"/>
      <c r="AA3" s="66"/>
      <c r="AD3" s="36"/>
      <c r="AE3" s="66" t="s">
        <v>217</v>
      </c>
      <c r="AF3" s="66"/>
      <c r="AG3" s="66"/>
      <c r="AH3" s="66"/>
      <c r="AI3" s="66"/>
      <c r="AJ3" s="66"/>
      <c r="AK3" s="66"/>
      <c r="AL3" s="66"/>
      <c r="AM3" s="66"/>
      <c r="AN3" s="66"/>
      <c r="AO3" s="66"/>
    </row>
    <row r="4" spans="1:41" x14ac:dyDescent="0.2">
      <c r="B4" s="12" t="s">
        <v>140</v>
      </c>
      <c r="E4" s="12"/>
      <c r="F4" s="12" t="s">
        <v>156</v>
      </c>
      <c r="J4" s="12" t="s">
        <v>157</v>
      </c>
      <c r="O4" s="12"/>
      <c r="Q4" s="12" t="s">
        <v>72</v>
      </c>
      <c r="T4" s="12"/>
      <c r="U4" s="12" t="s">
        <v>156</v>
      </c>
      <c r="W4" s="17" t="s">
        <v>158</v>
      </c>
      <c r="Y4" s="12" t="s">
        <v>157</v>
      </c>
      <c r="AD4" s="36"/>
      <c r="AE4" s="12" t="s">
        <v>72</v>
      </c>
      <c r="AF4" s="36"/>
      <c r="AG4" s="36"/>
      <c r="AH4" s="12"/>
      <c r="AI4" s="12" t="s">
        <v>156</v>
      </c>
      <c r="AJ4" s="36"/>
      <c r="AK4" s="36" t="s">
        <v>158</v>
      </c>
      <c r="AL4" s="36"/>
      <c r="AM4" s="12" t="s">
        <v>157</v>
      </c>
      <c r="AN4" s="36"/>
      <c r="AO4" s="36"/>
    </row>
    <row r="5" spans="1:41" x14ac:dyDescent="0.2">
      <c r="A5" s="17" t="s">
        <v>6</v>
      </c>
      <c r="B5" s="17" t="s">
        <v>0</v>
      </c>
      <c r="C5" s="17" t="s">
        <v>2</v>
      </c>
      <c r="D5" s="17" t="s">
        <v>3</v>
      </c>
      <c r="F5" s="17" t="s">
        <v>5</v>
      </c>
      <c r="G5" s="17" t="s">
        <v>1</v>
      </c>
      <c r="H5" s="17" t="s">
        <v>4</v>
      </c>
      <c r="J5" s="17" t="s">
        <v>5</v>
      </c>
      <c r="K5" s="17" t="s">
        <v>1</v>
      </c>
      <c r="L5" s="17" t="s">
        <v>4</v>
      </c>
      <c r="M5" s="1"/>
      <c r="P5" s="17" t="s">
        <v>6</v>
      </c>
      <c r="Q5" s="17" t="s">
        <v>0</v>
      </c>
      <c r="R5" s="17" t="s">
        <v>2</v>
      </c>
      <c r="S5" s="17" t="s">
        <v>3</v>
      </c>
      <c r="U5" s="17" t="s">
        <v>5</v>
      </c>
      <c r="V5" s="17" t="s">
        <v>1</v>
      </c>
      <c r="W5" s="17" t="s">
        <v>4</v>
      </c>
      <c r="Y5" s="17" t="s">
        <v>5</v>
      </c>
      <c r="Z5" s="17" t="s">
        <v>1</v>
      </c>
      <c r="AA5" s="17" t="s">
        <v>4</v>
      </c>
      <c r="AD5" s="36" t="s">
        <v>6</v>
      </c>
      <c r="AE5" s="36" t="s">
        <v>0</v>
      </c>
      <c r="AF5" s="36" t="s">
        <v>2</v>
      </c>
      <c r="AG5" s="36" t="s">
        <v>3</v>
      </c>
      <c r="AH5" s="36"/>
      <c r="AI5" s="36" t="s">
        <v>5</v>
      </c>
      <c r="AJ5" s="36" t="s">
        <v>1</v>
      </c>
      <c r="AK5" s="36" t="s">
        <v>4</v>
      </c>
      <c r="AL5" s="36"/>
      <c r="AM5" s="36" t="s">
        <v>5</v>
      </c>
      <c r="AN5" s="36" t="s">
        <v>1</v>
      </c>
      <c r="AO5" s="36" t="s">
        <v>4</v>
      </c>
    </row>
    <row r="6" spans="1:41" x14ac:dyDescent="0.2">
      <c r="A6" s="17">
        <v>0</v>
      </c>
      <c r="B6" s="17">
        <v>2.22938105622972</v>
      </c>
      <c r="C6" s="17">
        <v>2.18603860489053</v>
      </c>
      <c r="D6" s="17">
        <v>1.4448917627934999E-2</v>
      </c>
      <c r="F6" s="17">
        <v>2.0532983433043199</v>
      </c>
      <c r="G6" s="17">
        <v>2.1501673344071102</v>
      </c>
      <c r="H6" s="51">
        <v>1.45749348847695E-2</v>
      </c>
      <c r="I6" s="51">
        <v>1.45749348847695E-2</v>
      </c>
      <c r="J6" s="26">
        <v>2.4623757023769901</v>
      </c>
      <c r="K6" s="26">
        <v>2.1731564765100599</v>
      </c>
      <c r="L6" s="26">
        <v>1.6685609672701499E-2</v>
      </c>
      <c r="M6" s="1"/>
      <c r="P6" s="17">
        <v>0</v>
      </c>
      <c r="Q6" s="17">
        <f>(B6-0.0067)/1.609*0.05</f>
        <v>6.9070262779046626E-2</v>
      </c>
      <c r="R6" s="17">
        <f>(C6+0.0881)/1.0504*0.05</f>
        <v>0.10825107601344869</v>
      </c>
      <c r="S6" s="17">
        <f>(D6+0.0221)/1.8135*0.05</f>
        <v>1.0076900366124898E-3</v>
      </c>
      <c r="U6" s="3">
        <f>(F6-0.0067)/1.609*0.0384</f>
        <v>4.8843614905460457E-2</v>
      </c>
      <c r="V6" s="3">
        <f>(G6+0.0881)/1.0504*0.0384</f>
        <v>8.1825462339330746E-2</v>
      </c>
      <c r="W6" s="3">
        <f>(H6+0.0221)/1.8135*0.0384</f>
        <v>7.76574303598097E-4</v>
      </c>
      <c r="Y6" s="3">
        <f>(J6-0.0067)/1.609*0.05882353</f>
        <v>8.9777199098224958E-2</v>
      </c>
      <c r="Z6" s="17">
        <f>(K6+0.0881)/1.0504*0.05882353</f>
        <v>0.12663279530053673</v>
      </c>
      <c r="AA6" s="17">
        <f>(L6+0.0221)/1.8135*0.05882353</f>
        <v>1.2580680861044651E-3</v>
      </c>
      <c r="AD6" s="36">
        <v>0</v>
      </c>
      <c r="AE6" s="36">
        <f>(B6-0.0067)/1.609*0.5</f>
        <v>0.69070262779046621</v>
      </c>
      <c r="AF6" s="36">
        <f>(C6+0.0881)/1.0504*0.5</f>
        <v>1.0825107601344868</v>
      </c>
      <c r="AG6" s="36">
        <f>(D6+0.0221)/1.8135*0.5</f>
        <v>1.0076900366124898E-2</v>
      </c>
      <c r="AH6" s="36"/>
      <c r="AI6" s="3">
        <f>(F6-0.0067)/1.609*0.384</f>
        <v>0.48843614905460464</v>
      </c>
      <c r="AJ6" s="3">
        <f>(G6+0.0881)/1.0504*0.384</f>
        <v>0.81825462339330757</v>
      </c>
      <c r="AK6" s="3">
        <f>(H6+0.0221)/1.8135*0.384</f>
        <v>7.7657430359809702E-3</v>
      </c>
      <c r="AL6" s="36"/>
      <c r="AM6" s="3">
        <f>(J6-0.0067)/1.609*0.5</f>
        <v>0.76310618470385028</v>
      </c>
      <c r="AN6" s="36">
        <f>(K6+0.0881)/1.0504*0.5</f>
        <v>1.0763787492907748</v>
      </c>
      <c r="AO6" s="36">
        <f>(L6+0.0221)/1.8135*0.5</f>
        <v>1.0693578624952167E-2</v>
      </c>
    </row>
    <row r="7" spans="1:41" x14ac:dyDescent="0.2">
      <c r="A7" s="17">
        <v>0.25</v>
      </c>
      <c r="B7" s="17">
        <v>1.6023207641710699</v>
      </c>
      <c r="C7" s="17">
        <v>1.8000014160879401</v>
      </c>
      <c r="D7" s="17">
        <v>0.72037307963969499</v>
      </c>
      <c r="F7" s="17">
        <v>1.5469887435872101</v>
      </c>
      <c r="G7" s="17">
        <v>1.57079085493781</v>
      </c>
      <c r="H7" s="51">
        <v>0.91835862426661397</v>
      </c>
      <c r="I7" s="51">
        <v>0.91835862426661397</v>
      </c>
      <c r="J7" s="26">
        <v>2.0580420846575298</v>
      </c>
      <c r="K7" s="26">
        <v>1.81610171345821</v>
      </c>
      <c r="L7" s="26">
        <v>0.39502276152808502</v>
      </c>
      <c r="M7" s="1"/>
      <c r="P7" s="17">
        <v>0.25</v>
      </c>
      <c r="Q7" s="17">
        <f t="shared" ref="Q7:Q30" si="0">(B7-0.0067)/1.609*0.05</f>
        <v>4.958423754416004E-2</v>
      </c>
      <c r="R7" s="17">
        <f t="shared" ref="R7:R30" si="1">(C7+0.0881)/1.0504*0.05</f>
        <v>8.9875353012563802E-2</v>
      </c>
      <c r="S7" s="17">
        <f t="shared" ref="S7:S30" si="2">(D7+0.0221)/1.8135*0.05</f>
        <v>2.0470721798723328E-2</v>
      </c>
      <c r="U7" s="3">
        <f t="shared" ref="U7:U18" si="3">(F7-0.0067)/1.609*0.0384</f>
        <v>3.6760153979955787E-2</v>
      </c>
      <c r="V7" s="3">
        <f t="shared" ref="V7:V18" si="4">(G7+0.0881)/1.0504*0.0384</f>
        <v>6.0644905587977818E-2</v>
      </c>
      <c r="W7" s="3">
        <f t="shared" ref="W7:W18" si="5">(H7+0.0221)/1.8135*0.0384</f>
        <v>1.9913764087035001E-2</v>
      </c>
      <c r="Y7" s="3">
        <f t="shared" ref="Y7:Y30" si="6">(J7-0.0067)/1.609*0.05882353</f>
        <v>7.4995141489816508E-2</v>
      </c>
      <c r="Z7" s="36">
        <f t="shared" ref="Z7:Z30" si="7">(K7+0.0881)/1.0504*0.05882353</f>
        <v>0.1066373444570263</v>
      </c>
      <c r="AA7" s="36">
        <f t="shared" ref="AA7:AA30" si="8">(L7+0.0221)/1.8135*0.05882353</f>
        <v>1.3529988021191154E-2</v>
      </c>
      <c r="AD7" s="36">
        <v>0.25</v>
      </c>
      <c r="AE7" s="36">
        <f t="shared" ref="AE7:AE30" si="9">(B7-0.0067)/1.609*0.5</f>
        <v>0.49584237544160037</v>
      </c>
      <c r="AF7" s="36">
        <f t="shared" ref="AF7:AF30" si="10">(C7+0.0881)/1.0504*0.5</f>
        <v>0.89875353012563797</v>
      </c>
      <c r="AG7" s="36">
        <f t="shared" ref="AG7:AG30" si="11">(D7+0.0221)/1.8135*0.5</f>
        <v>0.20470721798723326</v>
      </c>
      <c r="AH7" s="36"/>
      <c r="AI7" s="3">
        <f t="shared" ref="AI7:AI18" si="12">(F7-0.0067)/1.609*0.384</f>
        <v>0.3676015397995579</v>
      </c>
      <c r="AJ7" s="3">
        <f t="shared" ref="AJ7:AJ18" si="13">(G7+0.0881)/1.0504*0.384</f>
        <v>0.60644905587977826</v>
      </c>
      <c r="AK7" s="3">
        <f t="shared" ref="AK7:AK18" si="14">(H7+0.0221)/1.8135*0.384</f>
        <v>0.19913764087035005</v>
      </c>
      <c r="AL7" s="36"/>
      <c r="AM7" s="3">
        <f t="shared" ref="AM7:AM30" si="15">(J7-0.0067)/1.609*0.5</f>
        <v>0.63745869628885332</v>
      </c>
      <c r="AN7" s="36">
        <f t="shared" ref="AN7:AN30" si="16">(K7+0.0881)/1.0504*0.5</f>
        <v>0.90641741882054938</v>
      </c>
      <c r="AO7" s="36">
        <f t="shared" ref="AO7:AO30" si="17">(L7+0.0221)/1.8135*0.5</f>
        <v>0.11500489703007584</v>
      </c>
    </row>
    <row r="8" spans="1:41" x14ac:dyDescent="0.2">
      <c r="A8" s="17">
        <v>0.5</v>
      </c>
      <c r="B8" s="17">
        <v>1.17086095313065</v>
      </c>
      <c r="C8" s="17">
        <v>1.43045728940531</v>
      </c>
      <c r="D8" s="17">
        <v>1.1387091613931899</v>
      </c>
      <c r="F8" s="17">
        <v>0.97326887066161105</v>
      </c>
      <c r="G8" s="17">
        <v>1.1905983158425399</v>
      </c>
      <c r="H8" s="51">
        <v>1.4027962467811399</v>
      </c>
      <c r="I8" s="51">
        <v>1.4027962467811399</v>
      </c>
      <c r="J8" s="26">
        <v>1.73565095870242</v>
      </c>
      <c r="K8" s="26">
        <v>1.67279041974814</v>
      </c>
      <c r="L8" s="26">
        <v>0.63353549304015799</v>
      </c>
      <c r="M8" s="1"/>
      <c r="P8" s="17">
        <v>0.5</v>
      </c>
      <c r="Q8" s="17">
        <f t="shared" si="0"/>
        <v>3.6176536766023934E-2</v>
      </c>
      <c r="R8" s="17">
        <f t="shared" si="1"/>
        <v>7.228471484221774E-2</v>
      </c>
      <c r="S8" s="17">
        <f t="shared" si="2"/>
        <v>3.2004663947978768E-2</v>
      </c>
      <c r="U8" s="3">
        <f t="shared" si="3"/>
        <v>2.3067895980985621E-2</v>
      </c>
      <c r="V8" s="3">
        <f t="shared" si="4"/>
        <v>4.674601611610199E-2</v>
      </c>
      <c r="W8" s="3">
        <f>(H8+0.0221)/1.8135*0.0384</f>
        <v>3.0171500345407099E-2</v>
      </c>
      <c r="Y8" s="3">
        <f t="shared" si="6"/>
        <v>6.3208824479652315E-2</v>
      </c>
      <c r="Z8" s="36">
        <f t="shared" si="7"/>
        <v>9.8611757837744965E-2</v>
      </c>
      <c r="AA8" s="36">
        <f t="shared" si="8"/>
        <v>2.1266497983960589E-2</v>
      </c>
      <c r="AD8" s="36">
        <v>0.5</v>
      </c>
      <c r="AE8" s="36">
        <f t="shared" si="9"/>
        <v>0.36176536766023931</v>
      </c>
      <c r="AF8" s="36">
        <f t="shared" si="10"/>
        <v>0.72284714842217734</v>
      </c>
      <c r="AG8" s="36">
        <f t="shared" si="11"/>
        <v>0.32004663947978768</v>
      </c>
      <c r="AH8" s="36"/>
      <c r="AI8" s="3">
        <f t="shared" si="12"/>
        <v>0.23067895980985623</v>
      </c>
      <c r="AJ8" s="3">
        <f t="shared" si="13"/>
        <v>0.46746016116101996</v>
      </c>
      <c r="AK8" s="3">
        <f t="shared" si="14"/>
        <v>0.30171500345407104</v>
      </c>
      <c r="AL8" s="36"/>
      <c r="AM8" s="3">
        <f t="shared" si="15"/>
        <v>0.53727500270429462</v>
      </c>
      <c r="AN8" s="36">
        <f t="shared" si="16"/>
        <v>0.83819993323883291</v>
      </c>
      <c r="AO8" s="36">
        <f t="shared" si="17"/>
        <v>0.18076523105601269</v>
      </c>
    </row>
    <row r="9" spans="1:41" x14ac:dyDescent="0.2">
      <c r="A9" s="17">
        <v>0.75</v>
      </c>
      <c r="B9" s="11">
        <v>0.90008643735382499</v>
      </c>
      <c r="C9" s="11">
        <v>1.2626675875216899</v>
      </c>
      <c r="D9" s="11">
        <v>1.4141472275337601</v>
      </c>
      <c r="F9" s="17">
        <v>0.64355036892237405</v>
      </c>
      <c r="G9" s="17">
        <v>0.96094946662209202</v>
      </c>
      <c r="H9" s="51">
        <v>1.7364018244647199</v>
      </c>
      <c r="I9" s="51">
        <v>1.7364018244647199</v>
      </c>
      <c r="J9" s="26">
        <v>1.55813841775773</v>
      </c>
      <c r="K9" s="26">
        <v>1.5731692895096001</v>
      </c>
      <c r="L9" s="26">
        <v>0.81154822241444702</v>
      </c>
      <c r="M9" s="1"/>
      <c r="P9" s="17">
        <v>0.75</v>
      </c>
      <c r="Q9" s="17">
        <f t="shared" si="0"/>
        <v>2.7762163994836078E-2</v>
      </c>
      <c r="R9" s="17">
        <f t="shared" si="1"/>
        <v>6.4297771683248767E-2</v>
      </c>
      <c r="S9" s="17">
        <f t="shared" si="2"/>
        <v>3.9598765578543159E-2</v>
      </c>
      <c r="U9" s="3">
        <f t="shared" si="3"/>
        <v>1.5198914957501032E-2</v>
      </c>
      <c r="V9" s="3">
        <f t="shared" si="4"/>
        <v>3.8350627873465659E-2</v>
      </c>
      <c r="W9" s="3">
        <f t="shared" si="5"/>
        <v>3.7235439790154534E-2</v>
      </c>
      <c r="Y9" s="3">
        <f t="shared" si="6"/>
        <v>5.6719132573104021E-2</v>
      </c>
      <c r="Z9" s="36">
        <f t="shared" si="7"/>
        <v>9.3032867373901984E-2</v>
      </c>
      <c r="AA9" s="36">
        <f t="shared" si="8"/>
        <v>2.7040601720784613E-2</v>
      </c>
      <c r="AD9" s="36">
        <v>0.75</v>
      </c>
      <c r="AE9" s="36">
        <f t="shared" si="9"/>
        <v>0.27762163994836075</v>
      </c>
      <c r="AF9" s="36">
        <f t="shared" si="10"/>
        <v>0.64297771683248761</v>
      </c>
      <c r="AG9" s="36">
        <f t="shared" si="11"/>
        <v>0.39598765578543155</v>
      </c>
      <c r="AH9" s="36"/>
      <c r="AI9" s="3">
        <f t="shared" si="12"/>
        <v>0.15198914957501033</v>
      </c>
      <c r="AJ9" s="3">
        <f t="shared" si="13"/>
        <v>0.38350627873465665</v>
      </c>
      <c r="AK9" s="3">
        <f t="shared" si="14"/>
        <v>0.37235439790154534</v>
      </c>
      <c r="AL9" s="36"/>
      <c r="AM9" s="3">
        <f t="shared" si="15"/>
        <v>0.48211262205025796</v>
      </c>
      <c r="AN9" s="36">
        <f t="shared" si="16"/>
        <v>0.79077936477037325</v>
      </c>
      <c r="AO9" s="36">
        <f t="shared" si="17"/>
        <v>0.22984511232821811</v>
      </c>
    </row>
    <row r="10" spans="1:41" x14ac:dyDescent="0.2">
      <c r="A10" s="17">
        <v>1</v>
      </c>
      <c r="B10" s="3">
        <v>0.71206779330695102</v>
      </c>
      <c r="C10" s="3">
        <v>1.0932146448514499</v>
      </c>
      <c r="D10" s="11">
        <v>1.6112710293521899</v>
      </c>
      <c r="F10" s="17">
        <v>0.405722906688602</v>
      </c>
      <c r="G10" s="17">
        <v>0.79495675688747802</v>
      </c>
      <c r="H10" s="51">
        <v>1.95996831089711</v>
      </c>
      <c r="I10" s="51">
        <v>1.95996831089711</v>
      </c>
      <c r="J10" s="26">
        <v>1.3844198881040599</v>
      </c>
      <c r="K10" s="26">
        <v>1.45162354491759</v>
      </c>
      <c r="L10" s="26">
        <v>0.94085562514375198</v>
      </c>
      <c r="M10" s="1"/>
      <c r="P10" s="17">
        <v>1</v>
      </c>
      <c r="Q10" s="17">
        <f t="shared" si="0"/>
        <v>2.191944665341675E-2</v>
      </c>
      <c r="R10" s="17">
        <f t="shared" si="1"/>
        <v>5.623165674273848E-2</v>
      </c>
      <c r="S10" s="17">
        <f t="shared" si="2"/>
        <v>4.5033664994546183E-2</v>
      </c>
      <c r="U10" s="3">
        <f t="shared" si="3"/>
        <v>9.5229829812568771E-3</v>
      </c>
      <c r="V10" s="3">
        <f t="shared" si="4"/>
        <v>3.2282349071286319E-2</v>
      </c>
      <c r="W10" s="3">
        <f t="shared" si="5"/>
        <v>4.1969353812213415E-2</v>
      </c>
      <c r="Y10" s="3">
        <f t="shared" si="6"/>
        <v>5.0368146158785466E-2</v>
      </c>
      <c r="Z10" s="36">
        <f t="shared" si="7"/>
        <v>8.6226174920188692E-2</v>
      </c>
      <c r="AA10" s="36">
        <f t="shared" si="8"/>
        <v>3.1234876815170804E-2</v>
      </c>
      <c r="AD10" s="36">
        <v>1</v>
      </c>
      <c r="AE10" s="36">
        <f t="shared" si="9"/>
        <v>0.21919446653416749</v>
      </c>
      <c r="AF10" s="36">
        <f t="shared" si="10"/>
        <v>0.56231656742738478</v>
      </c>
      <c r="AG10" s="36">
        <f t="shared" si="11"/>
        <v>0.4503366499454618</v>
      </c>
      <c r="AH10" s="36"/>
      <c r="AI10" s="3">
        <f t="shared" si="12"/>
        <v>9.5229829812568792E-2</v>
      </c>
      <c r="AJ10" s="3">
        <f t="shared" si="13"/>
        <v>0.3228234907128632</v>
      </c>
      <c r="AK10" s="3">
        <f t="shared" si="14"/>
        <v>0.41969353812213417</v>
      </c>
      <c r="AL10" s="36"/>
      <c r="AM10" s="3">
        <f t="shared" si="15"/>
        <v>0.4281292380683841</v>
      </c>
      <c r="AN10" s="36">
        <f t="shared" si="16"/>
        <v>0.7329224794923791</v>
      </c>
      <c r="AO10" s="36">
        <f t="shared" si="17"/>
        <v>0.26549645027398733</v>
      </c>
    </row>
    <row r="11" spans="1:41" x14ac:dyDescent="0.2">
      <c r="A11" s="17">
        <v>1.25</v>
      </c>
      <c r="B11" s="11">
        <v>0.54309470927262304</v>
      </c>
      <c r="C11" s="11">
        <v>0.997408863995215</v>
      </c>
      <c r="D11" s="11">
        <v>1.7410114253354301</v>
      </c>
      <c r="F11" s="17">
        <v>0.251819573488821</v>
      </c>
      <c r="G11" s="17">
        <v>0.69364801311848501</v>
      </c>
      <c r="H11" s="51">
        <v>2.1034924114982698</v>
      </c>
      <c r="I11" s="51">
        <v>2.1034924114982698</v>
      </c>
      <c r="J11" s="26">
        <v>1.2674710388519801</v>
      </c>
      <c r="K11" s="26">
        <v>1.3717020676250899</v>
      </c>
      <c r="L11" s="26">
        <v>1.05800224296061</v>
      </c>
      <c r="M11" s="1"/>
      <c r="P11" s="17">
        <v>1.25</v>
      </c>
      <c r="Q11" s="17">
        <f t="shared" si="0"/>
        <v>1.6668573936377346E-2</v>
      </c>
      <c r="R11" s="17">
        <f t="shared" si="1"/>
        <v>5.1671214013481293E-2</v>
      </c>
      <c r="S11" s="17">
        <f t="shared" si="2"/>
        <v>4.861073684409789E-2</v>
      </c>
      <c r="U11" s="3">
        <f t="shared" si="3"/>
        <v>5.8499637178189715E-3</v>
      </c>
      <c r="V11" s="3">
        <f t="shared" si="4"/>
        <v>2.8578754478055808E-2</v>
      </c>
      <c r="W11" s="3">
        <f t="shared" si="5"/>
        <v>4.5008408382428214E-2</v>
      </c>
      <c r="Y11" s="3">
        <f t="shared" si="6"/>
        <v>4.609260598324464E-2</v>
      </c>
      <c r="Z11" s="36">
        <f t="shared" si="7"/>
        <v>8.1750486213829507E-2</v>
      </c>
      <c r="AA11" s="36">
        <f t="shared" si="8"/>
        <v>3.5034699030527007E-2</v>
      </c>
      <c r="AD11" s="36">
        <v>1.25</v>
      </c>
      <c r="AE11" s="36">
        <f t="shared" si="9"/>
        <v>0.16668573936377346</v>
      </c>
      <c r="AF11" s="36">
        <f t="shared" si="10"/>
        <v>0.51671214013481293</v>
      </c>
      <c r="AG11" s="36">
        <f t="shared" si="11"/>
        <v>0.48610736844097885</v>
      </c>
      <c r="AH11" s="36"/>
      <c r="AI11" s="3">
        <f t="shared" si="12"/>
        <v>5.849963717818972E-2</v>
      </c>
      <c r="AJ11" s="3">
        <f t="shared" si="13"/>
        <v>0.28578754478055812</v>
      </c>
      <c r="AK11" s="3">
        <f t="shared" si="14"/>
        <v>0.45008408382428217</v>
      </c>
      <c r="AL11" s="36"/>
      <c r="AM11" s="3">
        <f t="shared" si="15"/>
        <v>0.39178714693970795</v>
      </c>
      <c r="AN11" s="36">
        <f t="shared" si="16"/>
        <v>0.69487912586875955</v>
      </c>
      <c r="AO11" s="36">
        <f t="shared" si="17"/>
        <v>0.29779493878153018</v>
      </c>
    </row>
    <row r="12" spans="1:41" x14ac:dyDescent="0.2">
      <c r="A12" s="17">
        <v>1.5</v>
      </c>
      <c r="B12" s="11">
        <v>0.43191002509725901</v>
      </c>
      <c r="C12" s="11">
        <v>0.90334436294675102</v>
      </c>
      <c r="D12" s="11">
        <v>1.82665878805364</v>
      </c>
      <c r="F12" s="17">
        <v>0.14307505645823801</v>
      </c>
      <c r="G12" s="17">
        <v>0.61649284362811696</v>
      </c>
      <c r="H12" s="51">
        <v>2.1241738011247202</v>
      </c>
      <c r="I12" s="51">
        <v>2.1241738011247202</v>
      </c>
      <c r="J12" s="26">
        <v>1.16724205042397</v>
      </c>
      <c r="K12" s="26">
        <v>1.3024844097911501</v>
      </c>
      <c r="L12" s="26">
        <v>1.174948409864</v>
      </c>
      <c r="M12" s="1"/>
      <c r="P12" s="17">
        <v>1.5</v>
      </c>
      <c r="Q12" s="17">
        <f t="shared" si="0"/>
        <v>1.3213487417565541E-2</v>
      </c>
      <c r="R12" s="17">
        <f t="shared" si="1"/>
        <v>4.7193657794495004E-2</v>
      </c>
      <c r="S12" s="17">
        <f t="shared" si="2"/>
        <v>5.0972119880166533E-2</v>
      </c>
      <c r="U12" s="3">
        <f t="shared" si="3"/>
        <v>3.2546937029187934E-3</v>
      </c>
      <c r="V12" s="3">
        <f t="shared" si="4"/>
        <v>2.5758154222505415E-2</v>
      </c>
      <c r="W12" s="3">
        <f t="shared" si="5"/>
        <v>4.5446326971706232E-2</v>
      </c>
      <c r="Y12" s="3">
        <f t="shared" si="6"/>
        <v>4.2428328228325617E-2</v>
      </c>
      <c r="Z12" s="36">
        <f t="shared" si="7"/>
        <v>7.7874222912111588E-2</v>
      </c>
      <c r="AA12" s="36">
        <f t="shared" si="8"/>
        <v>3.8828019326764433E-2</v>
      </c>
      <c r="AD12" s="36">
        <v>1.5</v>
      </c>
      <c r="AE12" s="36">
        <f t="shared" si="9"/>
        <v>0.13213487417565539</v>
      </c>
      <c r="AF12" s="36">
        <f t="shared" si="10"/>
        <v>0.47193657794495003</v>
      </c>
      <c r="AG12" s="36">
        <f t="shared" si="11"/>
        <v>0.50972119880166533</v>
      </c>
      <c r="AH12" s="36"/>
      <c r="AI12" s="3">
        <f t="shared" si="12"/>
        <v>3.2546937029187935E-2</v>
      </c>
      <c r="AJ12" s="3">
        <f t="shared" si="13"/>
        <v>0.25758154222505419</v>
      </c>
      <c r="AK12" s="3">
        <f t="shared" si="14"/>
        <v>0.45446326971706241</v>
      </c>
      <c r="AL12" s="36"/>
      <c r="AM12" s="3">
        <f t="shared" si="15"/>
        <v>0.36064078633435986</v>
      </c>
      <c r="AN12" s="36">
        <f t="shared" si="16"/>
        <v>0.66193088813363965</v>
      </c>
      <c r="AO12" s="36">
        <f t="shared" si="17"/>
        <v>0.33003816097711608</v>
      </c>
    </row>
    <row r="13" spans="1:41" x14ac:dyDescent="0.2">
      <c r="A13" s="17">
        <v>1.75</v>
      </c>
      <c r="B13" s="11">
        <v>0.33128355664659498</v>
      </c>
      <c r="C13" s="11">
        <v>0.81572806842025802</v>
      </c>
      <c r="D13" s="11">
        <v>1.94430430291358</v>
      </c>
      <c r="F13" s="17">
        <v>9.5297722543141894E-2</v>
      </c>
      <c r="G13" s="17">
        <v>0.57020815899185195</v>
      </c>
      <c r="H13" s="17">
        <v>2.1337014193136499</v>
      </c>
      <c r="I13" s="51">
        <v>2.0937014193136498</v>
      </c>
      <c r="J13" s="26">
        <v>1.0699383010477801</v>
      </c>
      <c r="K13" s="26">
        <v>1.2382516115636799</v>
      </c>
      <c r="L13" s="26">
        <v>1.2629932641239501</v>
      </c>
      <c r="M13" s="1"/>
      <c r="P13" s="17">
        <v>1.75</v>
      </c>
      <c r="Q13" s="17">
        <f t="shared" si="0"/>
        <v>1.0086499585040244E-2</v>
      </c>
      <c r="R13" s="17">
        <f t="shared" si="1"/>
        <v>4.3023042099212587E-2</v>
      </c>
      <c r="S13" s="17">
        <f>(D13+0.0221)/1.8135*0.05</f>
        <v>5.4215723818957277E-2</v>
      </c>
      <c r="U13" s="3">
        <f t="shared" si="3"/>
        <v>2.1144515510606887E-3</v>
      </c>
      <c r="V13" s="3">
        <f t="shared" si="4"/>
        <v>2.4066101775787423E-2</v>
      </c>
      <c r="W13" s="3">
        <f t="shared" si="5"/>
        <v>4.564806975552476E-2</v>
      </c>
      <c r="Y13" s="3">
        <f t="shared" si="6"/>
        <v>3.8870994467888831E-2</v>
      </c>
      <c r="Z13" s="36">
        <f t="shared" si="7"/>
        <v>7.4277117110971513E-2</v>
      </c>
      <c r="AA13" s="36">
        <f t="shared" si="8"/>
        <v>4.1683883195474551E-2</v>
      </c>
      <c r="AD13" s="36">
        <v>1.75</v>
      </c>
      <c r="AE13" s="36">
        <f t="shared" si="9"/>
        <v>0.10086499585040243</v>
      </c>
      <c r="AF13" s="36">
        <f t="shared" si="10"/>
        <v>0.43023042099212583</v>
      </c>
      <c r="AG13" s="36">
        <f t="shared" si="11"/>
        <v>0.54215723818957273</v>
      </c>
      <c r="AH13" s="36"/>
      <c r="AI13" s="3">
        <f t="shared" si="12"/>
        <v>2.1144515510606889E-2</v>
      </c>
      <c r="AJ13" s="3">
        <f t="shared" si="13"/>
        <v>0.24066101775787427</v>
      </c>
      <c r="AK13" s="3">
        <f t="shared" si="14"/>
        <v>0.45648069755524767</v>
      </c>
      <c r="AL13" s="36"/>
      <c r="AM13" s="3">
        <f t="shared" si="15"/>
        <v>0.33040344967302054</v>
      </c>
      <c r="AN13" s="36">
        <f t="shared" si="16"/>
        <v>0.63135548912970296</v>
      </c>
      <c r="AO13" s="36">
        <f t="shared" si="17"/>
        <v>0.35431300361840368</v>
      </c>
    </row>
    <row r="14" spans="1:41" x14ac:dyDescent="0.2">
      <c r="A14" s="17">
        <v>2</v>
      </c>
      <c r="B14" s="11">
        <v>0.25993284936323602</v>
      </c>
      <c r="C14" s="11">
        <v>0.78110808511005703</v>
      </c>
      <c r="D14" s="11">
        <v>1.9823127610793001</v>
      </c>
      <c r="F14" s="17">
        <v>7.2522175992320706E-2</v>
      </c>
      <c r="G14" s="17">
        <v>0.54854421619890703</v>
      </c>
      <c r="H14" s="17">
        <v>2.1343858204213801</v>
      </c>
      <c r="I14" s="51">
        <v>2.1343858204213801</v>
      </c>
      <c r="J14" s="26">
        <v>0.96026769743058105</v>
      </c>
      <c r="K14" s="26">
        <v>1.16221681249481</v>
      </c>
      <c r="L14" s="26">
        <v>1.3284071013319301</v>
      </c>
      <c r="M14" s="1"/>
      <c r="P14" s="17">
        <v>2</v>
      </c>
      <c r="Q14" s="17">
        <f t="shared" si="0"/>
        <v>7.8692619441651981E-3</v>
      </c>
      <c r="R14" s="17">
        <f t="shared" si="1"/>
        <v>4.1375099253144372E-2</v>
      </c>
      <c r="S14" s="17">
        <f t="shared" si="2"/>
        <v>5.5263654840896063E-2</v>
      </c>
      <c r="U14" s="3">
        <f t="shared" si="3"/>
        <v>1.5708959341859013E-3</v>
      </c>
      <c r="V14" s="3">
        <f t="shared" si="4"/>
        <v>2.3274122145885402E-2</v>
      </c>
      <c r="W14" s="3">
        <f t="shared" si="5"/>
        <v>4.5662561623480008E-2</v>
      </c>
      <c r="Y14" s="3">
        <f t="shared" si="6"/>
        <v>3.4861540122336047E-2</v>
      </c>
      <c r="Z14" s="36">
        <f t="shared" si="7"/>
        <v>7.0019086566348851E-2</v>
      </c>
      <c r="AA14" s="36">
        <f t="shared" si="8"/>
        <v>4.3805676862647823E-2</v>
      </c>
      <c r="AD14" s="36">
        <v>2</v>
      </c>
      <c r="AE14" s="36">
        <f t="shared" si="9"/>
        <v>7.869261944165197E-2</v>
      </c>
      <c r="AF14" s="36">
        <f t="shared" si="10"/>
        <v>0.41375099253144371</v>
      </c>
      <c r="AG14" s="36">
        <f t="shared" si="11"/>
        <v>0.55263654840896059</v>
      </c>
      <c r="AH14" s="36"/>
      <c r="AI14" s="3">
        <f t="shared" si="12"/>
        <v>1.5708959341859015E-2</v>
      </c>
      <c r="AJ14" s="3">
        <f t="shared" si="13"/>
        <v>0.23274122145885406</v>
      </c>
      <c r="AK14" s="3">
        <f t="shared" si="14"/>
        <v>0.45662561623480014</v>
      </c>
      <c r="AL14" s="36"/>
      <c r="AM14" s="3">
        <f t="shared" si="15"/>
        <v>0.29632308807662555</v>
      </c>
      <c r="AN14" s="36">
        <f t="shared" si="16"/>
        <v>0.59516222986234291</v>
      </c>
      <c r="AO14" s="36">
        <f t="shared" si="17"/>
        <v>0.37234824960902402</v>
      </c>
    </row>
    <row r="15" spans="1:41" x14ac:dyDescent="0.2">
      <c r="A15" s="17">
        <v>2.25</v>
      </c>
      <c r="B15" s="11">
        <v>0.202135260414676</v>
      </c>
      <c r="C15" s="11">
        <v>0.73022171321324503</v>
      </c>
      <c r="D15" s="11">
        <v>2.0215818867839199</v>
      </c>
      <c r="F15" s="17">
        <v>5.8513248152098199E-2</v>
      </c>
      <c r="G15" s="17">
        <v>0.52060463956695902</v>
      </c>
      <c r="H15" s="17">
        <v>2.14753066265021</v>
      </c>
      <c r="J15" s="26">
        <v>0.89706973575441196</v>
      </c>
      <c r="K15" s="26">
        <v>1.1365612735434401</v>
      </c>
      <c r="L15" s="26">
        <v>1.4310466121210801</v>
      </c>
      <c r="M15" s="1"/>
      <c r="P15" s="17">
        <v>2.25</v>
      </c>
      <c r="Q15" s="17">
        <f t="shared" si="0"/>
        <v>6.0731901931223124E-3</v>
      </c>
      <c r="R15" s="17">
        <f t="shared" si="1"/>
        <v>3.8952861443890187E-2</v>
      </c>
      <c r="S15" s="17">
        <f t="shared" si="2"/>
        <v>5.6346343721641025E-2</v>
      </c>
      <c r="U15" s="3">
        <f t="shared" si="3"/>
        <v>1.2365622927536176E-3</v>
      </c>
      <c r="V15" s="3">
        <f t="shared" si="4"/>
        <v>2.2252721019964984E-2</v>
      </c>
      <c r="W15" s="3">
        <f t="shared" si="5"/>
        <v>4.5940897405992866E-2</v>
      </c>
      <c r="Y15" s="3">
        <f t="shared" si="6"/>
        <v>3.2551081952915922E-2</v>
      </c>
      <c r="Z15" s="36">
        <f t="shared" si="7"/>
        <v>6.8582348785339628E-2</v>
      </c>
      <c r="AA15" s="36">
        <f t="shared" si="8"/>
        <v>4.7134939802868883E-2</v>
      </c>
      <c r="AD15" s="36">
        <v>2.25</v>
      </c>
      <c r="AE15" s="36">
        <f t="shared" si="9"/>
        <v>6.0731901931223117E-2</v>
      </c>
      <c r="AF15" s="36">
        <f t="shared" si="10"/>
        <v>0.38952861443890185</v>
      </c>
      <c r="AG15" s="36">
        <f t="shared" si="11"/>
        <v>0.56346343721641023</v>
      </c>
      <c r="AH15" s="36"/>
      <c r="AI15" s="3">
        <f t="shared" si="12"/>
        <v>1.236562292753618E-2</v>
      </c>
      <c r="AJ15" s="3">
        <f t="shared" si="13"/>
        <v>0.22252721019964988</v>
      </c>
      <c r="AK15" s="3">
        <f t="shared" si="14"/>
        <v>0.4594089740599287</v>
      </c>
      <c r="AL15" s="36"/>
      <c r="AM15" s="3">
        <f t="shared" si="15"/>
        <v>0.2766841938329434</v>
      </c>
      <c r="AN15" s="36">
        <f t="shared" si="16"/>
        <v>0.58294995884588729</v>
      </c>
      <c r="AO15" s="36">
        <f t="shared" si="17"/>
        <v>0.40064698431791568</v>
      </c>
    </row>
    <row r="16" spans="1:41" x14ac:dyDescent="0.2">
      <c r="A16" s="17">
        <v>2.5</v>
      </c>
      <c r="B16" s="11">
        <v>0.162592945795657</v>
      </c>
      <c r="C16" s="11">
        <v>0.70795064628369297</v>
      </c>
      <c r="D16" s="11">
        <v>2.08145746941823</v>
      </c>
      <c r="F16" s="17">
        <v>5.6155580915573898E-2</v>
      </c>
      <c r="G16" s="17">
        <v>0.515644154089278</v>
      </c>
      <c r="H16" s="17">
        <v>2.14523246447005</v>
      </c>
      <c r="J16" s="26">
        <v>0.80585919345980594</v>
      </c>
      <c r="K16" s="26">
        <v>1.0733336203625301</v>
      </c>
      <c r="L16" s="26">
        <v>1.4842585383746301</v>
      </c>
      <c r="M16" s="1"/>
      <c r="P16" s="17">
        <v>2.5</v>
      </c>
      <c r="Q16" s="17">
        <f t="shared" si="0"/>
        <v>4.8444047792311068E-3</v>
      </c>
      <c r="R16" s="17">
        <f t="shared" si="1"/>
        <v>3.7892738303679216E-2</v>
      </c>
      <c r="S16" s="17">
        <f t="shared" si="2"/>
        <v>5.7997173129810592E-2</v>
      </c>
      <c r="U16" s="3">
        <f t="shared" si="3"/>
        <v>1.1802947838148153E-3</v>
      </c>
      <c r="V16" s="3">
        <f t="shared" si="4"/>
        <v>2.2071378062669716E-2</v>
      </c>
      <c r="W16" s="3">
        <f t="shared" si="5"/>
        <v>4.5892234152550275E-2</v>
      </c>
      <c r="Y16" s="3">
        <f t="shared" si="6"/>
        <v>2.9216510125083091E-2</v>
      </c>
      <c r="Z16" s="36">
        <f t="shared" si="7"/>
        <v>6.5041532188122531E-2</v>
      </c>
      <c r="AA16" s="36">
        <f t="shared" si="8"/>
        <v>4.8860946607574417E-2</v>
      </c>
      <c r="AD16" s="36">
        <v>2.5</v>
      </c>
      <c r="AE16" s="36">
        <f t="shared" si="9"/>
        <v>4.8444047792311061E-2</v>
      </c>
      <c r="AF16" s="36">
        <f t="shared" si="10"/>
        <v>0.37892738303679213</v>
      </c>
      <c r="AG16" s="36">
        <f t="shared" si="11"/>
        <v>0.57997173129810586</v>
      </c>
      <c r="AH16" s="36"/>
      <c r="AI16" s="3">
        <f t="shared" si="12"/>
        <v>1.1802947838148153E-2</v>
      </c>
      <c r="AJ16" s="3">
        <f t="shared" si="13"/>
        <v>0.22071378062669719</v>
      </c>
      <c r="AK16" s="3">
        <f t="shared" si="14"/>
        <v>0.45892234152550276</v>
      </c>
      <c r="AL16" s="36"/>
      <c r="AM16" s="3">
        <f t="shared" si="15"/>
        <v>0.24834033357980295</v>
      </c>
      <c r="AN16" s="36">
        <f t="shared" si="16"/>
        <v>0.55285301807051135</v>
      </c>
      <c r="AO16" s="36">
        <f t="shared" si="17"/>
        <v>0.41531804201120215</v>
      </c>
    </row>
    <row r="17" spans="1:41" x14ac:dyDescent="0.2">
      <c r="A17" s="17">
        <v>2.75</v>
      </c>
      <c r="B17" s="11">
        <v>0.13136300849848301</v>
      </c>
      <c r="C17" s="11">
        <v>0.65565976359530298</v>
      </c>
      <c r="D17" s="11">
        <v>2.07296665524595</v>
      </c>
      <c r="F17" s="17">
        <v>5.5010461143059297E-2</v>
      </c>
      <c r="G17" s="17">
        <v>0.49767939913765502</v>
      </c>
      <c r="H17" s="17">
        <v>2.1289371497686198</v>
      </c>
      <c r="J17" s="26">
        <v>0.73730239520537799</v>
      </c>
      <c r="K17" s="26">
        <v>1.02423915875886</v>
      </c>
      <c r="L17" s="26">
        <v>1.53788239488884</v>
      </c>
      <c r="P17" s="17">
        <v>2.75</v>
      </c>
      <c r="Q17" s="17">
        <f t="shared" si="0"/>
        <v>3.873928169623462E-3</v>
      </c>
      <c r="R17" s="17">
        <f t="shared" si="1"/>
        <v>3.5403644497110767E-2</v>
      </c>
      <c r="S17" s="17">
        <f t="shared" si="2"/>
        <v>5.7763072932063703E-2</v>
      </c>
      <c r="U17" s="3">
        <f t="shared" si="3"/>
        <v>1.1529656357324282E-3</v>
      </c>
      <c r="V17" s="3">
        <f t="shared" si="4"/>
        <v>2.1414631499320214E-2</v>
      </c>
      <c r="W17" s="3">
        <f t="shared" si="5"/>
        <v>4.5547188613793768E-2</v>
      </c>
      <c r="Y17" s="3">
        <f t="shared" si="6"/>
        <v>2.6710137919475081E-2</v>
      </c>
      <c r="Z17" s="36">
        <f t="shared" si="7"/>
        <v>6.2292189523444945E-2</v>
      </c>
      <c r="AA17" s="36">
        <f t="shared" si="8"/>
        <v>5.0600314973926405E-2</v>
      </c>
      <c r="AD17" s="36">
        <v>2.75</v>
      </c>
      <c r="AE17" s="36">
        <f t="shared" si="9"/>
        <v>3.8739281696234619E-2</v>
      </c>
      <c r="AF17" s="36">
        <f t="shared" si="10"/>
        <v>0.35403644497110764</v>
      </c>
      <c r="AG17" s="36">
        <f t="shared" si="11"/>
        <v>0.57763072932063697</v>
      </c>
      <c r="AH17" s="36"/>
      <c r="AI17" s="3">
        <f t="shared" si="12"/>
        <v>1.1529656357324284E-2</v>
      </c>
      <c r="AJ17" s="3">
        <f t="shared" si="13"/>
        <v>0.21414631499320214</v>
      </c>
      <c r="AK17" s="3">
        <f t="shared" si="14"/>
        <v>0.45547188613793776</v>
      </c>
      <c r="AL17" s="36"/>
      <c r="AM17" s="3">
        <f t="shared" si="15"/>
        <v>0.22703617004517648</v>
      </c>
      <c r="AN17" s="36">
        <f t="shared" si="16"/>
        <v>0.52948360565444597</v>
      </c>
      <c r="AO17" s="36">
        <f t="shared" si="17"/>
        <v>0.43010267297734772</v>
      </c>
    </row>
    <row r="18" spans="1:41" x14ac:dyDescent="0.2">
      <c r="A18" s="17">
        <v>3</v>
      </c>
      <c r="B18" s="11">
        <v>0.110357970191788</v>
      </c>
      <c r="C18" s="11">
        <v>0.64870456675650801</v>
      </c>
      <c r="D18" s="11">
        <v>2.1450329366649399</v>
      </c>
      <c r="F18" s="3">
        <v>5.3811781266355802E-2</v>
      </c>
      <c r="G18" s="3">
        <v>0.48081747838962302</v>
      </c>
      <c r="H18" s="3">
        <v>2.1250508179500698</v>
      </c>
      <c r="J18" s="26">
        <v>0.67359565922729603</v>
      </c>
      <c r="K18" s="26">
        <v>0.98072987384997101</v>
      </c>
      <c r="L18" s="26">
        <v>1.60300906478183</v>
      </c>
      <c r="P18" s="17">
        <v>3</v>
      </c>
      <c r="Q18" s="17">
        <f t="shared" si="0"/>
        <v>3.2211923614601616E-3</v>
      </c>
      <c r="R18" s="17">
        <f t="shared" si="1"/>
        <v>3.5072570770968585E-2</v>
      </c>
      <c r="S18" s="17">
        <f t="shared" si="2"/>
        <v>5.9750012039287016E-2</v>
      </c>
      <c r="U18" s="3">
        <f t="shared" si="3"/>
        <v>1.1243582353188705E-3</v>
      </c>
      <c r="V18" s="3">
        <f t="shared" si="4"/>
        <v>2.0798201799468317E-2</v>
      </c>
      <c r="W18" s="3">
        <f t="shared" si="5"/>
        <v>4.5464897385874094E-2</v>
      </c>
      <c r="Y18" s="3">
        <f t="shared" si="6"/>
        <v>2.4381079439047E-2</v>
      </c>
      <c r="Z18" s="36">
        <f t="shared" si="7"/>
        <v>5.9855622762100137E-2</v>
      </c>
      <c r="AA18" s="36">
        <f t="shared" si="8"/>
        <v>5.2712793948423445E-2</v>
      </c>
      <c r="AD18" s="36">
        <v>3</v>
      </c>
      <c r="AE18" s="36">
        <f t="shared" si="9"/>
        <v>3.2211923614601616E-2</v>
      </c>
      <c r="AF18" s="36">
        <f t="shared" si="10"/>
        <v>0.35072570770968581</v>
      </c>
      <c r="AG18" s="36">
        <f t="shared" si="11"/>
        <v>0.59750012039287015</v>
      </c>
      <c r="AH18" s="36"/>
      <c r="AI18" s="3">
        <f t="shared" si="12"/>
        <v>1.1243582353188708E-2</v>
      </c>
      <c r="AJ18" s="3">
        <f t="shared" si="13"/>
        <v>0.20798201799468319</v>
      </c>
      <c r="AK18" s="3">
        <f t="shared" si="14"/>
        <v>0.45464897385874098</v>
      </c>
      <c r="AL18" s="36"/>
      <c r="AM18" s="3">
        <f t="shared" si="15"/>
        <v>0.20723917315950777</v>
      </c>
      <c r="AN18" s="36">
        <f t="shared" si="16"/>
        <v>0.5087727883901233</v>
      </c>
      <c r="AO18" s="36">
        <f t="shared" si="17"/>
        <v>0.44805874408101187</v>
      </c>
    </row>
    <row r="19" spans="1:41" x14ac:dyDescent="0.2">
      <c r="A19" s="17">
        <v>3.25</v>
      </c>
      <c r="B19" s="11">
        <v>9.4856074383509306E-2</v>
      </c>
      <c r="C19" s="11">
        <v>0.61759147669111703</v>
      </c>
      <c r="D19" s="11">
        <v>2.1239129840371</v>
      </c>
      <c r="F19" s="3"/>
      <c r="G19" s="3"/>
      <c r="H19" s="3"/>
      <c r="J19" s="26">
        <v>0.60743474362521499</v>
      </c>
      <c r="K19" s="26">
        <v>0.95075514936640804</v>
      </c>
      <c r="L19" s="26">
        <v>1.6657120131759999</v>
      </c>
      <c r="P19" s="17">
        <v>3.25</v>
      </c>
      <c r="Q19" s="17">
        <f t="shared" si="0"/>
        <v>2.7394678180083691E-3</v>
      </c>
      <c r="R19" s="17">
        <f t="shared" si="1"/>
        <v>3.3591559248434738E-2</v>
      </c>
      <c r="S19" s="17">
        <f t="shared" si="2"/>
        <v>5.9167713924375524E-2</v>
      </c>
      <c r="U19" s="3"/>
      <c r="V19" s="3"/>
      <c r="W19" s="3"/>
      <c r="Y19" s="3">
        <f t="shared" si="6"/>
        <v>2.1962298454742162E-2</v>
      </c>
      <c r="Z19" s="36">
        <f t="shared" si="7"/>
        <v>5.8177005944791874E-2</v>
      </c>
      <c r="AA19" s="36">
        <f t="shared" si="8"/>
        <v>5.4746655964388664E-2</v>
      </c>
      <c r="AD19" s="36">
        <v>3.25</v>
      </c>
      <c r="AE19" s="36">
        <f t="shared" si="9"/>
        <v>2.739467818008369E-2</v>
      </c>
      <c r="AF19" s="36">
        <f t="shared" si="10"/>
        <v>0.33591559248434738</v>
      </c>
      <c r="AG19" s="36">
        <f t="shared" si="11"/>
        <v>0.5916771392437552</v>
      </c>
      <c r="AH19" s="36"/>
      <c r="AI19" s="3"/>
      <c r="AJ19" s="3"/>
      <c r="AK19" s="3"/>
      <c r="AL19" s="36"/>
      <c r="AM19" s="3">
        <f t="shared" si="15"/>
        <v>0.18667953499851303</v>
      </c>
      <c r="AN19" s="36">
        <f t="shared" si="16"/>
        <v>0.49450454558568546</v>
      </c>
      <c r="AO19" s="36">
        <f t="shared" si="17"/>
        <v>0.46534657104383792</v>
      </c>
    </row>
    <row r="20" spans="1:41" x14ac:dyDescent="0.2">
      <c r="A20" s="17">
        <v>3.5</v>
      </c>
      <c r="B20" s="11">
        <v>8.1828041390979003E-2</v>
      </c>
      <c r="C20" s="11">
        <v>0.61927150131347797</v>
      </c>
      <c r="D20" s="11">
        <v>2.15096351518909</v>
      </c>
      <c r="F20" s="3"/>
      <c r="G20" s="3"/>
      <c r="H20" s="3"/>
      <c r="J20" s="26">
        <v>0.54605956845596704</v>
      </c>
      <c r="K20" s="26">
        <v>0.90559343464410103</v>
      </c>
      <c r="L20" s="26">
        <v>1.69567265413643</v>
      </c>
      <c r="P20" s="17">
        <v>3.5</v>
      </c>
      <c r="Q20" s="17">
        <f t="shared" si="0"/>
        <v>2.3346190612485709E-3</v>
      </c>
      <c r="R20" s="17">
        <f t="shared" si="1"/>
        <v>3.3671529955896701E-2</v>
      </c>
      <c r="S20" s="17">
        <f t="shared" si="2"/>
        <v>5.9913523991979328E-2</v>
      </c>
      <c r="U20" s="3"/>
      <c r="V20" s="3"/>
      <c r="W20" s="3"/>
      <c r="Y20" s="3">
        <f t="shared" si="6"/>
        <v>1.9718479649382614E-2</v>
      </c>
      <c r="Z20" s="36">
        <f t="shared" si="7"/>
        <v>5.564790133624363E-2</v>
      </c>
      <c r="AA20" s="36">
        <f t="shared" si="8"/>
        <v>5.5718473258215558E-2</v>
      </c>
      <c r="AD20" s="36">
        <v>3.5</v>
      </c>
      <c r="AE20" s="36">
        <f t="shared" si="9"/>
        <v>2.3346190612485707E-2</v>
      </c>
      <c r="AF20" s="36">
        <f t="shared" si="10"/>
        <v>0.33671529955896701</v>
      </c>
      <c r="AG20" s="36">
        <f t="shared" si="11"/>
        <v>0.59913523991979323</v>
      </c>
      <c r="AH20" s="36"/>
      <c r="AI20" s="3"/>
      <c r="AJ20" s="3"/>
      <c r="AK20" s="3"/>
      <c r="AL20" s="36"/>
      <c r="AM20" s="3">
        <f t="shared" si="15"/>
        <v>0.16760707534368147</v>
      </c>
      <c r="AN20" s="36">
        <f t="shared" si="16"/>
        <v>0.4730071566279993</v>
      </c>
      <c r="AO20" s="36">
        <f t="shared" si="17"/>
        <v>0.47360701795876209</v>
      </c>
    </row>
    <row r="21" spans="1:41" x14ac:dyDescent="0.2">
      <c r="A21" s="17">
        <v>3.75</v>
      </c>
      <c r="B21" s="11">
        <v>7.2807185446532904E-2</v>
      </c>
      <c r="C21" s="11">
        <v>0.61385230686821102</v>
      </c>
      <c r="D21" s="11">
        <v>2.1581150883195699</v>
      </c>
      <c r="F21" s="3"/>
      <c r="G21" s="3"/>
      <c r="H21" s="3"/>
      <c r="J21" s="26">
        <v>0.49566056988858298</v>
      </c>
      <c r="K21" s="26">
        <v>0.87065633555563904</v>
      </c>
      <c r="L21" s="26">
        <v>1.75147039273764</v>
      </c>
      <c r="P21" s="17">
        <v>3.75</v>
      </c>
      <c r="Q21" s="17">
        <f t="shared" si="0"/>
        <v>2.0542941406629244E-3</v>
      </c>
      <c r="R21" s="17">
        <f t="shared" si="1"/>
        <v>3.3413571347496715E-2</v>
      </c>
      <c r="S21" s="17">
        <f t="shared" si="2"/>
        <v>6.0110699981239871E-2</v>
      </c>
      <c r="U21" s="3"/>
      <c r="V21" s="3"/>
      <c r="W21" s="3"/>
      <c r="Y21" s="3">
        <f t="shared" si="6"/>
        <v>1.7875939559762685E-2</v>
      </c>
      <c r="Z21" s="36">
        <f t="shared" si="7"/>
        <v>5.3691386202634424E-2</v>
      </c>
      <c r="AA21" s="36">
        <f t="shared" si="8"/>
        <v>5.7528354675662724E-2</v>
      </c>
      <c r="AD21" s="36">
        <v>3.75</v>
      </c>
      <c r="AE21" s="36">
        <f t="shared" si="9"/>
        <v>2.0542941406629243E-2</v>
      </c>
      <c r="AF21" s="36">
        <f t="shared" si="10"/>
        <v>0.33413571347496712</v>
      </c>
      <c r="AG21" s="36">
        <f t="shared" si="11"/>
        <v>0.60110699981239868</v>
      </c>
      <c r="AH21" s="36"/>
      <c r="AI21" s="3"/>
      <c r="AJ21" s="3"/>
      <c r="AK21" s="3"/>
      <c r="AL21" s="36"/>
      <c r="AM21" s="3">
        <f t="shared" si="15"/>
        <v>0.15194548473852798</v>
      </c>
      <c r="AN21" s="36">
        <f t="shared" si="16"/>
        <v>0.45637677815862482</v>
      </c>
      <c r="AO21" s="36">
        <f t="shared" si="17"/>
        <v>0.48899100985322308</v>
      </c>
    </row>
    <row r="22" spans="1:41" x14ac:dyDescent="0.2">
      <c r="A22" s="17">
        <v>4</v>
      </c>
      <c r="B22" s="17">
        <v>6.5946641631387207E-2</v>
      </c>
      <c r="C22" s="17">
        <v>0.60220905322112706</v>
      </c>
      <c r="D22" s="17">
        <v>2.1342259901879799</v>
      </c>
      <c r="F22" s="3"/>
      <c r="G22" s="3"/>
      <c r="H22" s="3"/>
      <c r="J22" s="26">
        <v>0.44406598875926001</v>
      </c>
      <c r="K22" s="26">
        <v>0.84398208478542502</v>
      </c>
      <c r="L22" s="26">
        <v>1.7816092924462701</v>
      </c>
      <c r="P22" s="17">
        <v>4</v>
      </c>
      <c r="Q22" s="17">
        <f t="shared" si="0"/>
        <v>1.8411013558541707E-3</v>
      </c>
      <c r="R22" s="17">
        <f t="shared" si="1"/>
        <v>3.2859341832688835E-2</v>
      </c>
      <c r="S22" s="17">
        <f t="shared" si="2"/>
        <v>5.9452053768623662E-2</v>
      </c>
      <c r="U22" s="3"/>
      <c r="V22" s="3"/>
      <c r="W22" s="3"/>
      <c r="Y22" s="3">
        <f t="shared" si="6"/>
        <v>1.5989690093697946E-2</v>
      </c>
      <c r="Z22" s="36">
        <f t="shared" si="7"/>
        <v>5.2197599463859476E-2</v>
      </c>
      <c r="AA22" s="36">
        <f t="shared" si="8"/>
        <v>5.8505954053207576E-2</v>
      </c>
      <c r="AD22" s="36">
        <v>4</v>
      </c>
      <c r="AE22" s="36">
        <f t="shared" si="9"/>
        <v>1.8411013558541706E-2</v>
      </c>
      <c r="AF22" s="36">
        <f t="shared" si="10"/>
        <v>0.32859341832688832</v>
      </c>
      <c r="AG22" s="36">
        <f t="shared" si="11"/>
        <v>0.59452053768623658</v>
      </c>
      <c r="AH22" s="36"/>
      <c r="AI22" s="3"/>
      <c r="AJ22" s="3"/>
      <c r="AK22" s="3"/>
      <c r="AL22" s="36"/>
      <c r="AM22" s="3">
        <f t="shared" si="15"/>
        <v>0.13591236443730889</v>
      </c>
      <c r="AN22" s="36">
        <f t="shared" si="16"/>
        <v>0.44367959100600962</v>
      </c>
      <c r="AO22" s="36">
        <f t="shared" si="17"/>
        <v>0.49730060447925839</v>
      </c>
    </row>
    <row r="23" spans="1:41" x14ac:dyDescent="0.2">
      <c r="A23" s="17">
        <v>4.25</v>
      </c>
      <c r="B23" s="17">
        <v>6.1913612177162902E-2</v>
      </c>
      <c r="C23" s="17">
        <v>0.58622890474311296</v>
      </c>
      <c r="D23" s="17">
        <v>2.1870183849718101</v>
      </c>
      <c r="F23" s="3"/>
      <c r="G23" s="3"/>
      <c r="H23" s="3"/>
      <c r="J23" s="26">
        <v>0.39498453245537402</v>
      </c>
      <c r="K23" s="26">
        <v>0.79894544904488995</v>
      </c>
      <c r="L23" s="26">
        <v>1.81656822679004</v>
      </c>
      <c r="P23" s="17">
        <v>4.25</v>
      </c>
      <c r="Q23" s="17">
        <f t="shared" si="0"/>
        <v>1.7157741509373184E-3</v>
      </c>
      <c r="R23" s="17">
        <f t="shared" si="1"/>
        <v>3.2098672160277654E-2</v>
      </c>
      <c r="S23" s="17">
        <f t="shared" si="2"/>
        <v>6.090759263776703E-2</v>
      </c>
      <c r="U23" s="3"/>
      <c r="V23" s="3"/>
      <c r="W23" s="3"/>
      <c r="Y23" s="3">
        <f t="shared" si="6"/>
        <v>1.4195318112756164E-2</v>
      </c>
      <c r="Z23" s="36">
        <f t="shared" si="7"/>
        <v>4.9675499412848011E-2</v>
      </c>
      <c r="AA23" s="36">
        <f t="shared" si="8"/>
        <v>5.9639898317414237E-2</v>
      </c>
      <c r="AD23" s="36">
        <v>4.25</v>
      </c>
      <c r="AE23" s="36">
        <f t="shared" si="9"/>
        <v>1.7157741509373183E-2</v>
      </c>
      <c r="AF23" s="36">
        <f t="shared" si="10"/>
        <v>0.32098672160277653</v>
      </c>
      <c r="AG23" s="36">
        <f t="shared" si="11"/>
        <v>0.60907592637767027</v>
      </c>
      <c r="AH23" s="36"/>
      <c r="AI23" s="3"/>
      <c r="AJ23" s="3"/>
      <c r="AK23" s="3"/>
      <c r="AL23" s="36"/>
      <c r="AM23" s="3">
        <f t="shared" si="15"/>
        <v>0.12066020275182537</v>
      </c>
      <c r="AN23" s="36">
        <f t="shared" si="16"/>
        <v>0.42224174078679072</v>
      </c>
      <c r="AO23" s="36">
        <f t="shared" si="17"/>
        <v>0.50693913062862972</v>
      </c>
    </row>
    <row r="24" spans="1:41" x14ac:dyDescent="0.2">
      <c r="A24" s="17">
        <v>4.5</v>
      </c>
      <c r="B24" s="17">
        <v>5.86781097949024E-2</v>
      </c>
      <c r="C24" s="17">
        <v>0.58230992463972497</v>
      </c>
      <c r="D24" s="17">
        <v>2.1758533969681602</v>
      </c>
      <c r="F24" s="3"/>
      <c r="G24" s="3"/>
      <c r="H24" s="3"/>
      <c r="J24" s="26">
        <v>0.35857686313935899</v>
      </c>
      <c r="K24" s="26">
        <v>0.79608792728373001</v>
      </c>
      <c r="L24" s="26">
        <v>1.86913729283951</v>
      </c>
      <c r="P24" s="17">
        <v>4.5</v>
      </c>
      <c r="Q24" s="17">
        <f t="shared" si="0"/>
        <v>1.6152302608732879E-3</v>
      </c>
      <c r="R24" s="17">
        <f t="shared" si="1"/>
        <v>3.1912125125653321E-2</v>
      </c>
      <c r="S24" s="17">
        <f t="shared" si="2"/>
        <v>6.0599762805849472E-2</v>
      </c>
      <c r="U24" s="3"/>
      <c r="V24" s="3"/>
      <c r="W24" s="3"/>
      <c r="Y24" s="3">
        <f t="shared" si="6"/>
        <v>1.2864287890108128E-2</v>
      </c>
      <c r="Z24" s="36">
        <f t="shared" si="7"/>
        <v>4.9515475120156423E-2</v>
      </c>
      <c r="AA24" s="36">
        <f t="shared" si="8"/>
        <v>6.1345053009354118E-2</v>
      </c>
      <c r="AD24" s="36">
        <v>4.5</v>
      </c>
      <c r="AE24" s="36">
        <f t="shared" si="9"/>
        <v>1.6152302608732877E-2</v>
      </c>
      <c r="AF24" s="36">
        <f t="shared" si="10"/>
        <v>0.31912125125653318</v>
      </c>
      <c r="AG24" s="36">
        <f t="shared" si="11"/>
        <v>0.60599762805849466</v>
      </c>
      <c r="AH24" s="36"/>
      <c r="AI24" s="3"/>
      <c r="AJ24" s="3"/>
      <c r="AK24" s="3"/>
      <c r="AL24" s="36"/>
      <c r="AM24" s="3">
        <f t="shared" si="15"/>
        <v>0.10934644597245463</v>
      </c>
      <c r="AN24" s="36">
        <f t="shared" si="16"/>
        <v>0.42088153431251424</v>
      </c>
      <c r="AO24" s="36">
        <f t="shared" si="17"/>
        <v>0.52143294536518059</v>
      </c>
    </row>
    <row r="25" spans="1:41" x14ac:dyDescent="0.2">
      <c r="A25" s="17">
        <v>4.75</v>
      </c>
      <c r="B25" s="17">
        <v>5.7726777949998601E-2</v>
      </c>
      <c r="C25" s="17">
        <v>0.57367132378501795</v>
      </c>
      <c r="D25" s="17">
        <v>2.1800323723095101</v>
      </c>
      <c r="F25" s="3"/>
      <c r="G25" s="3"/>
      <c r="H25" s="3"/>
      <c r="J25" s="26">
        <v>0.32580746316228798</v>
      </c>
      <c r="K25" s="26">
        <v>0.76881570468097304</v>
      </c>
      <c r="L25" s="26">
        <v>1.9118629256069799</v>
      </c>
      <c r="P25" s="17">
        <v>4.75</v>
      </c>
      <c r="Q25" s="17">
        <f t="shared" si="0"/>
        <v>1.5856674316345122E-3</v>
      </c>
      <c r="R25" s="17">
        <f t="shared" si="1"/>
        <v>3.1500919829827584E-2</v>
      </c>
      <c r="S25" s="17">
        <f t="shared" si="2"/>
        <v>6.0714981315398688E-2</v>
      </c>
      <c r="U25" s="3"/>
      <c r="V25" s="3"/>
      <c r="W25" s="3"/>
      <c r="Y25" s="3">
        <f t="shared" si="6"/>
        <v>1.1666269380081258E-2</v>
      </c>
      <c r="Z25" s="36">
        <f t="shared" si="7"/>
        <v>4.7988201315472538E-2</v>
      </c>
      <c r="AA25" s="36">
        <f t="shared" si="8"/>
        <v>6.2730921518240945E-2</v>
      </c>
      <c r="AD25" s="36">
        <v>4.75</v>
      </c>
      <c r="AE25" s="36">
        <f t="shared" si="9"/>
        <v>1.5856674316345121E-2</v>
      </c>
      <c r="AF25" s="36">
        <f t="shared" si="10"/>
        <v>0.31500919829827584</v>
      </c>
      <c r="AG25" s="36">
        <f t="shared" si="11"/>
        <v>0.60714981315398686</v>
      </c>
      <c r="AH25" s="36"/>
      <c r="AI25" s="3"/>
      <c r="AJ25" s="3"/>
      <c r="AK25" s="3"/>
      <c r="AL25" s="36"/>
      <c r="AM25" s="3">
        <f t="shared" si="15"/>
        <v>9.9163288739057803E-2</v>
      </c>
      <c r="AN25" s="36">
        <f t="shared" si="16"/>
        <v>0.40789970710251949</v>
      </c>
      <c r="AO25" s="36">
        <f t="shared" si="17"/>
        <v>0.53321282757291977</v>
      </c>
    </row>
    <row r="26" spans="1:41" x14ac:dyDescent="0.2">
      <c r="A26" s="17">
        <v>5.25</v>
      </c>
      <c r="B26" s="17">
        <v>5.68541810878559E-2</v>
      </c>
      <c r="C26" s="17">
        <v>0.57328700803925603</v>
      </c>
      <c r="D26" s="17">
        <v>2.17346315246315</v>
      </c>
      <c r="F26" s="3"/>
      <c r="G26" s="3"/>
      <c r="H26" s="3"/>
      <c r="J26" s="26">
        <v>0.260945476245313</v>
      </c>
      <c r="K26" s="26">
        <v>0.72828231573529101</v>
      </c>
      <c r="L26" s="26">
        <v>1.9519610648384</v>
      </c>
      <c r="P26" s="17">
        <v>5.25</v>
      </c>
      <c r="Q26" s="17">
        <f t="shared" si="0"/>
        <v>1.5585513078886235E-3</v>
      </c>
      <c r="R26" s="17">
        <f t="shared" si="1"/>
        <v>3.1482626049088733E-2</v>
      </c>
      <c r="S26" s="17">
        <f t="shared" si="2"/>
        <v>6.0533861385805077E-2</v>
      </c>
      <c r="U26" s="3"/>
      <c r="V26" s="3"/>
      <c r="W26" s="3"/>
      <c r="Y26" s="3">
        <f t="shared" si="6"/>
        <v>9.2949760094968668E-3</v>
      </c>
      <c r="Z26" s="36">
        <f t="shared" si="7"/>
        <v>4.5718287929478636E-2</v>
      </c>
      <c r="AA26" s="36">
        <f t="shared" si="8"/>
        <v>6.4031563423961171E-2</v>
      </c>
      <c r="AD26" s="36">
        <v>5.25</v>
      </c>
      <c r="AE26" s="36">
        <f t="shared" si="9"/>
        <v>1.5585513078886235E-2</v>
      </c>
      <c r="AF26" s="36">
        <f t="shared" si="10"/>
        <v>0.3148262604908873</v>
      </c>
      <c r="AG26" s="36">
        <f t="shared" si="11"/>
        <v>0.60533861385805077</v>
      </c>
      <c r="AH26" s="36"/>
      <c r="AI26" s="3"/>
      <c r="AJ26" s="3"/>
      <c r="AK26" s="3"/>
      <c r="AL26" s="36"/>
      <c r="AM26" s="3">
        <f t="shared" si="15"/>
        <v>7.9007295290650412E-2</v>
      </c>
      <c r="AN26" s="36">
        <f t="shared" si="16"/>
        <v>0.38860544351451398</v>
      </c>
      <c r="AO26" s="36">
        <f t="shared" si="17"/>
        <v>0.54426828366098712</v>
      </c>
    </row>
    <row r="27" spans="1:41" x14ac:dyDescent="0.2">
      <c r="A27" s="17">
        <v>5.75</v>
      </c>
      <c r="B27" s="17">
        <v>5.5976610460409498E-2</v>
      </c>
      <c r="C27" s="17">
        <v>0.54638459396139805</v>
      </c>
      <c r="D27" s="17">
        <v>2.1771816641572102</v>
      </c>
      <c r="F27" s="3"/>
      <c r="G27" s="3"/>
      <c r="H27" s="3"/>
      <c r="J27" s="26">
        <v>0.20559044129092799</v>
      </c>
      <c r="K27" s="26">
        <v>0.69386522737441203</v>
      </c>
      <c r="L27" s="26">
        <v>2.0139690605859699</v>
      </c>
      <c r="P27" s="17">
        <v>5.75</v>
      </c>
      <c r="Q27" s="17">
        <f t="shared" si="0"/>
        <v>1.5312806233812775E-3</v>
      </c>
      <c r="R27" s="17">
        <f t="shared" si="1"/>
        <v>3.0202046551856345E-2</v>
      </c>
      <c r="S27" s="17">
        <f t="shared" si="2"/>
        <v>6.0636384454293091E-2</v>
      </c>
      <c r="U27" s="3"/>
      <c r="V27" s="3"/>
      <c r="W27" s="3"/>
      <c r="Y27" s="3">
        <f t="shared" si="6"/>
        <v>7.2712478806650962E-3</v>
      </c>
      <c r="Z27" s="36">
        <f t="shared" si="7"/>
        <v>4.379089395603155E-2</v>
      </c>
      <c r="AA27" s="36">
        <f t="shared" si="8"/>
        <v>6.6042883632451407E-2</v>
      </c>
      <c r="AD27" s="36">
        <v>5.75</v>
      </c>
      <c r="AE27" s="36">
        <f t="shared" si="9"/>
        <v>1.5312806233812773E-2</v>
      </c>
      <c r="AF27" s="36">
        <f t="shared" si="10"/>
        <v>0.30202046551856343</v>
      </c>
      <c r="AG27" s="36">
        <f t="shared" si="11"/>
        <v>0.60636384454293091</v>
      </c>
      <c r="AH27" s="36"/>
      <c r="AI27" s="3"/>
      <c r="AJ27" s="3"/>
      <c r="AK27" s="3"/>
      <c r="AL27" s="36"/>
      <c r="AM27" s="3">
        <f t="shared" si="15"/>
        <v>6.1805606367597257E-2</v>
      </c>
      <c r="AN27" s="36">
        <f t="shared" si="16"/>
        <v>0.37222259490404225</v>
      </c>
      <c r="AO27" s="36">
        <f t="shared" si="17"/>
        <v>0.56136450526219195</v>
      </c>
    </row>
    <row r="28" spans="1:41" x14ac:dyDescent="0.2">
      <c r="A28" s="17">
        <v>6.25</v>
      </c>
      <c r="B28" s="17">
        <v>5.44229052265826E-2</v>
      </c>
      <c r="C28" s="17">
        <v>0.52788073102405597</v>
      </c>
      <c r="D28" s="17">
        <v>2.1731737596114198</v>
      </c>
      <c r="F28" s="3"/>
      <c r="G28" s="3"/>
      <c r="H28" s="3"/>
      <c r="J28" s="26">
        <v>0.14511528847838401</v>
      </c>
      <c r="K28" s="26">
        <v>0.65159578638479299</v>
      </c>
      <c r="L28" s="26">
        <v>2.0521673702760199</v>
      </c>
      <c r="P28" s="17">
        <v>6.25</v>
      </c>
      <c r="Q28" s="17">
        <f t="shared" si="0"/>
        <v>1.4829989194090308E-3</v>
      </c>
      <c r="R28" s="17">
        <f t="shared" si="1"/>
        <v>2.9321245764663745E-2</v>
      </c>
      <c r="S28" s="17">
        <f t="shared" si="2"/>
        <v>6.0525882536846431E-2</v>
      </c>
      <c r="U28" s="3"/>
      <c r="V28" s="3"/>
      <c r="W28" s="3"/>
      <c r="Y28" s="3">
        <f t="shared" si="6"/>
        <v>5.0603330480216754E-3</v>
      </c>
      <c r="Z28" s="36">
        <f t="shared" si="7"/>
        <v>4.1423759787965975E-2</v>
      </c>
      <c r="AA28" s="36">
        <f t="shared" si="8"/>
        <v>6.7281901782990108E-2</v>
      </c>
      <c r="AD28" s="36">
        <v>6.25</v>
      </c>
      <c r="AE28" s="36">
        <f t="shared" si="9"/>
        <v>1.4829989194090306E-2</v>
      </c>
      <c r="AF28" s="36">
        <f t="shared" si="10"/>
        <v>0.29321245764663745</v>
      </c>
      <c r="AG28" s="36">
        <f t="shared" si="11"/>
        <v>0.60525882536846431</v>
      </c>
      <c r="AH28" s="36"/>
      <c r="AI28" s="3"/>
      <c r="AJ28" s="3"/>
      <c r="AK28" s="3"/>
      <c r="AL28" s="36"/>
      <c r="AM28" s="3">
        <f t="shared" si="15"/>
        <v>4.3012830478055937E-2</v>
      </c>
      <c r="AN28" s="36">
        <f t="shared" si="16"/>
        <v>0.35210195467669125</v>
      </c>
      <c r="AO28" s="36">
        <f t="shared" si="17"/>
        <v>0.57189615943645433</v>
      </c>
    </row>
    <row r="29" spans="1:41" x14ac:dyDescent="0.2">
      <c r="A29" s="17">
        <v>6.75</v>
      </c>
      <c r="B29" s="17">
        <v>5.65111895174693E-2</v>
      </c>
      <c r="C29" s="17">
        <v>0.52266940984205901</v>
      </c>
      <c r="D29" s="17">
        <v>2.2095340892551301</v>
      </c>
      <c r="F29" s="3"/>
      <c r="G29" s="3"/>
      <c r="H29" s="3"/>
      <c r="J29" s="26">
        <v>9.2030811931127596E-2</v>
      </c>
      <c r="K29" s="26">
        <v>0.616819268374597</v>
      </c>
      <c r="L29" s="26">
        <v>2.0644332838445401</v>
      </c>
      <c r="P29" s="17">
        <v>6.75</v>
      </c>
      <c r="Q29" s="17">
        <f t="shared" si="0"/>
        <v>1.5478927755583998E-3</v>
      </c>
      <c r="R29" s="17">
        <f t="shared" si="1"/>
        <v>2.907318211357859E-2</v>
      </c>
      <c r="S29" s="17">
        <f t="shared" si="2"/>
        <v>6.152837301502978E-2</v>
      </c>
      <c r="U29" s="3"/>
      <c r="V29" s="3"/>
      <c r="W29" s="3"/>
      <c r="Y29" s="3">
        <f t="shared" si="6"/>
        <v>3.1196144037010827E-3</v>
      </c>
      <c r="Z29" s="36">
        <f t="shared" si="7"/>
        <v>3.9476237367489675E-2</v>
      </c>
      <c r="AA29" s="36">
        <f t="shared" si="8"/>
        <v>6.7679764664035191E-2</v>
      </c>
      <c r="AD29" s="36">
        <v>6.75</v>
      </c>
      <c r="AE29" s="36">
        <f t="shared" si="9"/>
        <v>1.5478927755583996E-2</v>
      </c>
      <c r="AF29" s="36">
        <f t="shared" si="10"/>
        <v>0.29073182113578588</v>
      </c>
      <c r="AG29" s="36">
        <f t="shared" si="11"/>
        <v>0.6152837301502978</v>
      </c>
      <c r="AH29" s="36"/>
      <c r="AI29" s="3"/>
      <c r="AJ29" s="3"/>
      <c r="AK29" s="3"/>
      <c r="AL29" s="36"/>
      <c r="AM29" s="3">
        <f t="shared" si="15"/>
        <v>2.6516722166291983E-2</v>
      </c>
      <c r="AN29" s="36">
        <f t="shared" si="16"/>
        <v>0.33554801426818209</v>
      </c>
      <c r="AO29" s="36">
        <f t="shared" si="17"/>
        <v>0.57527799389151923</v>
      </c>
    </row>
    <row r="30" spans="1:41" x14ac:dyDescent="0.2">
      <c r="A30" s="17">
        <v>7.25</v>
      </c>
      <c r="B30" s="17">
        <v>5.7611839800407398E-2</v>
      </c>
      <c r="C30" s="17">
        <v>0.51342530525227803</v>
      </c>
      <c r="D30" s="17">
        <v>2.21936341054609</v>
      </c>
      <c r="F30" s="3"/>
      <c r="G30" s="3"/>
      <c r="H30" s="3"/>
      <c r="J30" s="26">
        <v>8.0973259346622306E-2</v>
      </c>
      <c r="K30" s="26">
        <v>0.61298312778854103</v>
      </c>
      <c r="L30" s="26">
        <v>2.1088865013874898</v>
      </c>
      <c r="P30" s="17">
        <v>7.25</v>
      </c>
      <c r="Q30" s="17">
        <f t="shared" si="0"/>
        <v>1.5820957054197453E-3</v>
      </c>
      <c r="R30" s="17">
        <f t="shared" si="1"/>
        <v>2.8633154286570733E-2</v>
      </c>
      <c r="S30" s="17">
        <f t="shared" si="2"/>
        <v>6.1799377186272132E-2</v>
      </c>
      <c r="U30" s="3"/>
      <c r="V30" s="3"/>
      <c r="W30" s="3"/>
      <c r="Y30" s="3">
        <f t="shared" si="6"/>
        <v>2.7153606584051073E-3</v>
      </c>
      <c r="Z30" s="36">
        <f t="shared" si="7"/>
        <v>3.9261409367824712E-2</v>
      </c>
      <c r="AA30" s="36">
        <f t="shared" si="8"/>
        <v>6.9121669916714659E-2</v>
      </c>
      <c r="AD30" s="36">
        <v>7.25</v>
      </c>
      <c r="AE30" s="36">
        <f t="shared" si="9"/>
        <v>1.5820957054197452E-2</v>
      </c>
      <c r="AF30" s="36">
        <f t="shared" si="10"/>
        <v>0.28633154286570733</v>
      </c>
      <c r="AG30" s="36">
        <f t="shared" si="11"/>
        <v>0.61799377186272131</v>
      </c>
      <c r="AH30" s="36"/>
      <c r="AI30" s="3"/>
      <c r="AJ30" s="3"/>
      <c r="AK30" s="3"/>
      <c r="AL30" s="36"/>
      <c r="AM30" s="3">
        <f t="shared" si="15"/>
        <v>2.308056536563776E-2</v>
      </c>
      <c r="AN30" s="36">
        <f t="shared" si="16"/>
        <v>0.33372197628929029</v>
      </c>
      <c r="AO30" s="36">
        <f t="shared" si="17"/>
        <v>0.58753418841673277</v>
      </c>
    </row>
    <row r="31" spans="1:41" x14ac:dyDescent="0.2">
      <c r="A31" s="17">
        <v>7.75</v>
      </c>
      <c r="F31" s="3"/>
      <c r="G31" s="3"/>
      <c r="H31" s="3"/>
      <c r="J31" s="26">
        <v>6.6957164689740695E-2</v>
      </c>
      <c r="K31" s="26">
        <v>0.59680525178579202</v>
      </c>
      <c r="L31" s="26">
        <v>2.0778826349803601</v>
      </c>
      <c r="P31" s="17">
        <v>7.75</v>
      </c>
      <c r="U31" s="3"/>
      <c r="V31" s="3"/>
      <c r="W31" s="3"/>
      <c r="Y31" s="3"/>
      <c r="Z31" s="26"/>
      <c r="AA31" s="26"/>
    </row>
    <row r="32" spans="1:41" x14ac:dyDescent="0.2">
      <c r="A32" s="17">
        <v>8.25</v>
      </c>
      <c r="F32" s="3"/>
      <c r="G32" s="3"/>
      <c r="H32" s="3"/>
      <c r="P32" s="17">
        <v>8.25</v>
      </c>
      <c r="U32" s="3"/>
      <c r="V32" s="3"/>
      <c r="W32" s="3"/>
      <c r="Y32" s="3"/>
      <c r="Z32" s="26"/>
      <c r="AA32" s="26"/>
    </row>
    <row r="33" spans="1:23" x14ac:dyDescent="0.2">
      <c r="A33" s="17">
        <v>8.75</v>
      </c>
      <c r="F33" s="3"/>
      <c r="G33" s="3"/>
      <c r="H33" s="3"/>
      <c r="P33" s="17">
        <v>8.75</v>
      </c>
      <c r="U33" s="3"/>
      <c r="V33" s="3"/>
      <c r="W33" s="3"/>
    </row>
    <row r="34" spans="1:23" x14ac:dyDescent="0.2">
      <c r="A34" s="17">
        <v>9.25</v>
      </c>
      <c r="F34" s="3"/>
      <c r="G34" s="3"/>
      <c r="H34" s="3"/>
      <c r="P34" s="17">
        <v>9.25</v>
      </c>
      <c r="U34" s="3"/>
      <c r="V34" s="3"/>
      <c r="W34" s="3"/>
    </row>
    <row r="35" spans="1:23" x14ac:dyDescent="0.2">
      <c r="A35" s="17">
        <v>9.75</v>
      </c>
      <c r="F35" s="3"/>
      <c r="G35" s="3"/>
      <c r="H35" s="3"/>
      <c r="P35" s="17">
        <v>9.75</v>
      </c>
      <c r="U35" s="3"/>
      <c r="V35" s="3"/>
      <c r="W35" s="3"/>
    </row>
    <row r="36" spans="1:23" x14ac:dyDescent="0.2">
      <c r="A36" s="17">
        <v>10.25</v>
      </c>
      <c r="F36" s="3"/>
      <c r="G36" s="3"/>
      <c r="H36" s="3"/>
      <c r="P36" s="17">
        <v>10.25</v>
      </c>
      <c r="U36" s="3"/>
      <c r="V36" s="3"/>
      <c r="W36" s="3"/>
    </row>
    <row r="37" spans="1:23" ht="21" x14ac:dyDescent="0.25">
      <c r="A37" s="17">
        <v>10.75</v>
      </c>
      <c r="F37" s="3"/>
      <c r="G37" s="3"/>
      <c r="H37" s="3"/>
      <c r="N37" s="9"/>
      <c r="P37" s="17">
        <v>10.75</v>
      </c>
      <c r="U37" s="3"/>
      <c r="V37" s="3"/>
      <c r="W37" s="3"/>
    </row>
    <row r="38" spans="1:23" x14ac:dyDescent="0.2">
      <c r="A38" s="17">
        <v>11.25</v>
      </c>
      <c r="F38" s="3"/>
      <c r="G38" s="3"/>
      <c r="H38" s="3"/>
      <c r="M38" s="12"/>
      <c r="P38" s="17">
        <v>11.25</v>
      </c>
      <c r="U38" s="3"/>
      <c r="V38" s="3"/>
      <c r="W38" s="3"/>
    </row>
    <row r="39" spans="1:23" x14ac:dyDescent="0.2">
      <c r="A39" s="17">
        <v>11.75</v>
      </c>
      <c r="F39" s="3"/>
      <c r="G39" s="3"/>
      <c r="H39" s="3"/>
      <c r="P39" s="17">
        <v>11.75</v>
      </c>
      <c r="U39" s="3"/>
      <c r="V39" s="3"/>
      <c r="W39" s="3"/>
    </row>
    <row r="40" spans="1:23" x14ac:dyDescent="0.2">
      <c r="A40" s="17">
        <v>12.25</v>
      </c>
      <c r="F40" s="3"/>
      <c r="G40" s="3"/>
      <c r="H40" s="3"/>
      <c r="P40" s="17">
        <v>12.25</v>
      </c>
      <c r="U40" s="3"/>
      <c r="V40" s="3"/>
      <c r="W40" s="3"/>
    </row>
    <row r="41" spans="1:23" x14ac:dyDescent="0.2">
      <c r="A41" s="17">
        <v>12.75</v>
      </c>
      <c r="F41" s="3"/>
      <c r="G41" s="3"/>
      <c r="H41" s="3"/>
      <c r="P41" s="17">
        <v>12.75</v>
      </c>
      <c r="U41" s="3"/>
      <c r="V41" s="3"/>
      <c r="W41" s="3"/>
    </row>
    <row r="42" spans="1:23" x14ac:dyDescent="0.2">
      <c r="U42" s="3"/>
      <c r="V42" s="3"/>
      <c r="W42" s="3"/>
    </row>
    <row r="54" spans="1:27" ht="21" x14ac:dyDescent="0.25">
      <c r="A54" s="2"/>
      <c r="B54" s="84" t="s">
        <v>152</v>
      </c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66" t="s">
        <v>10</v>
      </c>
      <c r="N54" s="66"/>
      <c r="O54" s="66"/>
      <c r="P54" s="66"/>
      <c r="Q54" s="66"/>
      <c r="R54" s="66"/>
      <c r="S54" s="66"/>
      <c r="T54" s="25"/>
      <c r="U54" s="25"/>
      <c r="V54" s="25"/>
      <c r="W54" s="25"/>
      <c r="X54" s="25"/>
      <c r="Y54" s="25"/>
      <c r="Z54" s="25"/>
      <c r="AA54" s="25"/>
    </row>
    <row r="55" spans="1:27" x14ac:dyDescent="0.2">
      <c r="A55" s="2"/>
      <c r="B55" s="29" t="s">
        <v>153</v>
      </c>
      <c r="C55" s="29"/>
      <c r="D55" s="29"/>
      <c r="E55" s="29"/>
      <c r="F55" s="29" t="s">
        <v>154</v>
      </c>
      <c r="G55" s="29"/>
      <c r="H55" s="2"/>
      <c r="I55" s="2"/>
      <c r="J55" s="2"/>
      <c r="K55" s="29"/>
      <c r="L55" s="2"/>
      <c r="M55" s="29" t="s">
        <v>153</v>
      </c>
      <c r="N55" s="29"/>
      <c r="O55" s="29"/>
      <c r="P55" s="29"/>
      <c r="Q55" s="29" t="s">
        <v>154</v>
      </c>
      <c r="R55" s="29"/>
      <c r="S55" s="2"/>
      <c r="T55" s="2"/>
      <c r="U55" s="29"/>
      <c r="V55" s="29"/>
      <c r="W55" s="2"/>
    </row>
    <row r="56" spans="1:27" x14ac:dyDescent="0.2">
      <c r="A56" s="2" t="s">
        <v>6</v>
      </c>
      <c r="B56" s="2" t="s">
        <v>0</v>
      </c>
      <c r="C56" s="2" t="s">
        <v>2</v>
      </c>
      <c r="D56" s="2" t="s">
        <v>3</v>
      </c>
      <c r="E56" s="2"/>
      <c r="F56" s="2" t="s">
        <v>5</v>
      </c>
      <c r="G56" s="2" t="s">
        <v>1</v>
      </c>
      <c r="H56" s="2" t="s">
        <v>4</v>
      </c>
      <c r="I56" s="2"/>
      <c r="J56" s="2"/>
      <c r="K56" s="2"/>
      <c r="L56" s="2" t="s">
        <v>6</v>
      </c>
      <c r="M56" s="2" t="s">
        <v>0</v>
      </c>
      <c r="N56" s="2" t="s">
        <v>2</v>
      </c>
      <c r="O56" s="2" t="s">
        <v>3</v>
      </c>
      <c r="P56" s="2"/>
      <c r="Q56" s="2" t="s">
        <v>5</v>
      </c>
      <c r="R56" s="2" t="s">
        <v>1</v>
      </c>
      <c r="S56" s="2" t="s">
        <v>4</v>
      </c>
      <c r="T56" s="2"/>
      <c r="U56" s="2"/>
      <c r="V56" s="2"/>
      <c r="W56" s="2"/>
    </row>
    <row r="57" spans="1:27" x14ac:dyDescent="0.2">
      <c r="A57" s="2">
        <v>0</v>
      </c>
      <c r="B57" s="26">
        <v>2.4623757023769901</v>
      </c>
      <c r="C57" s="26">
        <v>2.1731564765100599</v>
      </c>
      <c r="D57" s="26">
        <v>1.6685609672701499E-2</v>
      </c>
      <c r="E57" s="2"/>
      <c r="F57" s="31">
        <v>2.3224633312557299</v>
      </c>
      <c r="G57" s="31">
        <v>2.2448773215081599</v>
      </c>
      <c r="H57" s="31">
        <v>3.2090366178859603E-2</v>
      </c>
      <c r="I57" s="2"/>
      <c r="J57" s="2"/>
      <c r="K57" s="2"/>
      <c r="L57" s="2">
        <v>0</v>
      </c>
      <c r="M57" s="2">
        <f>(B57-0.0067)/1.609*0.05</f>
        <v>7.6310618470385033E-2</v>
      </c>
      <c r="N57" s="2">
        <f>(C57+0.0881)/1.0504*0.05</f>
        <v>0.10763787492907749</v>
      </c>
      <c r="O57" s="2">
        <f>(D57+0.0221)/1.8135*0.05</f>
        <v>1.0693578624952167E-3</v>
      </c>
      <c r="P57" s="2"/>
      <c r="Q57" s="31">
        <f>(F57-0.0067)/1.609*0.05</f>
        <v>7.1962813277058113E-2</v>
      </c>
      <c r="R57" s="31">
        <f>(G57+0.0881)/1.0504*0.05</f>
        <v>0.11105185269936023</v>
      </c>
      <c r="S57" s="31">
        <f>(H57+0.0221)/1.8135*0.05</f>
        <v>1.494082331923342E-3</v>
      </c>
      <c r="T57" s="30"/>
      <c r="U57" s="31"/>
      <c r="V57" s="2"/>
      <c r="W57" s="2"/>
    </row>
    <row r="58" spans="1:27" x14ac:dyDescent="0.2">
      <c r="A58" s="2">
        <v>0.25</v>
      </c>
      <c r="B58" s="26">
        <v>2.0580420846575298</v>
      </c>
      <c r="C58" s="26">
        <v>1.81610171345821</v>
      </c>
      <c r="D58" s="26">
        <v>0.39502276152808502</v>
      </c>
      <c r="E58" s="2"/>
      <c r="F58" s="31">
        <v>1.9721067318791801</v>
      </c>
      <c r="G58" s="31">
        <v>1.9408734525640501</v>
      </c>
      <c r="H58" s="31">
        <v>0.31824088804336598</v>
      </c>
      <c r="I58" s="2"/>
      <c r="J58" s="2"/>
      <c r="K58" s="2"/>
      <c r="L58" s="2">
        <v>0.25</v>
      </c>
      <c r="M58" s="2">
        <f t="shared" ref="M58:M82" si="18">(B58-0.0067)/1.609*0.05</f>
        <v>6.3745869628885329E-2</v>
      </c>
      <c r="N58" s="2">
        <f t="shared" ref="N58:N82" si="19">(C58+0.0881)/1.0504*0.05</f>
        <v>9.0641741882054941E-2</v>
      </c>
      <c r="O58" s="2">
        <f t="shared" ref="O58:O82" si="20">(D58+0.0221)/1.8135*0.05</f>
        <v>1.1500489703007585E-2</v>
      </c>
      <c r="P58" s="2"/>
      <c r="Q58" s="31">
        <f t="shared" ref="Q58:Q68" si="21">(F58-0.0067)/1.609*0.05</f>
        <v>6.1075411183318218E-2</v>
      </c>
      <c r="R58" s="31">
        <f t="shared" ref="R58:R68" si="22">(G58+0.0881)/1.0504*0.05</f>
        <v>9.6580990697070157E-2</v>
      </c>
      <c r="S58" s="31">
        <f t="shared" ref="S58:S67" si="23">(H58+0.0221)/1.8135*0.05</f>
        <v>9.3835370290423492E-3</v>
      </c>
      <c r="T58" s="30"/>
      <c r="U58" s="31"/>
      <c r="V58" s="2"/>
      <c r="W58" s="2"/>
    </row>
    <row r="59" spans="1:27" x14ac:dyDescent="0.2">
      <c r="A59" s="2">
        <v>0.5</v>
      </c>
      <c r="B59" s="26">
        <v>1.73565095870242</v>
      </c>
      <c r="C59" s="26">
        <v>1.67279041974814</v>
      </c>
      <c r="D59" s="26">
        <v>0.63353549304015799</v>
      </c>
      <c r="E59" s="2"/>
      <c r="F59" s="31">
        <v>1.72158436472911</v>
      </c>
      <c r="G59" s="31">
        <v>1.7509817540550401</v>
      </c>
      <c r="H59" s="31">
        <v>0.54844079198371298</v>
      </c>
      <c r="I59" s="2"/>
      <c r="J59" s="2"/>
      <c r="K59" s="2"/>
      <c r="L59" s="2">
        <v>0.5</v>
      </c>
      <c r="M59" s="2">
        <f t="shared" si="18"/>
        <v>5.3727500270429468E-2</v>
      </c>
      <c r="N59" s="2">
        <f t="shared" si="19"/>
        <v>8.3819993323883291E-2</v>
      </c>
      <c r="O59" s="2">
        <f t="shared" si="20"/>
        <v>1.8076523105601271E-2</v>
      </c>
      <c r="P59" s="2"/>
      <c r="Q59" s="31">
        <f t="shared" si="21"/>
        <v>5.3290378021414231E-2</v>
      </c>
      <c r="R59" s="31">
        <f t="shared" si="22"/>
        <v>8.7541972298888049E-2</v>
      </c>
      <c r="S59" s="31">
        <f t="shared" si="23"/>
        <v>1.5730377501618775E-2</v>
      </c>
      <c r="T59" s="30"/>
      <c r="U59" s="31"/>
      <c r="V59" s="2"/>
      <c r="W59" s="2"/>
    </row>
    <row r="60" spans="1:27" x14ac:dyDescent="0.2">
      <c r="A60" s="2">
        <v>0.75</v>
      </c>
      <c r="B60" s="26">
        <v>1.55813841775773</v>
      </c>
      <c r="C60" s="26">
        <v>1.5731692895096001</v>
      </c>
      <c r="D60" s="26">
        <v>0.81154822241444702</v>
      </c>
      <c r="E60" s="2"/>
      <c r="F60" s="31">
        <v>1.53449925330987</v>
      </c>
      <c r="G60" s="31">
        <v>1.6553730146501999</v>
      </c>
      <c r="H60" s="31">
        <v>0.72864936116200596</v>
      </c>
      <c r="I60" s="2"/>
      <c r="J60" s="2"/>
      <c r="K60" s="2"/>
      <c r="L60" s="2">
        <v>0.75</v>
      </c>
      <c r="M60" s="2">
        <f t="shared" si="18"/>
        <v>4.82112622050258E-2</v>
      </c>
      <c r="N60" s="2">
        <f t="shared" si="19"/>
        <v>7.9077936477037328E-2</v>
      </c>
      <c r="O60" s="2">
        <f t="shared" si="20"/>
        <v>2.2984511232821813E-2</v>
      </c>
      <c r="P60" s="2"/>
      <c r="Q60" s="31">
        <f t="shared" si="21"/>
        <v>4.7476670394961784E-2</v>
      </c>
      <c r="R60" s="31">
        <f t="shared" si="22"/>
        <v>8.2990908922800838E-2</v>
      </c>
      <c r="S60" s="31">
        <f t="shared" si="23"/>
        <v>2.0698907117783459E-2</v>
      </c>
      <c r="T60" s="30"/>
      <c r="U60" s="31"/>
      <c r="V60" s="2"/>
      <c r="W60" s="2"/>
    </row>
    <row r="61" spans="1:27" x14ac:dyDescent="0.2">
      <c r="A61" s="2">
        <v>1</v>
      </c>
      <c r="B61" s="26">
        <v>1.3844198881040599</v>
      </c>
      <c r="C61" s="26">
        <v>1.45162354491759</v>
      </c>
      <c r="D61" s="26">
        <v>0.94085562514375198</v>
      </c>
      <c r="E61" s="2"/>
      <c r="F61" s="31">
        <v>1.39053634224009</v>
      </c>
      <c r="G61" s="31">
        <v>1.55452387216314</v>
      </c>
      <c r="H61" s="31">
        <v>0.86593828378014603</v>
      </c>
      <c r="I61" s="2"/>
      <c r="J61" s="2"/>
      <c r="K61" s="2"/>
      <c r="L61" s="2">
        <v>1</v>
      </c>
      <c r="M61" s="2">
        <f t="shared" si="18"/>
        <v>4.2812923806838411E-2</v>
      </c>
      <c r="N61" s="2">
        <f t="shared" si="19"/>
        <v>7.3292247949237915E-2</v>
      </c>
      <c r="O61" s="2">
        <f t="shared" si="20"/>
        <v>2.6549645027398733E-2</v>
      </c>
      <c r="P61" s="2"/>
      <c r="Q61" s="31">
        <f t="shared" si="21"/>
        <v>4.3002993854570855E-2</v>
      </c>
      <c r="R61" s="31">
        <f t="shared" si="22"/>
        <v>7.8190397570598827E-2</v>
      </c>
      <c r="S61" s="31">
        <f t="shared" si="23"/>
        <v>2.4484099359805517E-2</v>
      </c>
      <c r="T61" s="30"/>
      <c r="U61" s="31"/>
      <c r="V61" s="2"/>
      <c r="W61" s="2"/>
    </row>
    <row r="62" spans="1:27" x14ac:dyDescent="0.2">
      <c r="A62" s="2">
        <v>1.25</v>
      </c>
      <c r="B62" s="26">
        <v>1.2674710388519801</v>
      </c>
      <c r="C62" s="26">
        <v>1.3717020676250899</v>
      </c>
      <c r="D62" s="26">
        <v>1.05800224296061</v>
      </c>
      <c r="E62" s="2"/>
      <c r="F62" s="31">
        <v>1.27151263339996</v>
      </c>
      <c r="G62" s="31">
        <v>1.4685148498971801</v>
      </c>
      <c r="H62" s="31">
        <v>0.97363252649340404</v>
      </c>
      <c r="I62" s="2"/>
      <c r="J62" s="2"/>
      <c r="K62" s="2"/>
      <c r="L62" s="2">
        <v>1.25</v>
      </c>
      <c r="M62" s="2">
        <f t="shared" si="18"/>
        <v>3.9178714693970801E-2</v>
      </c>
      <c r="N62" s="2">
        <f t="shared" si="19"/>
        <v>6.9487912586875963E-2</v>
      </c>
      <c r="O62" s="2">
        <f t="shared" si="20"/>
        <v>2.977949387815302E-2</v>
      </c>
      <c r="P62" s="2"/>
      <c r="Q62" s="31">
        <f t="shared" si="21"/>
        <v>3.9304308060906158E-2</v>
      </c>
      <c r="R62" s="31">
        <f t="shared" si="22"/>
        <v>7.4096289503864252E-2</v>
      </c>
      <c r="S62" s="31">
        <f t="shared" si="23"/>
        <v>2.7453336820882385E-2</v>
      </c>
      <c r="T62" s="30"/>
      <c r="U62" s="31"/>
      <c r="V62" s="2"/>
      <c r="W62" s="2"/>
    </row>
    <row r="63" spans="1:27" x14ac:dyDescent="0.2">
      <c r="A63" s="2">
        <v>1.5</v>
      </c>
      <c r="B63" s="26">
        <v>1.16724205042397</v>
      </c>
      <c r="C63" s="26">
        <v>1.3024844097911501</v>
      </c>
      <c r="D63" s="26">
        <v>1.174948409864</v>
      </c>
      <c r="E63" s="2"/>
      <c r="F63" s="31">
        <v>1.1895147523991501</v>
      </c>
      <c r="G63" s="31">
        <v>1.40420812455468</v>
      </c>
      <c r="H63" s="31">
        <v>1.0622825882192299</v>
      </c>
      <c r="I63" s="2"/>
      <c r="J63" s="2"/>
      <c r="K63" s="2"/>
      <c r="L63" s="2">
        <v>1.5</v>
      </c>
      <c r="M63" s="2">
        <f t="shared" si="18"/>
        <v>3.6064078633435991E-2</v>
      </c>
      <c r="N63" s="2">
        <f t="shared" si="19"/>
        <v>6.6193088813363971E-2</v>
      </c>
      <c r="O63" s="2">
        <f t="shared" si="20"/>
        <v>3.3003816097711608E-2</v>
      </c>
      <c r="P63" s="2"/>
      <c r="Q63" s="31">
        <f t="shared" si="21"/>
        <v>3.6756207346151343E-2</v>
      </c>
      <c r="R63" s="31">
        <f t="shared" si="22"/>
        <v>7.1035230605230398E-2</v>
      </c>
      <c r="S63" s="31">
        <f t="shared" si="23"/>
        <v>2.9897507257216155E-2</v>
      </c>
      <c r="T63" s="30"/>
      <c r="U63" s="31"/>
      <c r="V63" s="2"/>
      <c r="W63" s="2"/>
    </row>
    <row r="64" spans="1:27" x14ac:dyDescent="0.2">
      <c r="A64" s="2">
        <v>1.75</v>
      </c>
      <c r="B64" s="26">
        <v>1.0699383010477801</v>
      </c>
      <c r="C64" s="26">
        <v>1.2382516115636799</v>
      </c>
      <c r="D64" s="26">
        <v>1.2629932641239501</v>
      </c>
      <c r="E64" s="2"/>
      <c r="F64" s="31">
        <v>1.07301417815308</v>
      </c>
      <c r="G64" s="31">
        <v>1.3305227972517799</v>
      </c>
      <c r="H64" s="31">
        <v>1.17882258289424</v>
      </c>
      <c r="I64" s="2"/>
      <c r="J64" s="2"/>
      <c r="K64" s="2"/>
      <c r="L64" s="2">
        <v>1.75</v>
      </c>
      <c r="M64" s="2">
        <f t="shared" si="18"/>
        <v>3.3040344967302057E-2</v>
      </c>
      <c r="N64" s="2">
        <f t="shared" si="19"/>
        <v>6.3135548912970296E-2</v>
      </c>
      <c r="O64" s="2">
        <f t="shared" si="20"/>
        <v>3.5431300361840369E-2</v>
      </c>
      <c r="P64" s="2"/>
      <c r="Q64" s="31">
        <f t="shared" si="21"/>
        <v>3.3135928469642022E-2</v>
      </c>
      <c r="R64" s="31">
        <f t="shared" si="22"/>
        <v>6.7527741681825015E-2</v>
      </c>
      <c r="S64" s="31">
        <f t="shared" si="23"/>
        <v>3.3110630904169845E-2</v>
      </c>
      <c r="T64" s="30"/>
      <c r="U64" s="31"/>
      <c r="V64" s="2"/>
      <c r="W64" s="2"/>
    </row>
    <row r="65" spans="1:23" x14ac:dyDescent="0.2">
      <c r="A65" s="2">
        <v>2</v>
      </c>
      <c r="B65" s="26">
        <v>0.96026769743058105</v>
      </c>
      <c r="C65" s="26">
        <v>1.16221681249481</v>
      </c>
      <c r="D65" s="26">
        <v>1.3284071013319301</v>
      </c>
      <c r="E65" s="2"/>
      <c r="F65" s="31">
        <v>0.95814818524582401</v>
      </c>
      <c r="G65" s="31">
        <v>1.2485349737303</v>
      </c>
      <c r="H65" s="31">
        <v>1.2382793816616799</v>
      </c>
      <c r="I65" s="2"/>
      <c r="J65" s="2"/>
      <c r="K65" s="2"/>
      <c r="L65" s="2">
        <v>2</v>
      </c>
      <c r="M65" s="2">
        <f t="shared" si="18"/>
        <v>2.9632308807662558E-2</v>
      </c>
      <c r="N65" s="2">
        <f t="shared" si="19"/>
        <v>5.9516222986234296E-2</v>
      </c>
      <c r="O65" s="2">
        <f t="shared" si="20"/>
        <v>3.7234824960902406E-2</v>
      </c>
      <c r="P65" s="2"/>
      <c r="Q65" s="31">
        <f t="shared" si="21"/>
        <v>2.9566444538403482E-2</v>
      </c>
      <c r="R65" s="31">
        <f t="shared" si="22"/>
        <v>6.3625046350452213E-2</v>
      </c>
      <c r="S65" s="31">
        <f t="shared" si="23"/>
        <v>3.4749914024308798E-2</v>
      </c>
      <c r="T65" s="30"/>
      <c r="U65" s="31"/>
      <c r="V65" s="2"/>
      <c r="W65" s="2"/>
    </row>
    <row r="66" spans="1:23" x14ac:dyDescent="0.2">
      <c r="A66" s="2">
        <v>2.25</v>
      </c>
      <c r="B66" s="26">
        <v>0.89706973575441196</v>
      </c>
      <c r="C66" s="26">
        <v>1.1365612735434401</v>
      </c>
      <c r="D66" s="26">
        <v>1.4310466121210801</v>
      </c>
      <c r="E66" s="2"/>
      <c r="F66" s="31">
        <v>0.85749294491979799</v>
      </c>
      <c r="G66" s="31">
        <v>1.18962638603031</v>
      </c>
      <c r="H66" s="31">
        <v>1.34371196403821</v>
      </c>
      <c r="I66" s="2"/>
      <c r="J66" s="2"/>
      <c r="K66" s="2"/>
      <c r="L66" s="2">
        <v>2.25</v>
      </c>
      <c r="M66" s="2">
        <f t="shared" si="18"/>
        <v>2.766841938329434E-2</v>
      </c>
      <c r="N66" s="2">
        <f t="shared" si="19"/>
        <v>5.8294995884588731E-2</v>
      </c>
      <c r="O66" s="2">
        <f t="shared" si="20"/>
        <v>4.0064698431791571E-2</v>
      </c>
      <c r="P66" s="2"/>
      <c r="Q66" s="31">
        <f t="shared" si="21"/>
        <v>2.6438562614039714E-2</v>
      </c>
      <c r="R66" s="31">
        <f t="shared" si="22"/>
        <v>6.0820943737162514E-2</v>
      </c>
      <c r="S66" s="31">
        <f t="shared" si="23"/>
        <v>3.7656795258842302E-2</v>
      </c>
      <c r="T66" s="30"/>
      <c r="U66" s="31"/>
      <c r="V66" s="2"/>
      <c r="W66" s="2"/>
    </row>
    <row r="67" spans="1:23" x14ac:dyDescent="0.2">
      <c r="A67" s="2">
        <v>2.5</v>
      </c>
      <c r="B67" s="26">
        <v>0.80585919345980594</v>
      </c>
      <c r="C67" s="26">
        <v>1.0733336203625301</v>
      </c>
      <c r="D67" s="26">
        <v>1.4842585383746301</v>
      </c>
      <c r="E67" s="2"/>
      <c r="F67" s="31">
        <v>0.76764186682093705</v>
      </c>
      <c r="G67" s="31">
        <v>1.11676721922025</v>
      </c>
      <c r="H67" s="31">
        <v>1.38629214668578</v>
      </c>
      <c r="I67" s="2"/>
      <c r="J67" s="2"/>
      <c r="K67" s="2"/>
      <c r="L67" s="2">
        <v>2.5</v>
      </c>
      <c r="M67" s="2">
        <f t="shared" si="18"/>
        <v>2.4834033357980297E-2</v>
      </c>
      <c r="N67" s="2">
        <f t="shared" si="19"/>
        <v>5.5285301807051136E-2</v>
      </c>
      <c r="O67" s="2">
        <f t="shared" si="20"/>
        <v>4.1531804201120216E-2</v>
      </c>
      <c r="P67" s="2"/>
      <c r="Q67" s="31">
        <f t="shared" si="21"/>
        <v>2.3646422213205006E-2</v>
      </c>
      <c r="R67" s="31">
        <f t="shared" si="22"/>
        <v>5.7352780808275432E-2</v>
      </c>
      <c r="S67" s="31">
        <f t="shared" si="23"/>
        <v>3.8830773275042189E-2</v>
      </c>
      <c r="T67" s="30"/>
      <c r="U67" s="31"/>
      <c r="V67" s="32"/>
      <c r="W67" s="31"/>
    </row>
    <row r="68" spans="1:23" x14ac:dyDescent="0.2">
      <c r="A68" s="2">
        <v>2.75</v>
      </c>
      <c r="B68" s="26">
        <v>0.73730239520537799</v>
      </c>
      <c r="C68" s="26">
        <v>1.02423915875886</v>
      </c>
      <c r="D68" s="26">
        <v>1.53788239488884</v>
      </c>
      <c r="E68" s="2"/>
      <c r="F68" s="31">
        <v>0.67376943704354597</v>
      </c>
      <c r="G68" s="31">
        <v>1.0606523084558901</v>
      </c>
      <c r="H68" s="31">
        <v>1.4458920513576801</v>
      </c>
      <c r="I68" s="2"/>
      <c r="J68" s="2"/>
      <c r="K68" s="2"/>
      <c r="L68" s="2">
        <v>2.75</v>
      </c>
      <c r="M68" s="2">
        <f t="shared" si="18"/>
        <v>2.2703617004517649E-2</v>
      </c>
      <c r="N68" s="2">
        <f t="shared" si="19"/>
        <v>5.2948360565444601E-2</v>
      </c>
      <c r="O68" s="2">
        <f t="shared" si="20"/>
        <v>4.3010267297734772E-2</v>
      </c>
      <c r="P68" s="2"/>
      <c r="Q68" s="31">
        <f t="shared" si="21"/>
        <v>2.0729317496691921E-2</v>
      </c>
      <c r="R68" s="31">
        <f t="shared" si="22"/>
        <v>5.4681659770367964E-2</v>
      </c>
      <c r="S68" s="31">
        <f>(H68+0.0221)/1.8135*0.05</f>
        <v>4.0474001967402272E-2</v>
      </c>
      <c r="T68" s="30"/>
      <c r="U68" s="31"/>
      <c r="V68" s="32"/>
      <c r="W68" s="31"/>
    </row>
    <row r="69" spans="1:23" x14ac:dyDescent="0.2">
      <c r="A69" s="2">
        <v>3</v>
      </c>
      <c r="B69" s="26">
        <v>0.67359565922729603</v>
      </c>
      <c r="C69" s="26">
        <v>0.98072987384997101</v>
      </c>
      <c r="D69" s="26">
        <v>1.60300906478183</v>
      </c>
      <c r="E69" s="2"/>
      <c r="F69" s="31">
        <v>0.59569021609884398</v>
      </c>
      <c r="G69" s="31">
        <v>1.01407548224413</v>
      </c>
      <c r="H69" s="31">
        <v>1.4948369459361499</v>
      </c>
      <c r="I69" s="2"/>
      <c r="J69" s="2"/>
      <c r="K69" s="2"/>
      <c r="L69" s="2">
        <v>3</v>
      </c>
      <c r="M69" s="2">
        <f t="shared" si="18"/>
        <v>2.0723917315950777E-2</v>
      </c>
      <c r="N69" s="2">
        <f t="shared" si="19"/>
        <v>5.087727883901233E-2</v>
      </c>
      <c r="O69" s="2">
        <f t="shared" si="20"/>
        <v>4.4805874408101187E-2</v>
      </c>
      <c r="P69" s="2"/>
      <c r="Q69" s="31">
        <f>(F69-0.0067)/1.609*0.05</f>
        <v>1.8302989934706151E-2</v>
      </c>
      <c r="R69" s="31">
        <f>(G69+0.0881)/1.0504*0.05</f>
        <v>5.2464560274377861E-2</v>
      </c>
      <c r="S69" s="31">
        <f>(H69+0.0221)/1.8135*0.05</f>
        <v>4.1823461426417151E-2</v>
      </c>
      <c r="T69" s="30"/>
      <c r="U69" s="31"/>
      <c r="V69" s="32"/>
      <c r="W69" s="31"/>
    </row>
    <row r="70" spans="1:23" x14ac:dyDescent="0.2">
      <c r="A70" s="2">
        <v>3.25</v>
      </c>
      <c r="B70" s="26">
        <v>0.60743474362521499</v>
      </c>
      <c r="C70" s="26">
        <v>0.95075514936640804</v>
      </c>
      <c r="D70" s="26">
        <v>1.6657120131759999</v>
      </c>
      <c r="E70" s="2"/>
      <c r="F70" s="31"/>
      <c r="G70" s="31"/>
      <c r="H70" s="31"/>
      <c r="I70" s="2"/>
      <c r="J70" s="2"/>
      <c r="K70" s="2"/>
      <c r="L70" s="2">
        <v>3.25</v>
      </c>
      <c r="M70" s="2">
        <f t="shared" si="18"/>
        <v>1.8667953499851304E-2</v>
      </c>
      <c r="N70" s="2">
        <f t="shared" si="19"/>
        <v>4.945045455856855E-2</v>
      </c>
      <c r="O70" s="2">
        <f t="shared" si="20"/>
        <v>4.6534657104383793E-2</v>
      </c>
      <c r="P70" s="2"/>
      <c r="Q70" s="31"/>
      <c r="R70" s="31"/>
      <c r="S70" s="31"/>
      <c r="T70" s="30"/>
      <c r="U70" s="31"/>
      <c r="V70" s="32"/>
      <c r="W70" s="31"/>
    </row>
    <row r="71" spans="1:23" x14ac:dyDescent="0.2">
      <c r="A71" s="2">
        <v>3.5</v>
      </c>
      <c r="B71" s="26">
        <v>0.54605956845596704</v>
      </c>
      <c r="C71" s="26">
        <v>0.90559343464410103</v>
      </c>
      <c r="D71" s="26">
        <v>1.69567265413643</v>
      </c>
      <c r="E71" s="2"/>
      <c r="F71" s="31"/>
      <c r="G71" s="31"/>
      <c r="H71" s="31"/>
      <c r="I71" s="2"/>
      <c r="J71" s="2"/>
      <c r="K71" s="2"/>
      <c r="L71" s="2">
        <v>3.5</v>
      </c>
      <c r="M71" s="2">
        <f t="shared" si="18"/>
        <v>1.6760707534368147E-2</v>
      </c>
      <c r="N71" s="2">
        <f t="shared" si="19"/>
        <v>4.7300715662799933E-2</v>
      </c>
      <c r="O71" s="2">
        <f t="shared" si="20"/>
        <v>4.736070179587621E-2</v>
      </c>
      <c r="P71" s="2"/>
      <c r="Q71" s="31"/>
      <c r="R71" s="31"/>
      <c r="S71" s="31"/>
      <c r="T71" s="30"/>
      <c r="U71" s="31"/>
      <c r="V71" s="32"/>
      <c r="W71" s="31"/>
    </row>
    <row r="72" spans="1:23" x14ac:dyDescent="0.2">
      <c r="A72" s="2">
        <v>3.75</v>
      </c>
      <c r="B72" s="26">
        <v>0.49566056988858298</v>
      </c>
      <c r="C72" s="26">
        <v>0.87065633555563904</v>
      </c>
      <c r="D72" s="26">
        <v>1.75147039273764</v>
      </c>
      <c r="E72" s="2"/>
      <c r="F72" s="31"/>
      <c r="G72" s="31"/>
      <c r="H72" s="31"/>
      <c r="I72" s="2"/>
      <c r="J72" s="2"/>
      <c r="K72" s="2"/>
      <c r="L72" s="2">
        <v>3.75</v>
      </c>
      <c r="M72" s="2">
        <f t="shared" si="18"/>
        <v>1.5194548473852799E-2</v>
      </c>
      <c r="N72" s="2">
        <f t="shared" si="19"/>
        <v>4.5637677815862483E-2</v>
      </c>
      <c r="O72" s="2">
        <f t="shared" si="20"/>
        <v>4.8899100985322311E-2</v>
      </c>
      <c r="P72" s="2"/>
      <c r="Q72" s="31"/>
      <c r="R72" s="31"/>
      <c r="S72" s="31"/>
      <c r="T72" s="30"/>
      <c r="U72" s="31"/>
      <c r="V72" s="32"/>
      <c r="W72" s="31"/>
    </row>
    <row r="73" spans="1:23" x14ac:dyDescent="0.2">
      <c r="A73" s="2">
        <v>4</v>
      </c>
      <c r="B73" s="26">
        <v>0.44406598875926001</v>
      </c>
      <c r="C73" s="26">
        <v>0.84398208478542502</v>
      </c>
      <c r="D73" s="26">
        <v>1.7816092924462701</v>
      </c>
      <c r="E73" s="2"/>
      <c r="F73" s="31"/>
      <c r="G73" s="31"/>
      <c r="H73" s="31"/>
      <c r="I73" s="2"/>
      <c r="J73" s="2"/>
      <c r="K73" s="2"/>
      <c r="L73" s="2">
        <v>4</v>
      </c>
      <c r="M73" s="2">
        <f t="shared" si="18"/>
        <v>1.359123644373089E-2</v>
      </c>
      <c r="N73" s="2">
        <f t="shared" si="19"/>
        <v>4.4367959100600964E-2</v>
      </c>
      <c r="O73" s="2">
        <f t="shared" si="20"/>
        <v>4.9730060447925842E-2</v>
      </c>
      <c r="P73" s="2"/>
      <c r="Q73" s="31"/>
      <c r="R73" s="31"/>
      <c r="S73" s="32"/>
      <c r="T73" s="30"/>
      <c r="U73" s="31"/>
      <c r="V73" s="32"/>
      <c r="W73" s="31"/>
    </row>
    <row r="74" spans="1:23" x14ac:dyDescent="0.2">
      <c r="A74" s="2">
        <v>4.25</v>
      </c>
      <c r="B74" s="26">
        <v>0.39498453245537402</v>
      </c>
      <c r="C74" s="26">
        <v>0.79894544904488995</v>
      </c>
      <c r="D74" s="26">
        <v>1.81656822679004</v>
      </c>
      <c r="E74" s="2"/>
      <c r="F74" s="31"/>
      <c r="G74" s="31"/>
      <c r="H74" s="31"/>
      <c r="I74" s="2"/>
      <c r="J74" s="2"/>
      <c r="K74" s="2"/>
      <c r="L74" s="2">
        <v>4.25</v>
      </c>
      <c r="M74" s="2">
        <f t="shared" si="18"/>
        <v>1.2066020275182538E-2</v>
      </c>
      <c r="N74" s="2">
        <f t="shared" si="19"/>
        <v>4.2224174078679073E-2</v>
      </c>
      <c r="O74" s="2">
        <f t="shared" si="20"/>
        <v>5.0693913062862972E-2</v>
      </c>
      <c r="P74" s="2"/>
      <c r="Q74" s="31"/>
      <c r="R74" s="31"/>
      <c r="S74" s="32"/>
      <c r="T74" s="2"/>
      <c r="U74" s="31"/>
      <c r="V74" s="31"/>
      <c r="W74" s="31"/>
    </row>
    <row r="75" spans="1:23" x14ac:dyDescent="0.2">
      <c r="A75" s="2">
        <v>4.5</v>
      </c>
      <c r="B75" s="26">
        <v>0.35857686313935899</v>
      </c>
      <c r="C75" s="26">
        <v>0.79608792728373001</v>
      </c>
      <c r="D75" s="26">
        <v>1.86913729283951</v>
      </c>
      <c r="E75" s="2"/>
      <c r="F75" s="31"/>
      <c r="G75" s="31"/>
      <c r="H75" s="31"/>
      <c r="I75" s="2"/>
      <c r="J75" s="2"/>
      <c r="K75" s="2"/>
      <c r="L75" s="2">
        <v>4.5</v>
      </c>
      <c r="M75" s="2">
        <f t="shared" si="18"/>
        <v>1.0934644597245463E-2</v>
      </c>
      <c r="N75" s="2">
        <f t="shared" si="19"/>
        <v>4.2088153431251427E-2</v>
      </c>
      <c r="O75" s="2">
        <f t="shared" si="20"/>
        <v>5.2143294536518059E-2</v>
      </c>
      <c r="P75" s="2"/>
      <c r="Q75" s="31"/>
      <c r="R75" s="31"/>
      <c r="S75" s="32"/>
      <c r="T75" s="2"/>
      <c r="U75" s="31"/>
      <c r="V75" s="31"/>
      <c r="W75" s="31"/>
    </row>
    <row r="76" spans="1:23" x14ac:dyDescent="0.2">
      <c r="A76" s="2">
        <v>4.75</v>
      </c>
      <c r="B76" s="26">
        <v>0.32580746316228798</v>
      </c>
      <c r="C76" s="26">
        <v>0.76881570468097304</v>
      </c>
      <c r="D76" s="26">
        <v>1.9118629256069799</v>
      </c>
      <c r="E76" s="2"/>
      <c r="F76" s="31"/>
      <c r="G76" s="31"/>
      <c r="H76" s="31"/>
      <c r="I76" s="2"/>
      <c r="J76" s="2"/>
      <c r="K76" s="2"/>
      <c r="L76" s="2">
        <v>4.75</v>
      </c>
      <c r="M76" s="2">
        <f t="shared" si="18"/>
        <v>9.9163288739057814E-3</v>
      </c>
      <c r="N76" s="2">
        <f t="shared" si="19"/>
        <v>4.0789970710251949E-2</v>
      </c>
      <c r="O76" s="2">
        <f t="shared" si="20"/>
        <v>5.3321282757291977E-2</v>
      </c>
      <c r="P76" s="2"/>
      <c r="Q76" s="31"/>
      <c r="R76" s="31"/>
      <c r="S76" s="32"/>
      <c r="T76" s="2"/>
      <c r="U76" s="31"/>
      <c r="V76" s="31"/>
      <c r="W76" s="31"/>
    </row>
    <row r="77" spans="1:23" x14ac:dyDescent="0.2">
      <c r="A77" s="2">
        <v>5.25</v>
      </c>
      <c r="B77" s="26">
        <v>0.260945476245313</v>
      </c>
      <c r="C77" s="26">
        <v>0.72828231573529101</v>
      </c>
      <c r="D77" s="26">
        <v>1.9519610648384</v>
      </c>
      <c r="E77" s="2"/>
      <c r="F77" s="31"/>
      <c r="G77" s="31"/>
      <c r="H77" s="31"/>
      <c r="I77" s="2"/>
      <c r="J77" s="2"/>
      <c r="K77" s="2"/>
      <c r="L77" s="2">
        <v>5.25</v>
      </c>
      <c r="M77" s="2">
        <f t="shared" si="18"/>
        <v>7.9007295290650422E-3</v>
      </c>
      <c r="N77" s="2">
        <f t="shared" si="19"/>
        <v>3.88605443514514E-2</v>
      </c>
      <c r="O77" s="2">
        <f t="shared" si="20"/>
        <v>5.4426828366098717E-2</v>
      </c>
      <c r="P77" s="2"/>
      <c r="Q77" s="31"/>
      <c r="R77" s="31"/>
      <c r="S77" s="32"/>
      <c r="T77" s="2"/>
      <c r="U77" s="31"/>
      <c r="V77" s="31"/>
      <c r="W77" s="31"/>
    </row>
    <row r="78" spans="1:23" x14ac:dyDescent="0.2">
      <c r="A78" s="2">
        <v>5.75</v>
      </c>
      <c r="B78" s="26">
        <v>0.20559044129092799</v>
      </c>
      <c r="C78" s="26">
        <v>0.69386522737441203</v>
      </c>
      <c r="D78" s="26">
        <v>2.0139690605859699</v>
      </c>
      <c r="E78" s="2"/>
      <c r="F78" s="31"/>
      <c r="G78" s="31"/>
      <c r="H78" s="31"/>
      <c r="I78" s="2"/>
      <c r="J78" s="2"/>
      <c r="K78" s="2"/>
      <c r="L78" s="2">
        <v>5.75</v>
      </c>
      <c r="M78" s="2">
        <f t="shared" si="18"/>
        <v>6.1805606367597264E-3</v>
      </c>
      <c r="N78" s="2">
        <f t="shared" si="19"/>
        <v>3.7222259490404225E-2</v>
      </c>
      <c r="O78" s="2">
        <f t="shared" si="20"/>
        <v>5.6136450526219198E-2</v>
      </c>
      <c r="P78" s="2"/>
      <c r="Q78" s="31"/>
      <c r="R78" s="31"/>
      <c r="S78" s="32"/>
      <c r="T78" s="2"/>
      <c r="U78" s="31"/>
      <c r="V78" s="31"/>
      <c r="W78" s="31"/>
    </row>
    <row r="79" spans="1:23" x14ac:dyDescent="0.2">
      <c r="A79" s="2">
        <v>6.25</v>
      </c>
      <c r="B79" s="26">
        <v>0.14511528847838401</v>
      </c>
      <c r="C79" s="26">
        <v>0.65159578638479299</v>
      </c>
      <c r="D79" s="26">
        <v>2.0521673702760199</v>
      </c>
      <c r="E79" s="2"/>
      <c r="F79" s="31"/>
      <c r="G79" s="31"/>
      <c r="H79" s="31"/>
      <c r="I79" s="2"/>
      <c r="J79" s="2"/>
      <c r="K79" s="2"/>
      <c r="L79" s="2">
        <v>6.25</v>
      </c>
      <c r="M79" s="2">
        <f t="shared" si="18"/>
        <v>4.301283047805594E-3</v>
      </c>
      <c r="N79" s="2">
        <f t="shared" si="19"/>
        <v>3.5210195467669125E-2</v>
      </c>
      <c r="O79" s="2">
        <f t="shared" si="20"/>
        <v>5.7189615943645439E-2</v>
      </c>
      <c r="P79" s="2"/>
      <c r="Q79" s="31"/>
      <c r="R79" s="31"/>
      <c r="S79" s="32"/>
      <c r="T79" s="2"/>
      <c r="U79" s="31"/>
      <c r="V79" s="31"/>
      <c r="W79" s="31"/>
    </row>
    <row r="80" spans="1:23" x14ac:dyDescent="0.2">
      <c r="A80" s="2">
        <v>6.75</v>
      </c>
      <c r="B80" s="26">
        <v>9.2030811931127596E-2</v>
      </c>
      <c r="C80" s="26">
        <v>0.616819268374597</v>
      </c>
      <c r="D80" s="26">
        <v>2.0644332838445401</v>
      </c>
      <c r="E80" s="2"/>
      <c r="F80" s="31"/>
      <c r="G80" s="31"/>
      <c r="H80" s="31"/>
      <c r="I80" s="2"/>
      <c r="J80" s="2"/>
      <c r="K80" s="2"/>
      <c r="L80" s="2">
        <v>6.75</v>
      </c>
      <c r="M80" s="2">
        <f t="shared" si="18"/>
        <v>2.6516722166291984E-3</v>
      </c>
      <c r="N80" s="2">
        <f t="shared" si="19"/>
        <v>3.3554801426818208E-2</v>
      </c>
      <c r="O80" s="2">
        <f t="shared" si="20"/>
        <v>5.7527799389151923E-2</v>
      </c>
      <c r="P80" s="2"/>
      <c r="Q80" s="31"/>
      <c r="R80" s="31"/>
      <c r="S80" s="32"/>
      <c r="T80" s="2"/>
      <c r="U80" s="31"/>
      <c r="V80" s="31"/>
      <c r="W80" s="31"/>
    </row>
    <row r="81" spans="1:27" x14ac:dyDescent="0.2">
      <c r="A81" s="2">
        <v>7.25</v>
      </c>
      <c r="B81" s="26">
        <v>8.0973259346622306E-2</v>
      </c>
      <c r="C81" s="26">
        <v>0.61298312778854103</v>
      </c>
      <c r="D81" s="26">
        <v>2.1088865013874898</v>
      </c>
      <c r="E81" s="2"/>
      <c r="F81" s="31"/>
      <c r="G81" s="31"/>
      <c r="H81" s="31"/>
      <c r="I81" s="2"/>
      <c r="J81" s="2"/>
      <c r="K81" s="2"/>
      <c r="L81" s="2">
        <v>7.25</v>
      </c>
      <c r="M81" s="2">
        <f t="shared" si="18"/>
        <v>2.3080565365637762E-3</v>
      </c>
      <c r="N81" s="2">
        <f t="shared" si="19"/>
        <v>3.3372197628929033E-2</v>
      </c>
      <c r="O81" s="2">
        <f t="shared" si="20"/>
        <v>5.8753418841673281E-2</v>
      </c>
      <c r="P81" s="2"/>
      <c r="Q81" s="31"/>
      <c r="R81" s="31"/>
      <c r="S81" s="32"/>
      <c r="T81" s="2"/>
      <c r="U81" s="31"/>
      <c r="V81" s="31"/>
      <c r="W81" s="31"/>
    </row>
    <row r="82" spans="1:27" x14ac:dyDescent="0.2">
      <c r="A82" s="2">
        <v>7.75</v>
      </c>
      <c r="B82" s="26">
        <v>6.6957164689740695E-2</v>
      </c>
      <c r="C82" s="26">
        <v>0.59680525178579202</v>
      </c>
      <c r="D82" s="26">
        <v>2.0778826349803601</v>
      </c>
      <c r="E82" s="2"/>
      <c r="F82" s="31"/>
      <c r="G82" s="31"/>
      <c r="H82" s="31"/>
      <c r="I82" s="2"/>
      <c r="J82" s="2"/>
      <c r="K82" s="2"/>
      <c r="L82" s="2">
        <v>7.75</v>
      </c>
      <c r="M82" s="2">
        <f t="shared" si="18"/>
        <v>1.8725035640068583E-3</v>
      </c>
      <c r="N82" s="2">
        <f t="shared" si="19"/>
        <v>3.260211594562986E-2</v>
      </c>
      <c r="O82" s="2">
        <f t="shared" si="20"/>
        <v>5.789861138627958E-2</v>
      </c>
      <c r="P82" s="2"/>
      <c r="Q82" s="31"/>
      <c r="R82" s="31"/>
      <c r="S82" s="32"/>
      <c r="T82" s="2"/>
      <c r="U82" s="2"/>
      <c r="V82" s="2"/>
      <c r="W82" s="2"/>
    </row>
    <row r="83" spans="1:27" x14ac:dyDescent="0.2">
      <c r="A83" s="2"/>
      <c r="B83" s="2"/>
      <c r="C83" s="2"/>
      <c r="D83" s="2"/>
      <c r="E83" s="2"/>
      <c r="F83" s="31"/>
      <c r="G83" s="31"/>
      <c r="H83" s="31"/>
      <c r="I83" s="2"/>
      <c r="J83" s="2"/>
      <c r="K83" s="2"/>
      <c r="L83" s="2"/>
      <c r="M83" s="2"/>
      <c r="N83" s="2"/>
      <c r="O83" s="2"/>
      <c r="P83" s="2"/>
      <c r="Q83" s="31"/>
      <c r="R83" s="31"/>
      <c r="S83" s="32"/>
      <c r="T83" s="2"/>
      <c r="U83" s="2"/>
      <c r="V83" s="2"/>
      <c r="W83" s="2"/>
    </row>
    <row r="84" spans="1:27" x14ac:dyDescent="0.2">
      <c r="A84" s="2"/>
      <c r="B84" s="2"/>
      <c r="C84" s="2"/>
      <c r="D84" s="2"/>
      <c r="E84" s="2"/>
      <c r="F84" s="31"/>
      <c r="G84" s="31"/>
      <c r="H84" s="31"/>
      <c r="I84" s="2"/>
      <c r="J84" s="2"/>
      <c r="K84" s="2"/>
      <c r="L84" s="2"/>
      <c r="M84" s="2"/>
      <c r="N84" s="2"/>
      <c r="O84" s="2"/>
      <c r="P84" s="2"/>
      <c r="Q84" s="31"/>
      <c r="R84" s="31"/>
      <c r="S84" s="32"/>
      <c r="T84" s="2"/>
      <c r="U84" s="2"/>
      <c r="V84" s="2"/>
      <c r="W84" s="2"/>
    </row>
    <row r="85" spans="1:27" x14ac:dyDescent="0.2">
      <c r="A85" s="2"/>
      <c r="B85" s="2"/>
      <c r="C85" s="2"/>
      <c r="D85" s="2"/>
      <c r="E85" s="2"/>
      <c r="F85" s="31"/>
      <c r="G85" s="31"/>
      <c r="H85" s="31"/>
      <c r="I85" s="2"/>
      <c r="J85" s="2"/>
      <c r="K85" s="2"/>
      <c r="L85" s="2"/>
      <c r="M85" s="2"/>
      <c r="N85" s="2"/>
      <c r="O85" s="2"/>
      <c r="P85" s="2"/>
      <c r="Q85" s="31"/>
      <c r="R85" s="31"/>
      <c r="S85" s="32"/>
      <c r="T85" s="2"/>
      <c r="U85" s="2"/>
      <c r="V85" s="2"/>
      <c r="W85" s="2"/>
    </row>
    <row r="86" spans="1:27" x14ac:dyDescent="0.2">
      <c r="A86" s="2"/>
      <c r="B86" s="2"/>
      <c r="C86" s="2"/>
      <c r="D86" s="2"/>
      <c r="E86" s="2"/>
      <c r="F86" s="31"/>
      <c r="G86" s="31"/>
      <c r="H86" s="31"/>
      <c r="I86" s="2"/>
      <c r="J86" s="2"/>
      <c r="K86" s="2"/>
      <c r="L86" s="2"/>
      <c r="M86" s="2"/>
      <c r="N86" s="2"/>
      <c r="O86" s="2"/>
      <c r="P86" s="2"/>
      <c r="Q86" s="2"/>
      <c r="R86" s="2"/>
      <c r="S86" s="30"/>
      <c r="T86" s="2"/>
      <c r="U86" s="31"/>
      <c r="V86" s="31"/>
      <c r="W86" s="31"/>
      <c r="X86" s="2"/>
      <c r="Y86" s="2"/>
      <c r="Z86" s="2"/>
      <c r="AA86" s="2"/>
    </row>
    <row r="87" spans="1:27" x14ac:dyDescent="0.2">
      <c r="A87" s="2"/>
      <c r="B87" s="2"/>
      <c r="C87" s="2"/>
      <c r="D87" s="2"/>
      <c r="E87" s="2"/>
      <c r="F87" s="31"/>
      <c r="G87" s="31"/>
      <c r="H87" s="31"/>
      <c r="I87" s="2"/>
      <c r="J87" s="2"/>
      <c r="K87" s="2"/>
      <c r="L87" s="2"/>
      <c r="M87" s="2"/>
      <c r="N87" s="2"/>
      <c r="O87" s="2"/>
      <c r="P87" s="2"/>
      <c r="Q87" s="2"/>
      <c r="R87" s="2"/>
      <c r="S87" s="30"/>
      <c r="T87" s="2"/>
      <c r="U87" s="31"/>
      <c r="V87" s="31"/>
      <c r="W87" s="31"/>
      <c r="X87" s="2"/>
      <c r="Y87" s="2"/>
      <c r="Z87" s="2"/>
      <c r="AA87" s="2"/>
    </row>
    <row r="88" spans="1:27" x14ac:dyDescent="0.2">
      <c r="A88" s="2"/>
      <c r="B88" s="2"/>
      <c r="C88" s="2"/>
      <c r="D88" s="2"/>
      <c r="E88" s="2"/>
      <c r="F88" s="31"/>
      <c r="G88" s="31"/>
      <c r="H88" s="31"/>
      <c r="I88" s="2"/>
      <c r="J88" s="2"/>
      <c r="K88" s="2"/>
      <c r="L88" s="2"/>
      <c r="M88" s="2"/>
      <c r="N88" s="2"/>
      <c r="O88" s="2"/>
      <c r="P88" s="2"/>
      <c r="Q88" s="2"/>
      <c r="R88" s="2"/>
      <c r="S88" s="30"/>
      <c r="T88" s="2"/>
      <c r="U88" s="31"/>
      <c r="V88" s="31"/>
      <c r="W88" s="31"/>
      <c r="X88" s="2"/>
      <c r="Y88" s="2"/>
      <c r="Z88" s="2"/>
      <c r="AA88" s="2"/>
    </row>
    <row r="89" spans="1:27" x14ac:dyDescent="0.2">
      <c r="A89" s="2"/>
      <c r="B89" s="2"/>
      <c r="C89" s="2"/>
      <c r="D89" s="2"/>
      <c r="E89" s="2"/>
      <c r="F89" s="31"/>
      <c r="G89" s="31"/>
      <c r="H89" s="31"/>
      <c r="I89" s="2"/>
      <c r="J89" s="2"/>
      <c r="K89" s="2"/>
      <c r="L89" s="2"/>
      <c r="M89" s="2"/>
      <c r="N89" s="2"/>
      <c r="O89" s="2"/>
      <c r="P89" s="2"/>
      <c r="Q89" s="2"/>
      <c r="R89" s="2"/>
      <c r="S89" s="30"/>
      <c r="T89" s="2"/>
      <c r="U89" s="31"/>
      <c r="V89" s="31"/>
      <c r="W89" s="31"/>
      <c r="X89" s="2"/>
      <c r="Y89" s="2"/>
      <c r="Z89" s="2"/>
      <c r="AA89" s="2"/>
    </row>
    <row r="90" spans="1:27" x14ac:dyDescent="0.2">
      <c r="A90" s="2"/>
      <c r="B90" s="2"/>
      <c r="C90" s="2"/>
      <c r="D90" s="2"/>
      <c r="E90" s="2"/>
      <c r="F90" s="31"/>
      <c r="G90" s="31"/>
      <c r="H90" s="3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31"/>
      <c r="V90" s="31"/>
      <c r="W90" s="31"/>
      <c r="X90" s="2"/>
      <c r="Y90" s="2"/>
      <c r="Z90" s="2"/>
      <c r="AA90" s="2"/>
    </row>
    <row r="91" spans="1:27" x14ac:dyDescent="0.2">
      <c r="A91" s="2"/>
      <c r="B91" s="2"/>
      <c r="C91" s="2"/>
      <c r="D91" s="2"/>
      <c r="E91" s="2"/>
      <c r="F91" s="31"/>
      <c r="G91" s="31"/>
      <c r="H91" s="31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31"/>
      <c r="V91" s="31"/>
      <c r="W91" s="31"/>
      <c r="X91" s="2"/>
      <c r="Y91" s="2"/>
      <c r="Z91" s="2"/>
      <c r="AA91" s="2"/>
    </row>
    <row r="92" spans="1:27" x14ac:dyDescent="0.2">
      <c r="A92" s="2"/>
      <c r="B92" s="2"/>
      <c r="C92" s="2"/>
      <c r="D92" s="2"/>
      <c r="E92" s="2"/>
      <c r="F92" s="31"/>
      <c r="G92" s="31"/>
      <c r="H92" s="3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31"/>
      <c r="V92" s="31"/>
      <c r="W92" s="31"/>
      <c r="X92" s="2"/>
      <c r="Y92" s="2"/>
      <c r="Z92" s="2"/>
      <c r="AA92" s="2"/>
    </row>
    <row r="93" spans="1:27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31"/>
      <c r="V93" s="31"/>
      <c r="W93" s="31"/>
      <c r="X93" s="2"/>
      <c r="Y93" s="2"/>
      <c r="Z93" s="2"/>
      <c r="AA93" s="2"/>
    </row>
    <row r="94" spans="1:27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21" x14ac:dyDescent="0.25">
      <c r="A96" s="2"/>
      <c r="B96" s="84" t="s">
        <v>152</v>
      </c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66" t="s">
        <v>10</v>
      </c>
      <c r="N96" s="66"/>
      <c r="O96" s="66"/>
      <c r="P96" s="66"/>
      <c r="Q96" s="66"/>
      <c r="R96" s="66"/>
      <c r="S96" s="66"/>
      <c r="T96" s="2"/>
      <c r="U96" s="2"/>
      <c r="V96" s="2"/>
      <c r="W96" s="2"/>
      <c r="X96" s="2"/>
      <c r="Y96" s="2"/>
      <c r="Z96" s="2"/>
      <c r="AA96" s="2"/>
    </row>
    <row r="97" spans="1:27" x14ac:dyDescent="0.2">
      <c r="A97" s="2"/>
      <c r="B97" s="29" t="s">
        <v>155</v>
      </c>
      <c r="C97" s="29"/>
      <c r="D97" s="29"/>
      <c r="E97" s="29"/>
      <c r="F97" s="29" t="s">
        <v>154</v>
      </c>
      <c r="G97" s="29"/>
      <c r="H97" s="2"/>
      <c r="I97" s="2"/>
      <c r="J97" s="2"/>
      <c r="K97" s="29"/>
      <c r="L97" s="2"/>
      <c r="M97" s="29" t="s">
        <v>153</v>
      </c>
      <c r="N97" s="29"/>
      <c r="O97" s="29"/>
      <c r="P97" s="29"/>
      <c r="Q97" s="29" t="s">
        <v>154</v>
      </c>
      <c r="R97" s="29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">
      <c r="A98" s="2" t="s">
        <v>6</v>
      </c>
      <c r="B98" s="2" t="s">
        <v>0</v>
      </c>
      <c r="C98" s="2" t="s">
        <v>2</v>
      </c>
      <c r="D98" s="2" t="s">
        <v>3</v>
      </c>
      <c r="E98" s="2"/>
      <c r="F98" s="2" t="s">
        <v>5</v>
      </c>
      <c r="G98" s="2" t="s">
        <v>1</v>
      </c>
      <c r="H98" s="2" t="s">
        <v>4</v>
      </c>
      <c r="I98" s="2"/>
      <c r="J98" s="2"/>
      <c r="K98" s="2"/>
      <c r="L98" s="2" t="s">
        <v>6</v>
      </c>
      <c r="M98" s="2" t="s">
        <v>0</v>
      </c>
      <c r="N98" s="2" t="s">
        <v>2</v>
      </c>
      <c r="O98" s="2" t="s">
        <v>3</v>
      </c>
      <c r="P98" s="2"/>
      <c r="Q98" s="2" t="s">
        <v>5</v>
      </c>
      <c r="R98" s="2" t="s">
        <v>1</v>
      </c>
      <c r="S98" s="2" t="s">
        <v>4</v>
      </c>
      <c r="T98" s="2"/>
      <c r="U98" s="2"/>
      <c r="V98" s="2"/>
      <c r="W98" s="2"/>
      <c r="X98" s="2"/>
      <c r="Y98" s="2"/>
      <c r="Z98" s="2"/>
      <c r="AA98" s="2"/>
    </row>
    <row r="99" spans="1:27" x14ac:dyDescent="0.2">
      <c r="A99" s="2">
        <v>0</v>
      </c>
      <c r="B99" s="26">
        <v>2.4623757023769901</v>
      </c>
      <c r="C99" s="26">
        <v>2.1731564765100599</v>
      </c>
      <c r="D99" s="26">
        <v>1.6685609672701499E-2</v>
      </c>
      <c r="E99" s="2"/>
      <c r="F99" s="31">
        <v>2.3224633312557299</v>
      </c>
      <c r="G99" s="31">
        <v>2.2448773215081599</v>
      </c>
      <c r="H99" s="31">
        <v>3.2090366178859603E-2</v>
      </c>
      <c r="I99" s="2"/>
      <c r="J99" s="2"/>
      <c r="K99" s="2"/>
      <c r="L99" s="2">
        <v>0</v>
      </c>
      <c r="M99" s="2">
        <f>(B99-0.0067)/1.609*0.05</f>
        <v>7.6310618470385033E-2</v>
      </c>
      <c r="N99" s="2">
        <f>(C99+0.0881)/1.0504*0.05</f>
        <v>0.10763787492907749</v>
      </c>
      <c r="O99" s="2">
        <f>(D99+0.0221)/1.8135*0.05</f>
        <v>1.0693578624952167E-3</v>
      </c>
      <c r="P99" s="2"/>
      <c r="Q99" s="31">
        <f>(F99-0.0067)/1.609*0.05</f>
        <v>7.1962813277058113E-2</v>
      </c>
      <c r="R99" s="31">
        <f>(G99+0.0881)/1.0504*0.05</f>
        <v>0.11105185269936023</v>
      </c>
      <c r="S99" s="31">
        <f>(H99+0.0221)/1.8135*0.05</f>
        <v>1.494082331923342E-3</v>
      </c>
      <c r="T99" s="2"/>
      <c r="U99" s="2"/>
      <c r="V99" s="2"/>
      <c r="W99" s="2"/>
      <c r="X99" s="2"/>
      <c r="Y99" s="2"/>
      <c r="Z99" s="2"/>
      <c r="AA99" s="2"/>
    </row>
    <row r="100" spans="1:27" x14ac:dyDescent="0.2">
      <c r="A100" s="2">
        <v>0.25</v>
      </c>
      <c r="B100" s="26">
        <v>2.0580420846575298</v>
      </c>
      <c r="C100" s="26">
        <v>1.81610171345821</v>
      </c>
      <c r="D100" s="26">
        <v>0.39502276152808502</v>
      </c>
      <c r="E100" s="2"/>
      <c r="F100" s="31">
        <v>1.9721067318791801</v>
      </c>
      <c r="G100" s="31">
        <v>1.9408734525640501</v>
      </c>
      <c r="H100" s="31">
        <v>0.31824088804336598</v>
      </c>
      <c r="I100" s="2"/>
      <c r="J100" s="2"/>
      <c r="K100" s="2"/>
      <c r="L100" s="2">
        <v>0.25</v>
      </c>
      <c r="M100" s="2">
        <f t="shared" ref="M100:M124" si="24">(B100-0.0067)/1.609*0.05</f>
        <v>6.3745869628885329E-2</v>
      </c>
      <c r="N100" s="2">
        <f t="shared" ref="N100:N124" si="25">(C100+0.0881)/1.0504*0.05</f>
        <v>9.0641741882054941E-2</v>
      </c>
      <c r="O100" s="2">
        <f t="shared" ref="O100:O124" si="26">(D100+0.0221)/1.8135*0.05</f>
        <v>1.1500489703007585E-2</v>
      </c>
      <c r="P100" s="2"/>
      <c r="Q100" s="31">
        <f t="shared" ref="Q100:Q110" si="27">(F100-0.0067)/1.609*0.05</f>
        <v>6.1075411183318218E-2</v>
      </c>
      <c r="R100" s="31">
        <f t="shared" ref="R100:R110" si="28">(G100+0.0881)/1.0504*0.05</f>
        <v>9.6580990697070157E-2</v>
      </c>
      <c r="S100" s="31">
        <f t="shared" ref="S100:S109" si="29">(H100+0.0221)/1.8135*0.05</f>
        <v>9.3835370290423492E-3</v>
      </c>
      <c r="T100" s="2"/>
      <c r="U100" s="2"/>
      <c r="V100" s="2"/>
      <c r="W100" s="2"/>
      <c r="X100" s="2"/>
      <c r="Y100" s="2"/>
      <c r="Z100" s="2"/>
      <c r="AA100" s="2"/>
    </row>
    <row r="101" spans="1:27" x14ac:dyDescent="0.2">
      <c r="A101" s="2">
        <v>0.5</v>
      </c>
      <c r="B101" s="26">
        <v>1.73565095870242</v>
      </c>
      <c r="C101" s="26">
        <v>1.67279041974814</v>
      </c>
      <c r="D101" s="26">
        <v>0.63353549304015799</v>
      </c>
      <c r="E101" s="2"/>
      <c r="F101" s="31">
        <v>1.72158436472911</v>
      </c>
      <c r="G101" s="31">
        <v>1.7509817540550401</v>
      </c>
      <c r="H101" s="31">
        <v>0.54844079198371298</v>
      </c>
      <c r="I101" s="2"/>
      <c r="J101" s="2"/>
      <c r="K101" s="2"/>
      <c r="L101" s="2">
        <v>0.5</v>
      </c>
      <c r="M101" s="2">
        <f t="shared" si="24"/>
        <v>5.3727500270429468E-2</v>
      </c>
      <c r="N101" s="2">
        <f t="shared" si="25"/>
        <v>8.3819993323883291E-2</v>
      </c>
      <c r="O101" s="2">
        <f t="shared" si="26"/>
        <v>1.8076523105601271E-2</v>
      </c>
      <c r="P101" s="2"/>
      <c r="Q101" s="31">
        <f t="shared" si="27"/>
        <v>5.3290378021414231E-2</v>
      </c>
      <c r="R101" s="31">
        <f t="shared" si="28"/>
        <v>8.7541972298888049E-2</v>
      </c>
      <c r="S101" s="31">
        <f t="shared" si="29"/>
        <v>1.5730377501618775E-2</v>
      </c>
      <c r="T101" s="2"/>
      <c r="U101" s="2"/>
      <c r="V101" s="2"/>
      <c r="W101" s="2"/>
      <c r="X101" s="2"/>
      <c r="Y101" s="2"/>
      <c r="Z101" s="2"/>
      <c r="AA101" s="2"/>
    </row>
    <row r="102" spans="1:27" x14ac:dyDescent="0.2">
      <c r="A102" s="2">
        <v>0.75</v>
      </c>
      <c r="B102" s="26">
        <v>1.55813841775773</v>
      </c>
      <c r="C102" s="26">
        <v>1.5731692895096001</v>
      </c>
      <c r="D102" s="26">
        <v>0.81154822241444702</v>
      </c>
      <c r="E102" s="2"/>
      <c r="F102" s="31">
        <v>1.53449925330987</v>
      </c>
      <c r="G102" s="31">
        <v>1.6553730146501999</v>
      </c>
      <c r="H102" s="31">
        <v>0.72864936116200596</v>
      </c>
      <c r="I102" s="2"/>
      <c r="J102" s="2"/>
      <c r="K102" s="2"/>
      <c r="L102" s="2">
        <v>0.75</v>
      </c>
      <c r="M102" s="2">
        <f t="shared" si="24"/>
        <v>4.82112622050258E-2</v>
      </c>
      <c r="N102" s="2">
        <f t="shared" si="25"/>
        <v>7.9077936477037328E-2</v>
      </c>
      <c r="O102" s="2">
        <f t="shared" si="26"/>
        <v>2.2984511232821813E-2</v>
      </c>
      <c r="P102" s="2"/>
      <c r="Q102" s="31">
        <f t="shared" si="27"/>
        <v>4.7476670394961784E-2</v>
      </c>
      <c r="R102" s="31">
        <f t="shared" si="28"/>
        <v>8.2990908922800838E-2</v>
      </c>
      <c r="S102" s="31">
        <f t="shared" si="29"/>
        <v>2.0698907117783459E-2</v>
      </c>
      <c r="T102" s="2"/>
      <c r="U102" s="2"/>
      <c r="V102" s="2"/>
      <c r="W102" s="2"/>
      <c r="X102" s="2"/>
      <c r="Y102" s="2"/>
      <c r="Z102" s="2"/>
      <c r="AA102" s="2"/>
    </row>
    <row r="103" spans="1:27" x14ac:dyDescent="0.2">
      <c r="A103" s="2">
        <v>1</v>
      </c>
      <c r="B103" s="26">
        <v>1.3844198881040599</v>
      </c>
      <c r="C103" s="26">
        <v>1.45162354491759</v>
      </c>
      <c r="D103" s="26">
        <v>0.94085562514375198</v>
      </c>
      <c r="E103" s="2"/>
      <c r="F103" s="31">
        <v>1.39053634224009</v>
      </c>
      <c r="G103" s="31">
        <v>1.55452387216314</v>
      </c>
      <c r="H103" s="31">
        <v>0.86593828378014603</v>
      </c>
      <c r="I103" s="2"/>
      <c r="J103" s="2"/>
      <c r="K103" s="2"/>
      <c r="L103" s="2">
        <v>1</v>
      </c>
      <c r="M103" s="2">
        <f t="shared" si="24"/>
        <v>4.2812923806838411E-2</v>
      </c>
      <c r="N103" s="2">
        <f t="shared" si="25"/>
        <v>7.3292247949237915E-2</v>
      </c>
      <c r="O103" s="2">
        <f t="shared" si="26"/>
        <v>2.6549645027398733E-2</v>
      </c>
      <c r="P103" s="2"/>
      <c r="Q103" s="31">
        <f t="shared" si="27"/>
        <v>4.3002993854570855E-2</v>
      </c>
      <c r="R103" s="31">
        <f t="shared" si="28"/>
        <v>7.8190397570598827E-2</v>
      </c>
      <c r="S103" s="31">
        <f t="shared" si="29"/>
        <v>2.4484099359805517E-2</v>
      </c>
      <c r="T103" s="2"/>
      <c r="U103" s="2"/>
      <c r="V103" s="2"/>
      <c r="W103" s="2"/>
      <c r="X103" s="2"/>
      <c r="Y103" s="2"/>
      <c r="Z103" s="2"/>
      <c r="AA103" s="2"/>
    </row>
    <row r="104" spans="1:27" x14ac:dyDescent="0.2">
      <c r="A104" s="2">
        <v>1.25</v>
      </c>
      <c r="B104" s="26">
        <v>1.2674710388519801</v>
      </c>
      <c r="C104" s="26">
        <v>1.3717020676250899</v>
      </c>
      <c r="D104" s="26">
        <v>1.05800224296061</v>
      </c>
      <c r="E104" s="2"/>
      <c r="F104" s="31">
        <v>1.27151263339996</v>
      </c>
      <c r="G104" s="31">
        <v>1.4685148498971801</v>
      </c>
      <c r="H104" s="31">
        <v>0.97363252649340404</v>
      </c>
      <c r="I104" s="2"/>
      <c r="J104" s="2"/>
      <c r="K104" s="2"/>
      <c r="L104" s="2">
        <v>1.25</v>
      </c>
      <c r="M104" s="2">
        <f t="shared" si="24"/>
        <v>3.9178714693970801E-2</v>
      </c>
      <c r="N104" s="2">
        <f t="shared" si="25"/>
        <v>6.9487912586875963E-2</v>
      </c>
      <c r="O104" s="2">
        <f t="shared" si="26"/>
        <v>2.977949387815302E-2</v>
      </c>
      <c r="P104" s="2"/>
      <c r="Q104" s="31">
        <f t="shared" si="27"/>
        <v>3.9304308060906158E-2</v>
      </c>
      <c r="R104" s="31">
        <f t="shared" si="28"/>
        <v>7.4096289503864252E-2</v>
      </c>
      <c r="S104" s="31">
        <f t="shared" si="29"/>
        <v>2.7453336820882385E-2</v>
      </c>
      <c r="T104" s="2"/>
      <c r="U104" s="2"/>
      <c r="V104" s="2"/>
      <c r="W104" s="2"/>
      <c r="X104" s="2"/>
      <c r="Y104" s="2"/>
      <c r="Z104" s="2"/>
      <c r="AA104" s="2"/>
    </row>
    <row r="105" spans="1:27" x14ac:dyDescent="0.2">
      <c r="A105" s="2">
        <v>1.5</v>
      </c>
      <c r="B105" s="26">
        <v>1.16724205042397</v>
      </c>
      <c r="C105" s="26">
        <v>1.3024844097911501</v>
      </c>
      <c r="D105" s="26">
        <v>1.174948409864</v>
      </c>
      <c r="E105" s="2"/>
      <c r="F105" s="31">
        <v>1.1895147523991501</v>
      </c>
      <c r="G105" s="31">
        <v>1.40420812455468</v>
      </c>
      <c r="H105" s="31">
        <v>1.0622825882192299</v>
      </c>
      <c r="I105" s="2"/>
      <c r="J105" s="2"/>
      <c r="K105" s="2"/>
      <c r="L105" s="2">
        <v>1.5</v>
      </c>
      <c r="M105" s="2">
        <f t="shared" si="24"/>
        <v>3.6064078633435991E-2</v>
      </c>
      <c r="N105" s="2">
        <f t="shared" si="25"/>
        <v>6.6193088813363971E-2</v>
      </c>
      <c r="O105" s="2">
        <f t="shared" si="26"/>
        <v>3.3003816097711608E-2</v>
      </c>
      <c r="P105" s="2"/>
      <c r="Q105" s="31">
        <f t="shared" si="27"/>
        <v>3.6756207346151343E-2</v>
      </c>
      <c r="R105" s="31">
        <f t="shared" si="28"/>
        <v>7.1035230605230398E-2</v>
      </c>
      <c r="S105" s="31">
        <f t="shared" si="29"/>
        <v>2.9897507257216155E-2</v>
      </c>
      <c r="T105" s="2"/>
      <c r="U105" s="2"/>
      <c r="V105" s="2"/>
      <c r="W105" s="2"/>
      <c r="X105" s="2"/>
      <c r="Y105" s="2"/>
      <c r="Z105" s="2"/>
      <c r="AA105" s="2"/>
    </row>
    <row r="106" spans="1:27" x14ac:dyDescent="0.2">
      <c r="A106" s="2">
        <v>1.75</v>
      </c>
      <c r="B106" s="26">
        <v>1.0699383010477801</v>
      </c>
      <c r="C106" s="26">
        <v>1.2382516115636799</v>
      </c>
      <c r="D106" s="26">
        <v>1.2629932641239501</v>
      </c>
      <c r="E106" s="2"/>
      <c r="F106" s="31">
        <v>1.07301417815308</v>
      </c>
      <c r="G106" s="31">
        <v>1.3305227972517799</v>
      </c>
      <c r="H106" s="31">
        <v>1.17882258289424</v>
      </c>
      <c r="I106" s="2"/>
      <c r="J106" s="2"/>
      <c r="K106" s="2"/>
      <c r="L106" s="2">
        <v>1.75</v>
      </c>
      <c r="M106" s="2">
        <f t="shared" si="24"/>
        <v>3.3040344967302057E-2</v>
      </c>
      <c r="N106" s="2">
        <f t="shared" si="25"/>
        <v>6.3135548912970296E-2</v>
      </c>
      <c r="O106" s="2">
        <f t="shared" si="26"/>
        <v>3.5431300361840369E-2</v>
      </c>
      <c r="P106" s="2"/>
      <c r="Q106" s="31">
        <f t="shared" si="27"/>
        <v>3.3135928469642022E-2</v>
      </c>
      <c r="R106" s="31">
        <f t="shared" si="28"/>
        <v>6.7527741681825015E-2</v>
      </c>
      <c r="S106" s="31">
        <f t="shared" si="29"/>
        <v>3.3110630904169845E-2</v>
      </c>
      <c r="T106" s="2"/>
      <c r="U106" s="2"/>
      <c r="V106" s="2"/>
      <c r="W106" s="2"/>
      <c r="X106" s="2"/>
      <c r="Y106" s="2"/>
      <c r="Z106" s="2"/>
      <c r="AA106" s="2"/>
    </row>
    <row r="107" spans="1:27" x14ac:dyDescent="0.2">
      <c r="A107" s="2">
        <v>2</v>
      </c>
      <c r="B107" s="26">
        <v>0.96026769743058105</v>
      </c>
      <c r="C107" s="26">
        <v>1.16221681249481</v>
      </c>
      <c r="D107" s="26">
        <v>1.3284071013319301</v>
      </c>
      <c r="E107" s="2"/>
      <c r="F107" s="31">
        <v>0.95814818524582401</v>
      </c>
      <c r="G107" s="31">
        <v>1.2485349737303</v>
      </c>
      <c r="H107" s="31">
        <v>1.2382793816616799</v>
      </c>
      <c r="I107" s="2"/>
      <c r="J107" s="2"/>
      <c r="K107" s="2"/>
      <c r="L107" s="2">
        <v>2</v>
      </c>
      <c r="M107" s="2">
        <f t="shared" si="24"/>
        <v>2.9632308807662558E-2</v>
      </c>
      <c r="N107" s="2">
        <f t="shared" si="25"/>
        <v>5.9516222986234296E-2</v>
      </c>
      <c r="O107" s="2">
        <f t="shared" si="26"/>
        <v>3.7234824960902406E-2</v>
      </c>
      <c r="P107" s="2"/>
      <c r="Q107" s="31">
        <f t="shared" si="27"/>
        <v>2.9566444538403482E-2</v>
      </c>
      <c r="R107" s="31">
        <f t="shared" si="28"/>
        <v>6.3625046350452213E-2</v>
      </c>
      <c r="S107" s="31">
        <f t="shared" si="29"/>
        <v>3.4749914024308798E-2</v>
      </c>
      <c r="T107" s="2"/>
      <c r="U107" s="2"/>
      <c r="V107" s="2"/>
      <c r="W107" s="2"/>
      <c r="X107" s="2"/>
      <c r="Y107" s="2"/>
      <c r="Z107" s="2"/>
      <c r="AA107" s="2"/>
    </row>
    <row r="108" spans="1:27" x14ac:dyDescent="0.2">
      <c r="A108" s="2">
        <v>2.25</v>
      </c>
      <c r="B108" s="26">
        <v>0.89706973575441196</v>
      </c>
      <c r="C108" s="26">
        <v>1.1365612735434401</v>
      </c>
      <c r="D108" s="26">
        <v>1.4310466121210801</v>
      </c>
      <c r="E108" s="2"/>
      <c r="F108" s="31">
        <v>0.85749294491979799</v>
      </c>
      <c r="G108" s="31">
        <v>1.18962638603031</v>
      </c>
      <c r="H108" s="31">
        <v>1.34371196403821</v>
      </c>
      <c r="I108" s="2"/>
      <c r="J108" s="2"/>
      <c r="K108" s="2"/>
      <c r="L108" s="2">
        <v>2.25</v>
      </c>
      <c r="M108" s="2">
        <f t="shared" si="24"/>
        <v>2.766841938329434E-2</v>
      </c>
      <c r="N108" s="2">
        <f t="shared" si="25"/>
        <v>5.8294995884588731E-2</v>
      </c>
      <c r="O108" s="2">
        <f t="shared" si="26"/>
        <v>4.0064698431791571E-2</v>
      </c>
      <c r="P108" s="2"/>
      <c r="Q108" s="31">
        <f t="shared" si="27"/>
        <v>2.6438562614039714E-2</v>
      </c>
      <c r="R108" s="31">
        <f t="shared" si="28"/>
        <v>6.0820943737162514E-2</v>
      </c>
      <c r="S108" s="31">
        <f t="shared" si="29"/>
        <v>3.7656795258842302E-2</v>
      </c>
      <c r="T108" s="2"/>
      <c r="U108" s="2"/>
      <c r="V108" s="2"/>
      <c r="W108" s="2"/>
      <c r="X108" s="2"/>
      <c r="Y108" s="2"/>
      <c r="Z108" s="2"/>
      <c r="AA108" s="2"/>
    </row>
    <row r="109" spans="1:27" x14ac:dyDescent="0.2">
      <c r="A109" s="2">
        <v>2.5</v>
      </c>
      <c r="B109" s="26">
        <v>0.80585919345980594</v>
      </c>
      <c r="C109" s="26">
        <v>1.0733336203625301</v>
      </c>
      <c r="D109" s="26">
        <v>1.4842585383746301</v>
      </c>
      <c r="E109" s="2"/>
      <c r="F109" s="31">
        <v>0.76764186682093705</v>
      </c>
      <c r="G109" s="31">
        <v>1.11676721922025</v>
      </c>
      <c r="H109" s="31">
        <v>1.38629214668578</v>
      </c>
      <c r="I109" s="2"/>
      <c r="J109" s="2"/>
      <c r="K109" s="2"/>
      <c r="L109" s="2">
        <v>2.5</v>
      </c>
      <c r="M109" s="2">
        <f t="shared" si="24"/>
        <v>2.4834033357980297E-2</v>
      </c>
      <c r="N109" s="2">
        <f t="shared" si="25"/>
        <v>5.5285301807051136E-2</v>
      </c>
      <c r="O109" s="2">
        <f t="shared" si="26"/>
        <v>4.1531804201120216E-2</v>
      </c>
      <c r="P109" s="2"/>
      <c r="Q109" s="31">
        <f t="shared" si="27"/>
        <v>2.3646422213205006E-2</v>
      </c>
      <c r="R109" s="31">
        <f t="shared" si="28"/>
        <v>5.7352780808275432E-2</v>
      </c>
      <c r="S109" s="31">
        <f t="shared" si="29"/>
        <v>3.8830773275042189E-2</v>
      </c>
      <c r="T109" s="2"/>
      <c r="U109" s="2"/>
      <c r="V109" s="2"/>
      <c r="W109" s="2"/>
      <c r="X109" s="2"/>
      <c r="Y109" s="2"/>
      <c r="Z109" s="2"/>
      <c r="AA109" s="2"/>
    </row>
    <row r="110" spans="1:27" x14ac:dyDescent="0.2">
      <c r="A110" s="2">
        <v>2.75</v>
      </c>
      <c r="B110" s="26">
        <v>0.73730239520537799</v>
      </c>
      <c r="C110" s="26">
        <v>1.02423915875886</v>
      </c>
      <c r="D110" s="26">
        <v>1.53788239488884</v>
      </c>
      <c r="E110" s="2"/>
      <c r="F110" s="31">
        <v>0.67376943704354597</v>
      </c>
      <c r="G110" s="31">
        <v>1.0606523084558901</v>
      </c>
      <c r="H110" s="31">
        <v>1.4458920513576801</v>
      </c>
      <c r="I110" s="2"/>
      <c r="J110" s="2"/>
      <c r="K110" s="2"/>
      <c r="L110" s="2">
        <v>2.75</v>
      </c>
      <c r="M110" s="2">
        <f t="shared" si="24"/>
        <v>2.2703617004517649E-2</v>
      </c>
      <c r="N110" s="2">
        <f t="shared" si="25"/>
        <v>5.2948360565444601E-2</v>
      </c>
      <c r="O110" s="2">
        <f t="shared" si="26"/>
        <v>4.3010267297734772E-2</v>
      </c>
      <c r="P110" s="2"/>
      <c r="Q110" s="31">
        <f t="shared" si="27"/>
        <v>2.0729317496691921E-2</v>
      </c>
      <c r="R110" s="31">
        <f t="shared" si="28"/>
        <v>5.4681659770367964E-2</v>
      </c>
      <c r="S110" s="31">
        <f>(H110+0.0221)/1.8135*0.05</f>
        <v>4.0474001967402272E-2</v>
      </c>
      <c r="T110" s="2"/>
      <c r="U110" s="2"/>
      <c r="V110" s="2"/>
      <c r="W110" s="2"/>
      <c r="X110" s="2"/>
      <c r="Y110" s="2"/>
      <c r="Z110" s="2"/>
      <c r="AA110" s="2"/>
    </row>
    <row r="111" spans="1:27" x14ac:dyDescent="0.2">
      <c r="A111" s="2">
        <v>3</v>
      </c>
      <c r="B111" s="26">
        <v>0.67359565922729603</v>
      </c>
      <c r="C111" s="26">
        <v>0.98072987384997101</v>
      </c>
      <c r="D111" s="26">
        <v>1.60300906478183</v>
      </c>
      <c r="E111" s="2"/>
      <c r="F111" s="31">
        <v>0.59569021609884398</v>
      </c>
      <c r="G111" s="31">
        <v>1.01407548224413</v>
      </c>
      <c r="H111" s="31">
        <v>1.4948369459361499</v>
      </c>
      <c r="I111" s="2"/>
      <c r="J111" s="2"/>
      <c r="K111" s="2"/>
      <c r="L111" s="2">
        <v>3</v>
      </c>
      <c r="M111" s="2">
        <f t="shared" si="24"/>
        <v>2.0723917315950777E-2</v>
      </c>
      <c r="N111" s="2">
        <f t="shared" si="25"/>
        <v>5.087727883901233E-2</v>
      </c>
      <c r="O111" s="2">
        <f t="shared" si="26"/>
        <v>4.4805874408101187E-2</v>
      </c>
      <c r="P111" s="2"/>
      <c r="Q111" s="31">
        <f>(F111-0.0067)/1.609*0.05</f>
        <v>1.8302989934706151E-2</v>
      </c>
      <c r="R111" s="31">
        <f>(G111+0.0881)/1.0504*0.05</f>
        <v>5.2464560274377861E-2</v>
      </c>
      <c r="S111" s="31">
        <f>(H111+0.0221)/1.8135*0.05</f>
        <v>4.1823461426417151E-2</v>
      </c>
      <c r="T111" s="2"/>
      <c r="U111" s="2"/>
      <c r="V111" s="2"/>
      <c r="W111" s="2"/>
      <c r="X111" s="2"/>
      <c r="Y111" s="2"/>
      <c r="Z111" s="2"/>
      <c r="AA111" s="2"/>
    </row>
    <row r="112" spans="1:27" x14ac:dyDescent="0.2">
      <c r="A112" s="2">
        <v>3.25</v>
      </c>
      <c r="B112" s="26">
        <v>0.60743474362521499</v>
      </c>
      <c r="C112" s="26">
        <v>0.95075514936640804</v>
      </c>
      <c r="D112" s="26">
        <v>1.6657120131759999</v>
      </c>
      <c r="E112" s="2"/>
      <c r="F112" s="31"/>
      <c r="G112" s="31"/>
      <c r="H112" s="31"/>
      <c r="I112" s="2"/>
      <c r="J112" s="2"/>
      <c r="K112" s="2"/>
      <c r="L112" s="2">
        <v>3.25</v>
      </c>
      <c r="M112" s="2">
        <f t="shared" si="24"/>
        <v>1.8667953499851304E-2</v>
      </c>
      <c r="N112" s="2">
        <f t="shared" si="25"/>
        <v>4.945045455856855E-2</v>
      </c>
      <c r="O112" s="2">
        <f t="shared" si="26"/>
        <v>4.6534657104383793E-2</v>
      </c>
      <c r="P112" s="2"/>
      <c r="Q112" s="31"/>
      <c r="R112" s="31"/>
      <c r="S112" s="31"/>
      <c r="T112" s="2"/>
      <c r="U112" s="2"/>
      <c r="V112" s="2"/>
      <c r="W112" s="2"/>
      <c r="X112" s="2"/>
      <c r="Y112" s="2"/>
      <c r="Z112" s="2"/>
      <c r="AA112" s="2"/>
    </row>
    <row r="113" spans="1:27" x14ac:dyDescent="0.2">
      <c r="A113" s="2">
        <v>3.5</v>
      </c>
      <c r="B113" s="26">
        <v>0.54605956845596704</v>
      </c>
      <c r="C113" s="26">
        <v>0.90559343464410103</v>
      </c>
      <c r="D113" s="26">
        <v>1.69567265413643</v>
      </c>
      <c r="E113" s="2"/>
      <c r="F113" s="31"/>
      <c r="G113" s="31"/>
      <c r="H113" s="31"/>
      <c r="I113" s="2"/>
      <c r="J113" s="2"/>
      <c r="K113" s="2"/>
      <c r="L113" s="2">
        <v>3.5</v>
      </c>
      <c r="M113" s="2">
        <f t="shared" si="24"/>
        <v>1.6760707534368147E-2</v>
      </c>
      <c r="N113" s="2">
        <f t="shared" si="25"/>
        <v>4.7300715662799933E-2</v>
      </c>
      <c r="O113" s="2">
        <f t="shared" si="26"/>
        <v>4.736070179587621E-2</v>
      </c>
      <c r="P113" s="2"/>
      <c r="Q113" s="31"/>
      <c r="R113" s="31"/>
      <c r="S113" s="31"/>
      <c r="T113" s="2"/>
      <c r="U113" s="2"/>
      <c r="V113" s="2"/>
      <c r="W113" s="2"/>
      <c r="X113" s="2"/>
      <c r="Y113" s="2"/>
      <c r="Z113" s="2"/>
      <c r="AA113" s="2"/>
    </row>
    <row r="114" spans="1:27" x14ac:dyDescent="0.2">
      <c r="A114" s="2">
        <v>3.75</v>
      </c>
      <c r="B114" s="26">
        <v>0.49566056988858298</v>
      </c>
      <c r="C114" s="26">
        <v>0.87065633555563904</v>
      </c>
      <c r="D114" s="26">
        <v>1.75147039273764</v>
      </c>
      <c r="E114" s="2"/>
      <c r="F114" s="31"/>
      <c r="G114" s="31"/>
      <c r="H114" s="31"/>
      <c r="I114" s="2"/>
      <c r="J114" s="2"/>
      <c r="K114" s="2"/>
      <c r="L114" s="2">
        <v>3.75</v>
      </c>
      <c r="M114" s="2">
        <f t="shared" si="24"/>
        <v>1.5194548473852799E-2</v>
      </c>
      <c r="N114" s="2">
        <f t="shared" si="25"/>
        <v>4.5637677815862483E-2</v>
      </c>
      <c r="O114" s="2">
        <f t="shared" si="26"/>
        <v>4.8899100985322311E-2</v>
      </c>
      <c r="P114" s="2"/>
      <c r="Q114" s="31"/>
      <c r="R114" s="31"/>
      <c r="S114" s="31"/>
      <c r="T114" s="2"/>
      <c r="U114" s="2"/>
      <c r="V114" s="2"/>
      <c r="W114" s="2"/>
      <c r="X114" s="2"/>
      <c r="Y114" s="2"/>
      <c r="Z114" s="2"/>
      <c r="AA114" s="2"/>
    </row>
    <row r="115" spans="1:27" x14ac:dyDescent="0.2">
      <c r="A115" s="2">
        <v>4</v>
      </c>
      <c r="B115" s="26">
        <v>0.44406598875926001</v>
      </c>
      <c r="C115" s="26">
        <v>0.84398208478542502</v>
      </c>
      <c r="D115" s="26">
        <v>1.7816092924462701</v>
      </c>
      <c r="E115" s="2"/>
      <c r="F115" s="31"/>
      <c r="G115" s="31"/>
      <c r="H115" s="31"/>
      <c r="I115" s="2"/>
      <c r="J115" s="2"/>
      <c r="K115" s="2"/>
      <c r="L115" s="2">
        <v>4</v>
      </c>
      <c r="M115" s="2">
        <f t="shared" si="24"/>
        <v>1.359123644373089E-2</v>
      </c>
      <c r="N115" s="2">
        <f t="shared" si="25"/>
        <v>4.4367959100600964E-2</v>
      </c>
      <c r="O115" s="2">
        <f t="shared" si="26"/>
        <v>4.9730060447925842E-2</v>
      </c>
      <c r="P115" s="2"/>
      <c r="Q115" s="31"/>
      <c r="R115" s="31"/>
      <c r="S115" s="32"/>
      <c r="T115" s="2"/>
      <c r="U115" s="2"/>
      <c r="V115" s="2"/>
      <c r="W115" s="2"/>
      <c r="X115" s="2"/>
      <c r="Y115" s="2"/>
      <c r="Z115" s="2"/>
      <c r="AA115" s="2"/>
    </row>
    <row r="116" spans="1:27" x14ac:dyDescent="0.2">
      <c r="A116" s="2">
        <v>4.25</v>
      </c>
      <c r="B116" s="26">
        <v>0.39498453245537402</v>
      </c>
      <c r="C116" s="26">
        <v>0.79894544904488995</v>
      </c>
      <c r="D116" s="26">
        <v>1.81656822679004</v>
      </c>
      <c r="E116" s="2"/>
      <c r="F116" s="31"/>
      <c r="G116" s="31"/>
      <c r="H116" s="31"/>
      <c r="I116" s="2"/>
      <c r="J116" s="2"/>
      <c r="K116" s="2"/>
      <c r="L116" s="2">
        <v>4.25</v>
      </c>
      <c r="M116" s="2">
        <f t="shared" si="24"/>
        <v>1.2066020275182538E-2</v>
      </c>
      <c r="N116" s="2">
        <f t="shared" si="25"/>
        <v>4.2224174078679073E-2</v>
      </c>
      <c r="O116" s="2">
        <f t="shared" si="26"/>
        <v>5.0693913062862972E-2</v>
      </c>
      <c r="P116" s="2"/>
      <c r="Q116" s="31"/>
      <c r="R116" s="31"/>
      <c r="S116" s="32"/>
      <c r="T116" s="2"/>
      <c r="U116" s="2"/>
      <c r="V116" s="2"/>
      <c r="W116" s="2"/>
      <c r="X116" s="2"/>
      <c r="Y116" s="2"/>
      <c r="Z116" s="2"/>
      <c r="AA116" s="2"/>
    </row>
    <row r="117" spans="1:27" x14ac:dyDescent="0.2">
      <c r="A117" s="2">
        <v>4.5</v>
      </c>
      <c r="B117" s="26">
        <v>0.35857686313935899</v>
      </c>
      <c r="C117" s="26">
        <v>0.79608792728373001</v>
      </c>
      <c r="D117" s="26">
        <v>1.86913729283951</v>
      </c>
      <c r="E117" s="2"/>
      <c r="F117" s="31"/>
      <c r="G117" s="31"/>
      <c r="H117" s="31"/>
      <c r="I117" s="2"/>
      <c r="J117" s="2"/>
      <c r="K117" s="2"/>
      <c r="L117" s="2">
        <v>4.5</v>
      </c>
      <c r="M117" s="2">
        <f t="shared" si="24"/>
        <v>1.0934644597245463E-2</v>
      </c>
      <c r="N117" s="2">
        <f t="shared" si="25"/>
        <v>4.2088153431251427E-2</v>
      </c>
      <c r="O117" s="2">
        <f t="shared" si="26"/>
        <v>5.2143294536518059E-2</v>
      </c>
      <c r="P117" s="2"/>
      <c r="Q117" s="31"/>
      <c r="R117" s="31"/>
      <c r="S117" s="32"/>
      <c r="T117" s="2"/>
      <c r="U117" s="2"/>
      <c r="V117" s="2"/>
      <c r="W117" s="2"/>
      <c r="X117" s="2"/>
      <c r="Y117" s="2"/>
      <c r="Z117" s="2"/>
      <c r="AA117" s="2"/>
    </row>
    <row r="118" spans="1:27" x14ac:dyDescent="0.2">
      <c r="A118" s="2">
        <v>4.75</v>
      </c>
      <c r="B118" s="26">
        <v>0.32580746316228798</v>
      </c>
      <c r="C118" s="26">
        <v>0.76881570468097304</v>
      </c>
      <c r="D118" s="26">
        <v>1.9118629256069799</v>
      </c>
      <c r="E118" s="2"/>
      <c r="F118" s="31"/>
      <c r="G118" s="31"/>
      <c r="H118" s="31"/>
      <c r="I118" s="2"/>
      <c r="J118" s="2"/>
      <c r="K118" s="2"/>
      <c r="L118" s="2">
        <v>4.75</v>
      </c>
      <c r="M118" s="2">
        <f t="shared" si="24"/>
        <v>9.9163288739057814E-3</v>
      </c>
      <c r="N118" s="2">
        <f t="shared" si="25"/>
        <v>4.0789970710251949E-2</v>
      </c>
      <c r="O118" s="2">
        <f t="shared" si="26"/>
        <v>5.3321282757291977E-2</v>
      </c>
      <c r="P118" s="2"/>
      <c r="Q118" s="31"/>
      <c r="R118" s="31"/>
      <c r="S118" s="32"/>
      <c r="T118" s="2"/>
      <c r="U118" s="2"/>
      <c r="V118" s="2"/>
      <c r="W118" s="2"/>
      <c r="X118" s="2"/>
      <c r="Y118" s="2"/>
      <c r="Z118" s="2"/>
      <c r="AA118" s="2"/>
    </row>
    <row r="119" spans="1:27" x14ac:dyDescent="0.2">
      <c r="A119" s="2">
        <v>5.25</v>
      </c>
      <c r="B119" s="26">
        <v>0.260945476245313</v>
      </c>
      <c r="C119" s="26">
        <v>0.72828231573529101</v>
      </c>
      <c r="D119" s="26">
        <v>1.9519610648384</v>
      </c>
      <c r="E119" s="2"/>
      <c r="F119" s="31"/>
      <c r="G119" s="31"/>
      <c r="H119" s="31"/>
      <c r="I119" s="2"/>
      <c r="J119" s="2"/>
      <c r="K119" s="2"/>
      <c r="L119" s="2">
        <v>5.25</v>
      </c>
      <c r="M119" s="2">
        <f t="shared" si="24"/>
        <v>7.9007295290650422E-3</v>
      </c>
      <c r="N119" s="2">
        <f t="shared" si="25"/>
        <v>3.88605443514514E-2</v>
      </c>
      <c r="O119" s="2">
        <f t="shared" si="26"/>
        <v>5.4426828366098717E-2</v>
      </c>
      <c r="P119" s="2"/>
      <c r="Q119" s="31"/>
      <c r="R119" s="31"/>
      <c r="S119" s="32"/>
      <c r="T119" s="2"/>
      <c r="U119" s="2"/>
      <c r="V119" s="2"/>
      <c r="W119" s="2"/>
      <c r="X119" s="2"/>
      <c r="Y119" s="2"/>
      <c r="Z119" s="2"/>
      <c r="AA119" s="2"/>
    </row>
    <row r="120" spans="1:27" x14ac:dyDescent="0.2">
      <c r="A120" s="2">
        <v>5.75</v>
      </c>
      <c r="B120" s="26">
        <v>0.20559044129092799</v>
      </c>
      <c r="C120" s="26">
        <v>0.69386522737441203</v>
      </c>
      <c r="D120" s="26">
        <v>2.0139690605859699</v>
      </c>
      <c r="E120" s="2"/>
      <c r="F120" s="31"/>
      <c r="G120" s="31"/>
      <c r="H120" s="31"/>
      <c r="I120" s="2"/>
      <c r="J120" s="2"/>
      <c r="K120" s="2"/>
      <c r="L120" s="2">
        <v>5.75</v>
      </c>
      <c r="M120" s="2">
        <f t="shared" si="24"/>
        <v>6.1805606367597264E-3</v>
      </c>
      <c r="N120" s="2">
        <f t="shared" si="25"/>
        <v>3.7222259490404225E-2</v>
      </c>
      <c r="O120" s="2">
        <f t="shared" si="26"/>
        <v>5.6136450526219198E-2</v>
      </c>
      <c r="P120" s="2"/>
      <c r="Q120" s="31"/>
      <c r="R120" s="31"/>
      <c r="S120" s="32"/>
      <c r="T120" s="2"/>
      <c r="U120" s="2"/>
      <c r="V120" s="2"/>
      <c r="W120" s="2"/>
      <c r="X120" s="2"/>
      <c r="Y120" s="2"/>
      <c r="Z120" s="2"/>
      <c r="AA120" s="2"/>
    </row>
    <row r="121" spans="1:27" x14ac:dyDescent="0.2">
      <c r="A121" s="2">
        <v>6.25</v>
      </c>
      <c r="B121" s="26">
        <v>0.14511528847838401</v>
      </c>
      <c r="C121" s="26">
        <v>0.65159578638479299</v>
      </c>
      <c r="D121" s="26">
        <v>2.0521673702760199</v>
      </c>
      <c r="E121" s="2"/>
      <c r="F121" s="31"/>
      <c r="G121" s="31"/>
      <c r="H121" s="31"/>
      <c r="I121" s="2"/>
      <c r="J121" s="2"/>
      <c r="K121" s="2"/>
      <c r="L121" s="2">
        <v>6.25</v>
      </c>
      <c r="M121" s="2">
        <f t="shared" si="24"/>
        <v>4.301283047805594E-3</v>
      </c>
      <c r="N121" s="2">
        <f t="shared" si="25"/>
        <v>3.5210195467669125E-2</v>
      </c>
      <c r="O121" s="2">
        <f t="shared" si="26"/>
        <v>5.7189615943645439E-2</v>
      </c>
      <c r="P121" s="2"/>
      <c r="Q121" s="31"/>
      <c r="R121" s="31"/>
      <c r="S121" s="32"/>
      <c r="T121" s="2"/>
      <c r="U121" s="2"/>
      <c r="V121" s="2"/>
      <c r="W121" s="2"/>
      <c r="X121" s="2"/>
      <c r="Y121" s="2"/>
      <c r="Z121" s="2"/>
      <c r="AA121" s="2"/>
    </row>
    <row r="122" spans="1:27" x14ac:dyDescent="0.2">
      <c r="A122" s="2">
        <v>6.75</v>
      </c>
      <c r="B122" s="26">
        <v>9.2030811931127596E-2</v>
      </c>
      <c r="C122" s="26">
        <v>0.616819268374597</v>
      </c>
      <c r="D122" s="26">
        <v>2.0644332838445401</v>
      </c>
      <c r="E122" s="2"/>
      <c r="F122" s="31"/>
      <c r="G122" s="31"/>
      <c r="H122" s="31"/>
      <c r="I122" s="2"/>
      <c r="J122" s="2"/>
      <c r="K122" s="2"/>
      <c r="L122" s="2">
        <v>6.75</v>
      </c>
      <c r="M122" s="2">
        <f t="shared" si="24"/>
        <v>2.6516722166291984E-3</v>
      </c>
      <c r="N122" s="2">
        <f t="shared" si="25"/>
        <v>3.3554801426818208E-2</v>
      </c>
      <c r="O122" s="2">
        <f t="shared" si="26"/>
        <v>5.7527799389151923E-2</v>
      </c>
      <c r="P122" s="2"/>
      <c r="Q122" s="31"/>
      <c r="R122" s="31"/>
      <c r="S122" s="32"/>
      <c r="T122" s="2"/>
      <c r="U122" s="2"/>
      <c r="V122" s="2"/>
      <c r="W122" s="2"/>
      <c r="X122" s="2"/>
      <c r="Y122" s="2"/>
      <c r="Z122" s="2"/>
      <c r="AA122" s="2"/>
    </row>
    <row r="123" spans="1:27" x14ac:dyDescent="0.2">
      <c r="A123" s="2">
        <v>7.25</v>
      </c>
      <c r="B123" s="26">
        <v>8.0973259346622306E-2</v>
      </c>
      <c r="C123" s="26">
        <v>0.61298312778854103</v>
      </c>
      <c r="D123" s="26">
        <v>2.1088865013874898</v>
      </c>
      <c r="E123" s="2"/>
      <c r="F123" s="31"/>
      <c r="G123" s="31"/>
      <c r="H123" s="31"/>
      <c r="I123" s="2"/>
      <c r="J123" s="2"/>
      <c r="K123" s="2"/>
      <c r="L123" s="2">
        <v>7.25</v>
      </c>
      <c r="M123" s="2">
        <f t="shared" si="24"/>
        <v>2.3080565365637762E-3</v>
      </c>
      <c r="N123" s="2">
        <f t="shared" si="25"/>
        <v>3.3372197628929033E-2</v>
      </c>
      <c r="O123" s="2">
        <f t="shared" si="26"/>
        <v>5.8753418841673281E-2</v>
      </c>
      <c r="P123" s="2"/>
      <c r="Q123" s="31"/>
      <c r="R123" s="31"/>
      <c r="S123" s="32"/>
      <c r="T123" s="2"/>
      <c r="U123" s="2"/>
      <c r="V123" s="2"/>
      <c r="W123" s="2"/>
      <c r="X123" s="2"/>
      <c r="Y123" s="2"/>
      <c r="Z123" s="2"/>
      <c r="AA123" s="2"/>
    </row>
    <row r="124" spans="1:27" x14ac:dyDescent="0.2">
      <c r="A124" s="2">
        <v>7.75</v>
      </c>
      <c r="B124" s="26">
        <v>6.6957164689740695E-2</v>
      </c>
      <c r="C124" s="26">
        <v>0.59680525178579202</v>
      </c>
      <c r="D124" s="26">
        <v>2.0778826349803601</v>
      </c>
      <c r="E124" s="2"/>
      <c r="F124" s="31"/>
      <c r="G124" s="31"/>
      <c r="H124" s="31"/>
      <c r="I124" s="2"/>
      <c r="J124" s="2"/>
      <c r="K124" s="2"/>
      <c r="L124" s="2">
        <v>7.75</v>
      </c>
      <c r="M124" s="2">
        <f t="shared" si="24"/>
        <v>1.8725035640068583E-3</v>
      </c>
      <c r="N124" s="2">
        <f t="shared" si="25"/>
        <v>3.260211594562986E-2</v>
      </c>
      <c r="O124" s="2">
        <f t="shared" si="26"/>
        <v>5.789861138627958E-2</v>
      </c>
      <c r="P124" s="2"/>
      <c r="Q124" s="31"/>
      <c r="R124" s="31"/>
      <c r="S124" s="32"/>
      <c r="T124" s="2"/>
      <c r="U124" s="2"/>
      <c r="V124" s="2"/>
      <c r="W124" s="2"/>
      <c r="X124" s="2"/>
      <c r="Y124" s="2"/>
      <c r="Z124" s="2"/>
      <c r="AA124" s="2"/>
    </row>
    <row r="125" spans="1:27" x14ac:dyDescent="0.2">
      <c r="A125" s="2"/>
      <c r="B125" s="2"/>
      <c r="C125" s="2"/>
      <c r="D125" s="2"/>
      <c r="E125" s="2"/>
      <c r="F125" s="31"/>
      <c r="G125" s="31"/>
      <c r="H125" s="31"/>
      <c r="I125" s="2"/>
      <c r="J125" s="2"/>
      <c r="K125" s="2"/>
      <c r="L125" s="2"/>
      <c r="M125" s="2"/>
      <c r="N125" s="2"/>
      <c r="O125" s="2"/>
      <c r="P125" s="2"/>
      <c r="Q125" s="31"/>
      <c r="R125" s="31"/>
      <c r="S125" s="32"/>
      <c r="T125" s="2"/>
      <c r="U125" s="2"/>
      <c r="V125" s="2"/>
      <c r="W125" s="2"/>
      <c r="X125" s="2"/>
      <c r="Y125" s="2"/>
      <c r="Z125" s="2"/>
      <c r="AA125" s="2"/>
    </row>
    <row r="126" spans="1:27" x14ac:dyDescent="0.2">
      <c r="A126" s="2"/>
      <c r="B126" s="2"/>
      <c r="C126" s="2"/>
      <c r="D126" s="2"/>
      <c r="E126" s="2"/>
      <c r="F126" s="31"/>
      <c r="G126" s="31"/>
      <c r="H126" s="31"/>
      <c r="I126" s="2"/>
      <c r="J126" s="2"/>
      <c r="K126" s="2"/>
      <c r="L126" s="2"/>
      <c r="M126" s="2"/>
      <c r="N126" s="2"/>
      <c r="O126" s="2"/>
      <c r="P126" s="2"/>
      <c r="Q126" s="31"/>
      <c r="R126" s="31"/>
      <c r="S126" s="32"/>
      <c r="T126" s="2"/>
      <c r="U126" s="2"/>
      <c r="V126" s="2"/>
      <c r="W126" s="2"/>
      <c r="X126" s="2"/>
      <c r="Y126" s="2"/>
      <c r="Z126" s="2"/>
      <c r="AA126" s="2"/>
    </row>
    <row r="127" spans="1:27" x14ac:dyDescent="0.2">
      <c r="A127" s="2"/>
      <c r="B127" s="2"/>
      <c r="C127" s="2"/>
      <c r="D127" s="2"/>
      <c r="E127" s="2"/>
      <c r="F127" s="31"/>
      <c r="G127" s="31"/>
      <c r="H127" s="31"/>
      <c r="I127" s="2"/>
      <c r="J127" s="2"/>
      <c r="K127" s="2"/>
      <c r="L127" s="2"/>
      <c r="M127" s="2"/>
      <c r="N127" s="2"/>
      <c r="O127" s="2"/>
      <c r="P127" s="2"/>
      <c r="Q127" s="31"/>
      <c r="R127" s="31"/>
      <c r="S127" s="32"/>
      <c r="T127" s="2"/>
      <c r="U127" s="2"/>
      <c r="V127" s="2"/>
      <c r="W127" s="2"/>
      <c r="X127" s="2"/>
      <c r="Y127" s="2"/>
      <c r="Z127" s="2"/>
      <c r="AA127" s="2"/>
    </row>
    <row r="128" spans="1:27" x14ac:dyDescent="0.2">
      <c r="A128" s="2"/>
      <c r="B128" s="2"/>
      <c r="C128" s="2"/>
      <c r="D128" s="2"/>
      <c r="E128" s="2"/>
      <c r="F128" s="31"/>
      <c r="G128" s="31"/>
      <c r="H128" s="3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30"/>
      <c r="T128" s="2"/>
      <c r="U128" s="2"/>
      <c r="V128" s="2"/>
      <c r="W128" s="2"/>
      <c r="X128" s="2"/>
      <c r="Y128" s="2"/>
      <c r="Z128" s="2"/>
      <c r="AA128" s="2"/>
    </row>
    <row r="129" spans="1:27" x14ac:dyDescent="0.2">
      <c r="A129" s="2"/>
      <c r="B129" s="2"/>
      <c r="C129" s="2"/>
      <c r="D129" s="2"/>
      <c r="E129" s="2"/>
      <c r="F129" s="31"/>
      <c r="G129" s="31"/>
      <c r="H129" s="3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30"/>
      <c r="T129" s="2"/>
      <c r="U129" s="2"/>
      <c r="V129" s="2"/>
      <c r="W129" s="2"/>
      <c r="X129" s="2"/>
      <c r="Y129" s="2"/>
      <c r="Z129" s="2"/>
      <c r="AA129" s="2"/>
    </row>
    <row r="130" spans="1:27" x14ac:dyDescent="0.2">
      <c r="A130" s="2"/>
      <c r="B130" s="2"/>
      <c r="C130" s="2"/>
      <c r="D130" s="2"/>
      <c r="E130" s="2"/>
      <c r="F130" s="31"/>
      <c r="G130" s="31"/>
      <c r="H130" s="3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30"/>
      <c r="T130" s="2"/>
      <c r="U130" s="2"/>
      <c r="V130" s="2"/>
      <c r="W130" s="2"/>
      <c r="X130" s="2"/>
      <c r="Y130" s="2"/>
      <c r="Z130" s="2"/>
      <c r="AA130" s="2"/>
    </row>
    <row r="131" spans="1:27" x14ac:dyDescent="0.2">
      <c r="A131" s="2"/>
      <c r="B131" s="2"/>
      <c r="C131" s="2"/>
      <c r="D131" s="2"/>
      <c r="E131" s="2"/>
      <c r="F131" s="31"/>
      <c r="G131" s="31"/>
      <c r="H131" s="3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30"/>
      <c r="T131" s="2"/>
      <c r="U131" s="2"/>
      <c r="V131" s="2"/>
      <c r="W131" s="2"/>
      <c r="X131" s="2"/>
      <c r="Y131" s="2"/>
      <c r="Z131" s="2"/>
      <c r="AA131" s="2"/>
    </row>
    <row r="132" spans="1:27" x14ac:dyDescent="0.2">
      <c r="A132" s="2"/>
      <c r="B132" s="2"/>
      <c r="C132" s="2"/>
      <c r="D132" s="2"/>
      <c r="E132" s="2"/>
      <c r="F132" s="31"/>
      <c r="G132" s="31"/>
      <c r="H132" s="3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">
      <c r="A133" s="2"/>
      <c r="B133" s="2"/>
      <c r="C133" s="2"/>
      <c r="D133" s="2"/>
      <c r="E133" s="2"/>
      <c r="F133" s="31"/>
      <c r="G133" s="31"/>
      <c r="H133" s="3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">
      <c r="A134" s="2"/>
      <c r="B134" s="2"/>
      <c r="C134" s="2"/>
      <c r="D134" s="2"/>
      <c r="E134" s="2"/>
      <c r="F134" s="31"/>
      <c r="G134" s="31"/>
      <c r="H134" s="3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</sheetData>
  <mergeCells count="7">
    <mergeCell ref="AE3:AO3"/>
    <mergeCell ref="B96:L96"/>
    <mergeCell ref="M96:S96"/>
    <mergeCell ref="B3:L3"/>
    <mergeCell ref="Q3:AA3"/>
    <mergeCell ref="B54:L54"/>
    <mergeCell ref="M54:S5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23F9E-8724-534C-B657-CDA84810D53A}">
  <dimension ref="A1:AH68"/>
  <sheetViews>
    <sheetView workbookViewId="0">
      <selection activeCell="H2" sqref="H2"/>
    </sheetView>
  </sheetViews>
  <sheetFormatPr baseColWidth="10" defaultRowHeight="16" x14ac:dyDescent="0.2"/>
  <cols>
    <col min="1" max="16384" width="10.83203125" style="13"/>
  </cols>
  <sheetData>
    <row r="1" spans="1:34" s="50" customFormat="1" ht="29" x14ac:dyDescent="0.35">
      <c r="H1" s="54" t="s">
        <v>235</v>
      </c>
    </row>
    <row r="3" spans="1:34" ht="21" x14ac:dyDescent="0.2">
      <c r="B3" s="84" t="s">
        <v>9</v>
      </c>
      <c r="C3" s="84"/>
      <c r="D3" s="84"/>
      <c r="E3" s="84"/>
      <c r="F3" s="84"/>
      <c r="G3" s="84"/>
      <c r="H3" s="84"/>
      <c r="I3" s="84"/>
      <c r="J3" s="10"/>
      <c r="K3" s="10"/>
      <c r="L3" s="84" t="s">
        <v>10</v>
      </c>
      <c r="M3" s="84"/>
      <c r="N3" s="84"/>
      <c r="O3" s="84"/>
      <c r="P3" s="84"/>
      <c r="Q3" s="84"/>
      <c r="R3" s="84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x14ac:dyDescent="0.2">
      <c r="B4" s="12" t="s">
        <v>125</v>
      </c>
      <c r="E4" s="12"/>
      <c r="F4" s="12" t="s">
        <v>126</v>
      </c>
      <c r="J4" s="12"/>
      <c r="L4" s="12" t="s">
        <v>125</v>
      </c>
      <c r="O4" s="12"/>
      <c r="P4" s="12" t="s">
        <v>126</v>
      </c>
      <c r="T4" s="12"/>
      <c r="X4" s="12"/>
    </row>
    <row r="5" spans="1:34" x14ac:dyDescent="0.2">
      <c r="A5" s="13" t="s">
        <v>6</v>
      </c>
      <c r="B5" s="13" t="s">
        <v>0</v>
      </c>
      <c r="C5" s="13" t="s">
        <v>2</v>
      </c>
      <c r="D5" s="13" t="s">
        <v>3</v>
      </c>
      <c r="F5" s="11" t="s">
        <v>0</v>
      </c>
      <c r="G5" s="11" t="s">
        <v>2</v>
      </c>
      <c r="H5" s="11" t="s">
        <v>3</v>
      </c>
      <c r="I5" s="13" t="s">
        <v>124</v>
      </c>
      <c r="K5" s="13" t="s">
        <v>6</v>
      </c>
      <c r="L5" s="13" t="s">
        <v>0</v>
      </c>
      <c r="M5" s="13" t="s">
        <v>2</v>
      </c>
      <c r="N5" s="13" t="s">
        <v>3</v>
      </c>
      <c r="P5" s="13" t="s">
        <v>5</v>
      </c>
      <c r="Q5" s="13" t="s">
        <v>1</v>
      </c>
      <c r="R5" s="13" t="s">
        <v>4</v>
      </c>
    </row>
    <row r="6" spans="1:34" x14ac:dyDescent="0.2">
      <c r="A6" s="13">
        <v>0</v>
      </c>
      <c r="B6" s="13">
        <v>2.22938105622972</v>
      </c>
      <c r="C6" s="13">
        <v>2.18603860489053</v>
      </c>
      <c r="D6" s="13">
        <v>1.4448917627934999E-2</v>
      </c>
      <c r="F6" s="11">
        <v>2.3288711802612401</v>
      </c>
      <c r="G6" s="11">
        <v>2.3413712782477099</v>
      </c>
      <c r="H6" s="11">
        <v>1.38519888558749E-2</v>
      </c>
      <c r="I6" s="13">
        <v>8.6196565310619805E-4</v>
      </c>
      <c r="K6" s="13">
        <v>0</v>
      </c>
      <c r="L6" s="13">
        <f t="shared" ref="L6:L30" si="0">(B6-0.0067)/1.609*0.05</f>
        <v>6.9070262779046626E-2</v>
      </c>
      <c r="M6" s="13">
        <f t="shared" ref="M6:M30" si="1">(C6+0.0881)/1.0504*0.05</f>
        <v>0.10825107601344869</v>
      </c>
      <c r="N6" s="13">
        <f t="shared" ref="N6:N30" si="2">(D6+0.0221)/1.8135*0.05</f>
        <v>1.0076900366124898E-3</v>
      </c>
      <c r="P6" s="3">
        <f t="shared" ref="P6:P22" si="3">(F6-0.0067)/1.609*0.05</f>
        <v>7.216193847921816E-2</v>
      </c>
      <c r="Q6" s="3">
        <f t="shared" ref="Q6:Q22" si="4">(G6+0.0881)/1.0504*0.05</f>
        <v>0.11564505322961299</v>
      </c>
      <c r="R6" s="3">
        <f t="shared" ref="R6:R22" si="5">(H6+0.0221)/1.8135*0.05</f>
        <v>9.9123211623586716E-4</v>
      </c>
      <c r="T6" s="3"/>
      <c r="X6" s="3"/>
    </row>
    <row r="7" spans="1:34" x14ac:dyDescent="0.2">
      <c r="A7" s="13">
        <v>0.25</v>
      </c>
      <c r="B7" s="13">
        <v>1.6023207641710699</v>
      </c>
      <c r="C7" s="13">
        <v>1.8000014160879401</v>
      </c>
      <c r="D7" s="13">
        <v>0.72037307963969499</v>
      </c>
      <c r="F7" s="11">
        <v>1.7005497007861901</v>
      </c>
      <c r="G7" s="11">
        <v>1.8256676626316499</v>
      </c>
      <c r="H7" s="11">
        <v>0.63618312005542199</v>
      </c>
      <c r="I7" s="13">
        <v>8.2307267720698393E-2</v>
      </c>
      <c r="K7" s="13">
        <v>0.25</v>
      </c>
      <c r="L7" s="13">
        <f t="shared" si="0"/>
        <v>4.958423754416004E-2</v>
      </c>
      <c r="M7" s="13">
        <f t="shared" si="1"/>
        <v>8.9875353012563802E-2</v>
      </c>
      <c r="N7" s="13">
        <f t="shared" si="2"/>
        <v>2.0470721798723328E-2</v>
      </c>
      <c r="P7" s="3">
        <f t="shared" si="3"/>
        <v>5.2636721590621195E-2</v>
      </c>
      <c r="Q7" s="3">
        <f t="shared" si="4"/>
        <v>9.1097089805390816E-2</v>
      </c>
      <c r="R7" s="3">
        <f t="shared" si="5"/>
        <v>1.8149520817629505E-2</v>
      </c>
      <c r="T7" s="3"/>
      <c r="X7" s="3"/>
    </row>
    <row r="8" spans="1:34" x14ac:dyDescent="0.2">
      <c r="A8" s="13">
        <v>0.5</v>
      </c>
      <c r="B8" s="13">
        <v>1.17086095313065</v>
      </c>
      <c r="C8" s="13">
        <v>1.43045728940531</v>
      </c>
      <c r="D8" s="13">
        <v>1.1387091613931899</v>
      </c>
      <c r="F8" s="11">
        <v>1.2612202981938101</v>
      </c>
      <c r="G8" s="11">
        <v>1.5033803895906701</v>
      </c>
      <c r="H8" s="11">
        <v>1.0689256172757799</v>
      </c>
      <c r="I8" s="13">
        <v>0.43809510618081798</v>
      </c>
      <c r="K8" s="13">
        <v>0.5</v>
      </c>
      <c r="L8" s="13">
        <f t="shared" si="0"/>
        <v>3.6176536766023934E-2</v>
      </c>
      <c r="M8" s="13">
        <f t="shared" si="1"/>
        <v>7.228471484221774E-2</v>
      </c>
      <c r="N8" s="13">
        <f t="shared" si="2"/>
        <v>3.2004663947978768E-2</v>
      </c>
      <c r="P8" s="3">
        <f t="shared" si="3"/>
        <v>3.8984471665438475E-2</v>
      </c>
      <c r="Q8" s="3">
        <f t="shared" si="4"/>
        <v>7.5755921058200226E-2</v>
      </c>
      <c r="R8" s="3">
        <f t="shared" si="5"/>
        <v>3.0080662180197962E-2</v>
      </c>
      <c r="T8" s="3"/>
      <c r="X8" s="3"/>
    </row>
    <row r="9" spans="1:34" x14ac:dyDescent="0.2">
      <c r="A9" s="13">
        <v>0.75</v>
      </c>
      <c r="B9" s="11">
        <v>0.90008643735382499</v>
      </c>
      <c r="C9" s="11">
        <v>1.2626675875216899</v>
      </c>
      <c r="D9" s="11">
        <v>1.4141472275337601</v>
      </c>
      <c r="F9" s="11">
        <v>0.99269193371075903</v>
      </c>
      <c r="G9" s="11">
        <v>1.2759221578245199</v>
      </c>
      <c r="H9" s="11">
        <v>1.3578780999433899</v>
      </c>
      <c r="I9" s="13">
        <v>1.0173854295524101</v>
      </c>
      <c r="K9" s="13">
        <v>0.75</v>
      </c>
      <c r="L9" s="13">
        <f t="shared" si="0"/>
        <v>2.7762163994836078E-2</v>
      </c>
      <c r="M9" s="13">
        <f t="shared" si="1"/>
        <v>6.4297771683248767E-2</v>
      </c>
      <c r="N9" s="13">
        <f t="shared" si="2"/>
        <v>3.9598765578543159E-2</v>
      </c>
      <c r="P9" s="3">
        <f t="shared" si="3"/>
        <v>3.0639898499402081E-2</v>
      </c>
      <c r="Q9" s="3">
        <f t="shared" si="4"/>
        <v>6.492870134351296E-2</v>
      </c>
      <c r="R9" s="3">
        <f t="shared" si="5"/>
        <v>3.8047369725486356E-2</v>
      </c>
      <c r="T9" s="3"/>
      <c r="X9" s="3"/>
    </row>
    <row r="10" spans="1:34" x14ac:dyDescent="0.2">
      <c r="A10" s="13">
        <v>1</v>
      </c>
      <c r="B10" s="3">
        <v>0.71206779330695102</v>
      </c>
      <c r="C10" s="3">
        <v>1.0932146448514499</v>
      </c>
      <c r="D10" s="11">
        <v>1.6112710293521899</v>
      </c>
      <c r="F10" s="11">
        <v>0.79375714261674901</v>
      </c>
      <c r="G10" s="11">
        <v>1.10701722238455</v>
      </c>
      <c r="H10" s="11">
        <v>1.5685124605709899</v>
      </c>
      <c r="I10" s="13">
        <v>1.43466690633292</v>
      </c>
      <c r="K10" s="13">
        <v>1</v>
      </c>
      <c r="L10" s="13">
        <f t="shared" si="0"/>
        <v>2.191944665341675E-2</v>
      </c>
      <c r="M10" s="13">
        <f t="shared" si="1"/>
        <v>5.623165674273848E-2</v>
      </c>
      <c r="N10" s="13">
        <f t="shared" si="2"/>
        <v>4.5033664994546183E-2</v>
      </c>
      <c r="P10" s="3">
        <f t="shared" si="3"/>
        <v>2.445795968355342E-2</v>
      </c>
      <c r="Q10" s="3">
        <f t="shared" si="4"/>
        <v>5.6888672048007904E-2</v>
      </c>
      <c r="R10" s="3">
        <f t="shared" si="5"/>
        <v>4.385476869509209E-2</v>
      </c>
      <c r="T10" s="3"/>
      <c r="X10" s="3"/>
    </row>
    <row r="11" spans="1:34" x14ac:dyDescent="0.2">
      <c r="A11" s="13">
        <v>1.25</v>
      </c>
      <c r="B11" s="11">
        <v>0.54309470927262304</v>
      </c>
      <c r="C11" s="11">
        <v>0.997408863995215</v>
      </c>
      <c r="D11" s="11">
        <v>1.7410114253354301</v>
      </c>
      <c r="F11" s="11">
        <v>0.62542232158252398</v>
      </c>
      <c r="G11" s="11">
        <v>1.00908007825753</v>
      </c>
      <c r="H11" s="11">
        <v>1.7156508901563601</v>
      </c>
      <c r="I11" s="13">
        <v>1.5847160454909499</v>
      </c>
      <c r="K11" s="13">
        <v>1.25</v>
      </c>
      <c r="L11" s="13">
        <f t="shared" si="0"/>
        <v>1.6668573936377346E-2</v>
      </c>
      <c r="M11" s="13">
        <f t="shared" si="1"/>
        <v>5.1671214013481293E-2</v>
      </c>
      <c r="N11" s="13">
        <f t="shared" si="2"/>
        <v>4.861073684409789E-2</v>
      </c>
      <c r="P11" s="3">
        <f t="shared" si="3"/>
        <v>1.9226921118164202E-2</v>
      </c>
      <c r="Q11" s="3">
        <f t="shared" si="4"/>
        <v>5.2226774479128435E-2</v>
      </c>
      <c r="R11" s="3">
        <f t="shared" si="5"/>
        <v>4.7911521647542331E-2</v>
      </c>
      <c r="T11" s="3"/>
      <c r="X11" s="3"/>
    </row>
    <row r="12" spans="1:34" x14ac:dyDescent="0.2">
      <c r="A12" s="13">
        <v>1.5</v>
      </c>
      <c r="B12" s="11">
        <v>0.43191002509725901</v>
      </c>
      <c r="C12" s="11">
        <v>0.90334436294675102</v>
      </c>
      <c r="D12" s="11">
        <v>1.82665878805364</v>
      </c>
      <c r="F12" s="11">
        <v>0.50276627232323001</v>
      </c>
      <c r="G12" s="11">
        <v>0.91593114798953401</v>
      </c>
      <c r="H12" s="11">
        <v>1.8352577795910201</v>
      </c>
      <c r="I12" s="13">
        <v>1.6104850340319099</v>
      </c>
      <c r="K12" s="13">
        <v>1.5</v>
      </c>
      <c r="L12" s="13">
        <f t="shared" si="0"/>
        <v>1.3213487417565541E-2</v>
      </c>
      <c r="M12" s="13">
        <f t="shared" si="1"/>
        <v>4.7193657794495004E-2</v>
      </c>
      <c r="N12" s="13">
        <f t="shared" si="2"/>
        <v>5.0972119880166533E-2</v>
      </c>
      <c r="P12" s="3">
        <f t="shared" si="3"/>
        <v>1.5415359612281854E-2</v>
      </c>
      <c r="Q12" s="3">
        <f t="shared" si="4"/>
        <v>4.7792800266066936E-2</v>
      </c>
      <c r="R12" s="3">
        <f t="shared" si="5"/>
        <v>5.1209202635539575E-2</v>
      </c>
      <c r="T12" s="3"/>
      <c r="X12" s="3"/>
    </row>
    <row r="13" spans="1:34" x14ac:dyDescent="0.2">
      <c r="A13" s="13">
        <v>1.75</v>
      </c>
      <c r="B13" s="11">
        <v>0.33128355664659498</v>
      </c>
      <c r="C13" s="11">
        <v>0.81572806842025802</v>
      </c>
      <c r="D13" s="11">
        <v>1.94430430291358</v>
      </c>
      <c r="F13" s="11">
        <v>0.40374694945001099</v>
      </c>
      <c r="G13" s="11">
        <v>0.85179752009917997</v>
      </c>
      <c r="H13" s="11">
        <v>1.9135889651808</v>
      </c>
      <c r="I13" s="13">
        <v>1.58682170086623</v>
      </c>
      <c r="K13" s="13">
        <v>1.75</v>
      </c>
      <c r="L13" s="13">
        <f t="shared" si="0"/>
        <v>1.0086499585040244E-2</v>
      </c>
      <c r="M13" s="13">
        <f t="shared" si="1"/>
        <v>4.3023042099212587E-2</v>
      </c>
      <c r="N13" s="13">
        <f t="shared" si="2"/>
        <v>5.4215723818957277E-2</v>
      </c>
      <c r="P13" s="3">
        <f t="shared" si="3"/>
        <v>1.2338314153201088E-2</v>
      </c>
      <c r="Q13" s="3">
        <f t="shared" si="4"/>
        <v>4.4739980964355483E-2</v>
      </c>
      <c r="R13" s="3">
        <f t="shared" si="5"/>
        <v>5.3368871386291705E-2</v>
      </c>
      <c r="T13" s="3"/>
      <c r="X13" s="3"/>
    </row>
    <row r="14" spans="1:34" x14ac:dyDescent="0.2">
      <c r="A14" s="13">
        <v>2</v>
      </c>
      <c r="B14" s="11">
        <v>0.25993284936323602</v>
      </c>
      <c r="C14" s="11">
        <v>0.78110808511005703</v>
      </c>
      <c r="D14" s="11">
        <v>1.9823127610793001</v>
      </c>
      <c r="F14" s="11">
        <v>0.33533835982350901</v>
      </c>
      <c r="G14" s="11">
        <v>0.78819913161790101</v>
      </c>
      <c r="H14" s="11">
        <v>1.99332151558268</v>
      </c>
      <c r="I14" s="13">
        <v>1.56715300518218</v>
      </c>
      <c r="K14" s="13">
        <v>2</v>
      </c>
      <c r="L14" s="13">
        <f t="shared" si="0"/>
        <v>7.8692619441651981E-3</v>
      </c>
      <c r="M14" s="13">
        <f t="shared" si="1"/>
        <v>4.1375099253144372E-2</v>
      </c>
      <c r="N14" s="13">
        <f t="shared" si="2"/>
        <v>5.5263654840896063E-2</v>
      </c>
      <c r="P14" s="3">
        <f t="shared" si="3"/>
        <v>1.0212503412787727E-2</v>
      </c>
      <c r="Q14" s="3">
        <f t="shared" si="4"/>
        <v>4.1712639547691402E-2</v>
      </c>
      <c r="R14" s="3">
        <f t="shared" si="5"/>
        <v>5.5567177159709963E-2</v>
      </c>
      <c r="T14" s="3"/>
      <c r="X14" s="3"/>
    </row>
    <row r="15" spans="1:34" x14ac:dyDescent="0.2">
      <c r="A15" s="13">
        <v>2.25</v>
      </c>
      <c r="B15" s="11">
        <v>0.202135260414676</v>
      </c>
      <c r="C15" s="11">
        <v>0.73022171321324503</v>
      </c>
      <c r="D15" s="11">
        <v>2.0215818867839199</v>
      </c>
      <c r="F15" s="11">
        <v>0.28346792184026898</v>
      </c>
      <c r="G15" s="11">
        <v>0.74060978277831901</v>
      </c>
      <c r="H15" s="11">
        <v>2.0648955596205498</v>
      </c>
      <c r="I15" s="13">
        <v>1.5439103342676801</v>
      </c>
      <c r="K15" s="13">
        <v>2.25</v>
      </c>
      <c r="L15" s="13">
        <f t="shared" si="0"/>
        <v>6.0731901931223124E-3</v>
      </c>
      <c r="M15" s="13">
        <f t="shared" si="1"/>
        <v>3.8952861443890187E-2</v>
      </c>
      <c r="N15" s="13">
        <f t="shared" si="2"/>
        <v>5.6346343721641025E-2</v>
      </c>
      <c r="P15" s="3">
        <f t="shared" si="3"/>
        <v>8.600619075210347E-3</v>
      </c>
      <c r="Q15" s="3">
        <f t="shared" si="4"/>
        <v>3.9447343049234529E-2</v>
      </c>
      <c r="R15" s="3">
        <f t="shared" si="5"/>
        <v>5.7540544792405571E-2</v>
      </c>
      <c r="T15" s="3"/>
      <c r="X15" s="3"/>
    </row>
    <row r="16" spans="1:34" x14ac:dyDescent="0.2">
      <c r="A16" s="13">
        <v>2.5</v>
      </c>
      <c r="B16" s="11">
        <v>0.162592945795657</v>
      </c>
      <c r="C16" s="11">
        <v>0.70795064628369297</v>
      </c>
      <c r="D16" s="11">
        <v>2.08145746941823</v>
      </c>
      <c r="F16" s="11">
        <v>0.23781501169399999</v>
      </c>
      <c r="G16" s="11">
        <v>0.70099829183335705</v>
      </c>
      <c r="H16" s="11">
        <v>2.1100478814982799</v>
      </c>
      <c r="I16" s="13">
        <v>1.5176147649896099</v>
      </c>
      <c r="K16" s="13">
        <v>2.5</v>
      </c>
      <c r="L16" s="13">
        <f t="shared" si="0"/>
        <v>4.8444047792311068E-3</v>
      </c>
      <c r="M16" s="13">
        <f t="shared" si="1"/>
        <v>3.7892738303679216E-2</v>
      </c>
      <c r="N16" s="13">
        <f t="shared" si="2"/>
        <v>5.7997173129810592E-2</v>
      </c>
      <c r="P16" s="3">
        <f t="shared" si="3"/>
        <v>7.1819456710379113E-3</v>
      </c>
      <c r="Q16" s="3">
        <f t="shared" si="4"/>
        <v>3.7561799877825451E-2</v>
      </c>
      <c r="R16" s="3">
        <f t="shared" si="5"/>
        <v>5.8785439247264405E-2</v>
      </c>
      <c r="T16" s="3"/>
      <c r="X16" s="3"/>
    </row>
    <row r="17" spans="1:24" x14ac:dyDescent="0.2">
      <c r="A17" s="13">
        <v>2.75</v>
      </c>
      <c r="B17" s="11">
        <v>0.13136300849848301</v>
      </c>
      <c r="C17" s="11">
        <v>0.65565976359530298</v>
      </c>
      <c r="D17" s="11">
        <v>2.07296665524595</v>
      </c>
      <c r="F17" s="11">
        <v>0.202980787972808</v>
      </c>
      <c r="G17" s="11">
        <v>0.67490748531956701</v>
      </c>
      <c r="H17" s="11">
        <v>2.1275272499101798</v>
      </c>
      <c r="I17" s="13">
        <v>1.50156498275081</v>
      </c>
      <c r="K17" s="13">
        <v>2.75</v>
      </c>
      <c r="L17" s="13">
        <f t="shared" si="0"/>
        <v>3.873928169623462E-3</v>
      </c>
      <c r="M17" s="13">
        <f t="shared" si="1"/>
        <v>3.5403644497110767E-2</v>
      </c>
      <c r="N17" s="13">
        <f t="shared" si="2"/>
        <v>5.7763072932063703E-2</v>
      </c>
      <c r="P17" s="3">
        <f t="shared" si="3"/>
        <v>6.0994651327783717E-3</v>
      </c>
      <c r="Q17" s="3">
        <f t="shared" si="4"/>
        <v>3.6319853642401326E-2</v>
      </c>
      <c r="R17" s="3">
        <f t="shared" si="5"/>
        <v>5.9267362831821893E-2</v>
      </c>
      <c r="T17" s="3"/>
      <c r="X17" s="3"/>
    </row>
    <row r="18" spans="1:24" x14ac:dyDescent="0.2">
      <c r="A18" s="13">
        <v>3</v>
      </c>
      <c r="B18" s="11">
        <v>0.110357970191788</v>
      </c>
      <c r="C18" s="11">
        <v>0.64870456675650801</v>
      </c>
      <c r="D18" s="11">
        <v>2.1450329366649399</v>
      </c>
      <c r="F18" s="11">
        <v>0.17392521148812101</v>
      </c>
      <c r="G18" s="11">
        <v>0.66856273943613598</v>
      </c>
      <c r="H18" s="11">
        <v>2.1466450272164002</v>
      </c>
      <c r="I18" s="13">
        <v>1.46978340550597</v>
      </c>
      <c r="K18" s="13">
        <v>3</v>
      </c>
      <c r="L18" s="13">
        <f t="shared" si="0"/>
        <v>3.2211923614601616E-3</v>
      </c>
      <c r="M18" s="13">
        <f t="shared" si="1"/>
        <v>3.5072570770968585E-2</v>
      </c>
      <c r="N18" s="13">
        <f t="shared" si="2"/>
        <v>5.9750012039287016E-2</v>
      </c>
      <c r="P18" s="3">
        <f t="shared" si="3"/>
        <v>5.1965572246153204E-3</v>
      </c>
      <c r="Q18" s="3">
        <f t="shared" si="4"/>
        <v>3.6017837939648516E-2</v>
      </c>
      <c r="R18" s="3">
        <f t="shared" si="5"/>
        <v>5.979445898032535E-2</v>
      </c>
      <c r="T18" s="3"/>
      <c r="X18" s="3"/>
    </row>
    <row r="19" spans="1:24" x14ac:dyDescent="0.2">
      <c r="A19" s="13">
        <v>3.25</v>
      </c>
      <c r="B19" s="11">
        <v>9.4856074383509306E-2</v>
      </c>
      <c r="C19" s="11">
        <v>0.61759147669111703</v>
      </c>
      <c r="D19" s="11">
        <v>2.1239129840371</v>
      </c>
      <c r="F19" s="11">
        <v>0.15572343432428601</v>
      </c>
      <c r="G19" s="11">
        <v>0.63323934206444299</v>
      </c>
      <c r="H19" s="11">
        <v>2.1748041536309599</v>
      </c>
      <c r="I19" s="13">
        <v>1.44310770889498</v>
      </c>
      <c r="K19" s="13">
        <v>3.25</v>
      </c>
      <c r="L19" s="13">
        <f t="shared" si="0"/>
        <v>2.7394678180083691E-3</v>
      </c>
      <c r="M19" s="13">
        <f t="shared" si="1"/>
        <v>3.3591559248434738E-2</v>
      </c>
      <c r="N19" s="13">
        <f t="shared" si="2"/>
        <v>5.9167713924375524E-2</v>
      </c>
      <c r="P19" s="3">
        <f t="shared" si="3"/>
        <v>4.6309333226937852E-3</v>
      </c>
      <c r="Q19" s="3">
        <f t="shared" si="4"/>
        <v>3.4336411941376759E-2</v>
      </c>
      <c r="R19" s="3">
        <f t="shared" si="5"/>
        <v>6.0570834122717403E-2</v>
      </c>
      <c r="T19" s="3"/>
      <c r="X19" s="3"/>
    </row>
    <row r="20" spans="1:24" x14ac:dyDescent="0.2">
      <c r="A20" s="13">
        <v>3.5</v>
      </c>
      <c r="B20" s="11">
        <v>8.1828041390979003E-2</v>
      </c>
      <c r="C20" s="11">
        <v>0.61927150131347797</v>
      </c>
      <c r="D20" s="11">
        <v>2.15096351518909</v>
      </c>
      <c r="F20" s="11">
        <v>0.143009074940016</v>
      </c>
      <c r="G20" s="11">
        <v>0.612710219179181</v>
      </c>
      <c r="H20" s="11">
        <v>2.1938106501732801</v>
      </c>
      <c r="I20" s="13">
        <v>1.4246513578295701</v>
      </c>
      <c r="K20" s="13">
        <v>3.5</v>
      </c>
      <c r="L20" s="13">
        <f t="shared" si="0"/>
        <v>2.3346190612485709E-3</v>
      </c>
      <c r="M20" s="13">
        <f t="shared" si="1"/>
        <v>3.3671529955896701E-2</v>
      </c>
      <c r="N20" s="13">
        <f t="shared" si="2"/>
        <v>5.9913523991979328E-2</v>
      </c>
      <c r="P20" s="3">
        <f t="shared" si="3"/>
        <v>4.2358320366692346E-3</v>
      </c>
      <c r="Q20" s="3">
        <f t="shared" si="4"/>
        <v>3.3359206929702061E-2</v>
      </c>
      <c r="R20" s="3">
        <f t="shared" si="5"/>
        <v>6.1094862149800949E-2</v>
      </c>
      <c r="T20" s="3"/>
      <c r="X20" s="3"/>
    </row>
    <row r="21" spans="1:24" x14ac:dyDescent="0.2">
      <c r="A21" s="13">
        <v>3.75</v>
      </c>
      <c r="B21" s="11">
        <v>7.2807185446532904E-2</v>
      </c>
      <c r="C21" s="11">
        <v>0.61385230686821102</v>
      </c>
      <c r="D21" s="11">
        <v>2.1581150883195699</v>
      </c>
      <c r="F21" s="11">
        <v>0.12949966097993201</v>
      </c>
      <c r="G21" s="11">
        <v>0.60861920381804802</v>
      </c>
      <c r="H21" s="11">
        <v>2.19694200358335</v>
      </c>
      <c r="I21" s="13">
        <v>1.3999819567120699</v>
      </c>
      <c r="K21" s="13">
        <v>3.75</v>
      </c>
      <c r="L21" s="13">
        <f t="shared" si="0"/>
        <v>2.0542941406629244E-3</v>
      </c>
      <c r="M21" s="13">
        <f t="shared" si="1"/>
        <v>3.3413571347496715E-2</v>
      </c>
      <c r="N21" s="13">
        <f t="shared" si="2"/>
        <v>6.0110699981239871E-2</v>
      </c>
      <c r="P21" s="3">
        <f t="shared" si="3"/>
        <v>3.8160242691091372E-3</v>
      </c>
      <c r="Q21" s="3">
        <f t="shared" si="4"/>
        <v>3.316447085957959E-2</v>
      </c>
      <c r="R21" s="3">
        <f t="shared" si="5"/>
        <v>6.1181196679993111E-2</v>
      </c>
      <c r="T21" s="3"/>
      <c r="X21" s="3"/>
    </row>
    <row r="22" spans="1:24" x14ac:dyDescent="0.2">
      <c r="A22" s="13">
        <v>4</v>
      </c>
      <c r="B22" s="13">
        <v>6.5946641631387207E-2</v>
      </c>
      <c r="C22" s="13">
        <v>0.60220905322112706</v>
      </c>
      <c r="D22" s="13">
        <v>2.1342259901879799</v>
      </c>
      <c r="F22" s="11">
        <v>0.121361982675153</v>
      </c>
      <c r="G22" s="11">
        <v>0.60295121044046096</v>
      </c>
      <c r="H22" s="11">
        <v>2.2023279827432898</v>
      </c>
      <c r="I22" s="13">
        <v>1.3741014229061701</v>
      </c>
      <c r="K22" s="13">
        <v>4</v>
      </c>
      <c r="L22" s="13">
        <f t="shared" si="0"/>
        <v>1.8411013558541707E-3</v>
      </c>
      <c r="M22" s="13">
        <f t="shared" si="1"/>
        <v>3.2859341832688835E-2</v>
      </c>
      <c r="N22" s="13">
        <f t="shared" si="2"/>
        <v>5.9452053768623662E-2</v>
      </c>
      <c r="P22" s="3">
        <f t="shared" si="3"/>
        <v>3.5631442720681483E-3</v>
      </c>
      <c r="Q22" s="3">
        <f t="shared" si="4"/>
        <v>3.2894669194614479E-2</v>
      </c>
      <c r="R22" s="3">
        <f t="shared" si="5"/>
        <v>6.1329693486167361E-2</v>
      </c>
      <c r="T22" s="3"/>
      <c r="X22" s="3"/>
    </row>
    <row r="23" spans="1:24" x14ac:dyDescent="0.2">
      <c r="A23" s="13">
        <v>4.25</v>
      </c>
      <c r="B23" s="13">
        <v>6.1913612177162902E-2</v>
      </c>
      <c r="C23" s="13">
        <v>0.58622890474311296</v>
      </c>
      <c r="D23" s="13">
        <v>2.1870183849718101</v>
      </c>
      <c r="F23" s="11"/>
      <c r="G23" s="11"/>
      <c r="H23" s="11"/>
      <c r="I23" s="13">
        <v>1.35559964673966</v>
      </c>
      <c r="K23" s="13">
        <v>4.25</v>
      </c>
      <c r="L23" s="13">
        <f t="shared" si="0"/>
        <v>1.7157741509373184E-3</v>
      </c>
      <c r="M23" s="13">
        <f t="shared" si="1"/>
        <v>3.2098672160277654E-2</v>
      </c>
      <c r="N23" s="13">
        <f t="shared" si="2"/>
        <v>6.090759263776703E-2</v>
      </c>
      <c r="P23" s="3"/>
      <c r="Q23" s="3"/>
      <c r="R23" s="3"/>
      <c r="T23" s="3"/>
      <c r="X23" s="3"/>
    </row>
    <row r="24" spans="1:24" x14ac:dyDescent="0.2">
      <c r="A24" s="13">
        <v>4.5</v>
      </c>
      <c r="B24" s="13">
        <v>5.86781097949024E-2</v>
      </c>
      <c r="C24" s="13">
        <v>0.58230992463972497</v>
      </c>
      <c r="D24" s="13">
        <v>2.1758533969681602</v>
      </c>
      <c r="F24" s="11"/>
      <c r="G24" s="11"/>
      <c r="H24" s="11"/>
      <c r="I24" s="13">
        <v>1.3361734933603999</v>
      </c>
      <c r="K24" s="13">
        <v>4.5</v>
      </c>
      <c r="L24" s="13">
        <f t="shared" si="0"/>
        <v>1.6152302608732879E-3</v>
      </c>
      <c r="M24" s="13">
        <f t="shared" si="1"/>
        <v>3.1912125125653321E-2</v>
      </c>
      <c r="N24" s="13">
        <f t="shared" si="2"/>
        <v>6.0599762805849472E-2</v>
      </c>
      <c r="P24" s="3"/>
      <c r="Q24" s="3"/>
      <c r="R24" s="3"/>
      <c r="T24" s="3"/>
      <c r="X24" s="3"/>
    </row>
    <row r="25" spans="1:24" x14ac:dyDescent="0.2">
      <c r="A25" s="13">
        <v>4.75</v>
      </c>
      <c r="B25" s="13">
        <v>5.7726777949998601E-2</v>
      </c>
      <c r="C25" s="13">
        <v>0.57367132378501795</v>
      </c>
      <c r="D25" s="13">
        <v>2.1800323723095101</v>
      </c>
      <c r="F25" s="11"/>
      <c r="G25" s="11"/>
      <c r="H25" s="11"/>
      <c r="I25" s="13">
        <v>1.3152805781255701</v>
      </c>
      <c r="K25" s="13">
        <v>4.75</v>
      </c>
      <c r="L25" s="13">
        <f t="shared" si="0"/>
        <v>1.5856674316345122E-3</v>
      </c>
      <c r="M25" s="13">
        <f t="shared" si="1"/>
        <v>3.1500919829827584E-2</v>
      </c>
      <c r="N25" s="13">
        <f t="shared" si="2"/>
        <v>6.0714981315398688E-2</v>
      </c>
      <c r="P25" s="3"/>
      <c r="Q25" s="3"/>
      <c r="R25" s="3"/>
      <c r="T25" s="3"/>
      <c r="X25" s="3"/>
    </row>
    <row r="26" spans="1:24" x14ac:dyDescent="0.2">
      <c r="A26" s="13">
        <v>5.25</v>
      </c>
      <c r="B26" s="13">
        <v>5.68541810878559E-2</v>
      </c>
      <c r="C26" s="13">
        <v>0.57328700803925603</v>
      </c>
      <c r="D26" s="13">
        <v>2.17346315246315</v>
      </c>
      <c r="F26" s="11"/>
      <c r="G26" s="11"/>
      <c r="H26" s="11"/>
      <c r="I26" s="13">
        <v>1.2710776916087501</v>
      </c>
      <c r="K26" s="13">
        <v>5.25</v>
      </c>
      <c r="L26" s="13">
        <f t="shared" si="0"/>
        <v>1.5585513078886235E-3</v>
      </c>
      <c r="M26" s="13">
        <f t="shared" si="1"/>
        <v>3.1482626049088733E-2</v>
      </c>
      <c r="N26" s="13">
        <f t="shared" si="2"/>
        <v>6.0533861385805077E-2</v>
      </c>
      <c r="P26" s="3"/>
      <c r="Q26" s="3"/>
      <c r="R26" s="3"/>
      <c r="T26" s="3"/>
      <c r="X26" s="3"/>
    </row>
    <row r="27" spans="1:24" x14ac:dyDescent="0.2">
      <c r="A27" s="13">
        <v>5.75</v>
      </c>
      <c r="B27" s="13">
        <v>5.5976610460409498E-2</v>
      </c>
      <c r="C27" s="13">
        <v>0.54638459396139805</v>
      </c>
      <c r="D27" s="13">
        <v>2.1771816641572102</v>
      </c>
      <c r="F27" s="11"/>
      <c r="G27" s="11"/>
      <c r="H27" s="11"/>
      <c r="I27" s="13">
        <v>1.23169390798553</v>
      </c>
      <c r="K27" s="13">
        <v>5.75</v>
      </c>
      <c r="L27" s="13">
        <f t="shared" si="0"/>
        <v>1.5312806233812775E-3</v>
      </c>
      <c r="M27" s="13">
        <f t="shared" si="1"/>
        <v>3.0202046551856345E-2</v>
      </c>
      <c r="N27" s="13">
        <f t="shared" si="2"/>
        <v>6.0636384454293091E-2</v>
      </c>
      <c r="P27" s="3"/>
      <c r="Q27" s="3"/>
      <c r="R27" s="3"/>
      <c r="T27" s="3"/>
      <c r="X27" s="3"/>
    </row>
    <row r="28" spans="1:24" x14ac:dyDescent="0.2">
      <c r="A28" s="13">
        <v>6.25</v>
      </c>
      <c r="B28" s="13">
        <v>5.44229052265826E-2</v>
      </c>
      <c r="C28" s="13">
        <v>0.52788073102405597</v>
      </c>
      <c r="D28" s="13">
        <v>2.1731737596114198</v>
      </c>
      <c r="F28" s="11"/>
      <c r="G28" s="11"/>
      <c r="H28" s="11"/>
      <c r="I28" s="13">
        <v>1.19810117497354</v>
      </c>
      <c r="K28" s="13">
        <v>6.25</v>
      </c>
      <c r="L28" s="13">
        <f t="shared" si="0"/>
        <v>1.4829989194090308E-3</v>
      </c>
      <c r="M28" s="13">
        <f t="shared" si="1"/>
        <v>2.9321245764663745E-2</v>
      </c>
      <c r="N28" s="13">
        <f t="shared" si="2"/>
        <v>6.0525882536846431E-2</v>
      </c>
      <c r="P28" s="3"/>
      <c r="Q28" s="3"/>
      <c r="R28" s="3"/>
      <c r="T28" s="3"/>
      <c r="X28" s="3"/>
    </row>
    <row r="29" spans="1:24" x14ac:dyDescent="0.2">
      <c r="A29" s="13">
        <v>6.75</v>
      </c>
      <c r="B29" s="13">
        <v>5.65111895174693E-2</v>
      </c>
      <c r="C29" s="13">
        <v>0.52266940984205901</v>
      </c>
      <c r="D29" s="13">
        <v>2.2095340892551301</v>
      </c>
      <c r="F29" s="11"/>
      <c r="G29" s="11"/>
      <c r="H29" s="11"/>
      <c r="K29" s="13">
        <v>6.75</v>
      </c>
      <c r="L29" s="13">
        <f t="shared" si="0"/>
        <v>1.5478927755583998E-3</v>
      </c>
      <c r="M29" s="13">
        <f t="shared" si="1"/>
        <v>2.907318211357859E-2</v>
      </c>
      <c r="N29" s="13">
        <f t="shared" si="2"/>
        <v>6.152837301502978E-2</v>
      </c>
      <c r="P29" s="3"/>
      <c r="Q29" s="3"/>
      <c r="R29" s="3"/>
      <c r="T29" s="3"/>
      <c r="X29" s="3"/>
    </row>
    <row r="30" spans="1:24" x14ac:dyDescent="0.2">
      <c r="A30" s="13">
        <v>7.25</v>
      </c>
      <c r="B30" s="13">
        <v>5.7611839800407398E-2</v>
      </c>
      <c r="C30" s="13">
        <v>0.51342530525227803</v>
      </c>
      <c r="D30" s="13">
        <v>2.21936341054609</v>
      </c>
      <c r="F30" s="11"/>
      <c r="G30" s="11"/>
      <c r="H30" s="11"/>
      <c r="K30" s="13">
        <v>7.25</v>
      </c>
      <c r="L30" s="13">
        <f t="shared" si="0"/>
        <v>1.5820957054197453E-3</v>
      </c>
      <c r="M30" s="13">
        <f t="shared" si="1"/>
        <v>2.8633154286570733E-2</v>
      </c>
      <c r="N30" s="13">
        <f t="shared" si="2"/>
        <v>6.1799377186272132E-2</v>
      </c>
      <c r="P30" s="3"/>
      <c r="Q30" s="3"/>
      <c r="R30" s="3"/>
      <c r="T30" s="3"/>
      <c r="X30" s="3"/>
    </row>
    <row r="31" spans="1:24" x14ac:dyDescent="0.2">
      <c r="F31" s="11"/>
      <c r="G31" s="11"/>
      <c r="H31" s="11"/>
      <c r="P31" s="3"/>
      <c r="Q31" s="3"/>
      <c r="R31" s="3"/>
      <c r="T31" s="3"/>
      <c r="X31" s="3"/>
    </row>
    <row r="32" spans="1:24" x14ac:dyDescent="0.2">
      <c r="F32" s="3"/>
      <c r="G32" s="3"/>
      <c r="H32" s="3"/>
      <c r="P32" s="3"/>
      <c r="Q32" s="3"/>
      <c r="R32" s="3"/>
      <c r="T32" s="3"/>
      <c r="X32" s="3"/>
    </row>
    <row r="33" spans="6:24" x14ac:dyDescent="0.2">
      <c r="F33" s="3"/>
      <c r="G33" s="3"/>
      <c r="H33" s="3"/>
      <c r="P33" s="3"/>
      <c r="Q33" s="3"/>
      <c r="R33" s="3"/>
      <c r="T33" s="3"/>
      <c r="X33" s="3"/>
    </row>
    <row r="34" spans="6:24" x14ac:dyDescent="0.2">
      <c r="F34" s="3"/>
      <c r="G34" s="3"/>
      <c r="H34" s="3"/>
      <c r="P34" s="3"/>
      <c r="Q34" s="3"/>
      <c r="R34" s="3"/>
      <c r="X34" s="3"/>
    </row>
    <row r="35" spans="6:24" x14ac:dyDescent="0.2">
      <c r="F35" s="3"/>
      <c r="G35" s="3"/>
      <c r="H35" s="3"/>
      <c r="P35" s="3"/>
      <c r="Q35" s="3"/>
      <c r="R35" s="3"/>
      <c r="X35" s="3"/>
    </row>
    <row r="36" spans="6:24" x14ac:dyDescent="0.2">
      <c r="F36" s="3"/>
      <c r="G36" s="3"/>
      <c r="H36" s="3"/>
      <c r="P36" s="3"/>
      <c r="Q36" s="3"/>
      <c r="R36" s="3"/>
      <c r="X36" s="3"/>
    </row>
    <row r="37" spans="6:24" ht="21" x14ac:dyDescent="0.25">
      <c r="F37" s="3"/>
      <c r="G37" s="3"/>
      <c r="H37" s="3"/>
      <c r="I37" s="9"/>
      <c r="P37" s="3"/>
      <c r="Q37" s="3"/>
      <c r="R37" s="3"/>
      <c r="X37" s="3"/>
    </row>
    <row r="38" spans="6:24" x14ac:dyDescent="0.2">
      <c r="F38" s="3"/>
      <c r="G38" s="3"/>
      <c r="H38" s="3"/>
      <c r="P38" s="3"/>
      <c r="Q38" s="3"/>
      <c r="R38" s="3"/>
      <c r="X38" s="3"/>
    </row>
    <row r="39" spans="6:24" x14ac:dyDescent="0.2">
      <c r="F39" s="3"/>
      <c r="G39" s="3"/>
      <c r="H39" s="3"/>
      <c r="P39" s="3"/>
      <c r="Q39" s="3"/>
      <c r="R39" s="3"/>
    </row>
    <row r="40" spans="6:24" x14ac:dyDescent="0.2">
      <c r="F40" s="3"/>
      <c r="G40" s="3"/>
      <c r="H40" s="3"/>
      <c r="P40" s="3"/>
      <c r="Q40" s="3"/>
      <c r="R40" s="3"/>
    </row>
    <row r="41" spans="6:24" x14ac:dyDescent="0.2">
      <c r="F41" s="3"/>
      <c r="G41" s="3"/>
      <c r="H41" s="3"/>
      <c r="P41" s="3"/>
      <c r="Q41" s="3"/>
      <c r="R41" s="3"/>
    </row>
    <row r="42" spans="6:24" x14ac:dyDescent="0.2">
      <c r="P42" s="3"/>
      <c r="Q42" s="3"/>
      <c r="R42" s="3"/>
    </row>
    <row r="68" spans="14:14" x14ac:dyDescent="0.2">
      <c r="N68" s="1"/>
    </row>
  </sheetData>
  <mergeCells count="2">
    <mergeCell ref="B3:I3"/>
    <mergeCell ref="L3:R3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0A54F-F712-9B4D-BEB2-CD8BEF1CCF79}">
  <dimension ref="A1:W101"/>
  <sheetViews>
    <sheetView zoomScale="81" workbookViewId="0">
      <selection activeCell="J14" sqref="J14"/>
    </sheetView>
  </sheetViews>
  <sheetFormatPr baseColWidth="10" defaultRowHeight="16" x14ac:dyDescent="0.2"/>
  <cols>
    <col min="1" max="16384" width="10.83203125" style="28"/>
  </cols>
  <sheetData>
    <row r="1" spans="1:23" s="50" customFormat="1" ht="29" x14ac:dyDescent="0.35">
      <c r="H1" s="54" t="s">
        <v>236</v>
      </c>
    </row>
    <row r="3" spans="1:23" ht="21" x14ac:dyDescent="0.25">
      <c r="B3" s="66" t="s">
        <v>9</v>
      </c>
      <c r="C3" s="66"/>
      <c r="D3" s="66"/>
      <c r="E3" s="66"/>
      <c r="F3" s="66"/>
      <c r="G3" s="66"/>
      <c r="H3" s="66"/>
      <c r="I3" s="27"/>
      <c r="N3" s="9" t="s">
        <v>10</v>
      </c>
    </row>
    <row r="4" spans="1:23" x14ac:dyDescent="0.2">
      <c r="B4" s="12" t="s">
        <v>169</v>
      </c>
      <c r="E4" s="12"/>
      <c r="F4" s="12"/>
      <c r="M4" s="12" t="s">
        <v>169</v>
      </c>
      <c r="P4" s="12"/>
      <c r="Q4" s="12"/>
    </row>
    <row r="5" spans="1:23" x14ac:dyDescent="0.2">
      <c r="A5" s="28" t="s">
        <v>6</v>
      </c>
      <c r="B5" s="28" t="s">
        <v>0</v>
      </c>
      <c r="C5" s="28" t="s">
        <v>2</v>
      </c>
      <c r="L5" s="28" t="s">
        <v>6</v>
      </c>
      <c r="M5" s="28" t="s">
        <v>0</v>
      </c>
      <c r="N5" s="28" t="s">
        <v>2</v>
      </c>
      <c r="U5" s="1"/>
      <c r="W5" s="1"/>
    </row>
    <row r="6" spans="1:23" x14ac:dyDescent="0.2">
      <c r="A6" s="28">
        <v>0</v>
      </c>
      <c r="B6" s="28">
        <v>2.25417788205031</v>
      </c>
      <c r="C6" s="28">
        <v>2.2634489195450702</v>
      </c>
      <c r="L6" s="28">
        <v>0</v>
      </c>
      <c r="M6" s="28">
        <f>(B6-0.0067)/1.609*0.05</f>
        <v>6.9840829150102854E-2</v>
      </c>
      <c r="N6" s="28">
        <f>(C6+0.0881)/1.0504*0.05</f>
        <v>0.11193587773919794</v>
      </c>
      <c r="U6" s="1"/>
      <c r="W6" s="1"/>
    </row>
    <row r="7" spans="1:23" x14ac:dyDescent="0.2">
      <c r="A7" s="28">
        <v>0.25</v>
      </c>
      <c r="B7" s="28">
        <v>1.8408436659120899</v>
      </c>
      <c r="C7" s="28">
        <v>2.2597910855402699</v>
      </c>
      <c r="L7" s="28">
        <v>0.25</v>
      </c>
      <c r="M7" s="28">
        <f t="shared" ref="M7:M19" si="0">(B7-0.0067)/1.609*0.05</f>
        <v>5.6996384894720011E-2</v>
      </c>
      <c r="N7" s="28">
        <f t="shared" ref="N7:N19" si="1">(C7+0.0881)/1.0504*0.05</f>
        <v>0.11176176149753758</v>
      </c>
      <c r="U7" s="1"/>
      <c r="W7" s="1"/>
    </row>
    <row r="8" spans="1:23" x14ac:dyDescent="0.2">
      <c r="A8" s="28">
        <v>0.5</v>
      </c>
      <c r="B8" s="28">
        <v>1.7868549153865101</v>
      </c>
      <c r="C8" s="28">
        <v>2.2366386247410599</v>
      </c>
      <c r="L8" s="28">
        <v>0.5</v>
      </c>
      <c r="M8" s="28">
        <f t="shared" si="0"/>
        <v>5.531867356701399E-2</v>
      </c>
      <c r="N8" s="28">
        <f t="shared" si="1"/>
        <v>0.11065968320359197</v>
      </c>
      <c r="U8" s="1"/>
      <c r="W8" s="1"/>
    </row>
    <row r="9" spans="1:23" x14ac:dyDescent="0.2">
      <c r="A9" s="28">
        <v>0.75</v>
      </c>
      <c r="B9" s="28">
        <v>1.7339297740781801</v>
      </c>
      <c r="C9" s="28">
        <v>2.2334899606032002</v>
      </c>
      <c r="L9" s="28">
        <v>0.75</v>
      </c>
      <c r="M9" s="28">
        <f t="shared" si="0"/>
        <v>5.3674014110571169E-2</v>
      </c>
      <c r="N9" s="28">
        <f t="shared" si="1"/>
        <v>0.11050980391294746</v>
      </c>
      <c r="U9" s="1"/>
      <c r="W9" s="1"/>
    </row>
    <row r="10" spans="1:23" x14ac:dyDescent="0.2">
      <c r="A10" s="28">
        <v>1</v>
      </c>
      <c r="B10" s="28">
        <v>1.72455439083006</v>
      </c>
      <c r="C10" s="28">
        <v>2.2298375782702098</v>
      </c>
      <c r="L10" s="28">
        <v>1</v>
      </c>
      <c r="M10" s="28">
        <f t="shared" si="0"/>
        <v>5.3382672182413306E-2</v>
      </c>
      <c r="N10" s="28">
        <f t="shared" si="1"/>
        <v>0.11033594717584777</v>
      </c>
      <c r="U10" s="1"/>
      <c r="W10" s="1"/>
    </row>
    <row r="11" spans="1:23" x14ac:dyDescent="0.2">
      <c r="A11" s="28">
        <v>1.25</v>
      </c>
      <c r="B11" s="28">
        <v>1.71620813275177</v>
      </c>
      <c r="C11" s="28">
        <v>2.2316733416129901</v>
      </c>
      <c r="L11" s="28">
        <v>1.25</v>
      </c>
      <c r="M11" s="28">
        <f t="shared" si="0"/>
        <v>5.3123310526779682E-2</v>
      </c>
      <c r="N11" s="28">
        <f t="shared" si="1"/>
        <v>0.11042333118873715</v>
      </c>
      <c r="U11" s="1"/>
      <c r="W11" s="1"/>
    </row>
    <row r="12" spans="1:23" x14ac:dyDescent="0.2">
      <c r="A12" s="28">
        <v>1.5</v>
      </c>
      <c r="B12" s="28">
        <v>1.6837893454744499</v>
      </c>
      <c r="C12" s="28">
        <v>2.2133433796459401</v>
      </c>
      <c r="L12" s="28">
        <v>1.5</v>
      </c>
      <c r="M12" s="28">
        <f t="shared" si="0"/>
        <v>5.2115890163904603E-2</v>
      </c>
      <c r="N12" s="28">
        <f t="shared" si="1"/>
        <v>0.10955080824666508</v>
      </c>
      <c r="U12" s="1"/>
      <c r="W12" s="1"/>
    </row>
    <row r="13" spans="1:23" x14ac:dyDescent="0.2">
      <c r="A13" s="28">
        <v>1.75</v>
      </c>
      <c r="B13" s="28">
        <v>1.67856264759803</v>
      </c>
      <c r="C13" s="28">
        <v>2.2063654023485602</v>
      </c>
      <c r="L13" s="28">
        <v>1.75</v>
      </c>
      <c r="M13" s="28">
        <f t="shared" si="0"/>
        <v>5.1953469471660352E-2</v>
      </c>
      <c r="N13" s="28">
        <f t="shared" si="1"/>
        <v>0.10921865014987434</v>
      </c>
      <c r="U13" s="1"/>
      <c r="W13" s="1"/>
    </row>
    <row r="14" spans="1:23" x14ac:dyDescent="0.2">
      <c r="A14" s="28">
        <v>2</v>
      </c>
      <c r="B14" s="28">
        <v>1.67335986174372</v>
      </c>
      <c r="C14" s="28">
        <v>2.2140233131578002</v>
      </c>
      <c r="L14" s="28">
        <v>2</v>
      </c>
      <c r="M14" s="28">
        <f t="shared" si="0"/>
        <v>5.1791791850333127E-2</v>
      </c>
      <c r="N14" s="28">
        <f t="shared" si="1"/>
        <v>0.1095831737032464</v>
      </c>
      <c r="U14" s="1"/>
    </row>
    <row r="15" spans="1:23" x14ac:dyDescent="0.2">
      <c r="A15" s="28">
        <v>2.25</v>
      </c>
      <c r="B15" s="28">
        <v>1.6454250375941499</v>
      </c>
      <c r="C15" s="28">
        <v>2.19347160543037</v>
      </c>
      <c r="G15" s="11"/>
      <c r="L15" s="28">
        <v>2.25</v>
      </c>
      <c r="M15" s="28">
        <f t="shared" si="0"/>
        <v>5.0923711547363276E-2</v>
      </c>
      <c r="N15" s="28">
        <f t="shared" si="1"/>
        <v>0.10860489363244336</v>
      </c>
      <c r="U15" s="1"/>
    </row>
    <row r="16" spans="1:23" x14ac:dyDescent="0.2">
      <c r="A16" s="28">
        <v>2.5</v>
      </c>
      <c r="B16" s="28">
        <v>1.63630621908722</v>
      </c>
      <c r="C16" s="28">
        <v>2.2032739240019699</v>
      </c>
      <c r="G16" s="11"/>
      <c r="L16" s="28">
        <v>2.5</v>
      </c>
      <c r="M16" s="28">
        <f t="shared" si="0"/>
        <v>5.0640342420361098E-2</v>
      </c>
      <c r="N16" s="28">
        <f t="shared" si="1"/>
        <v>0.1090714929551585</v>
      </c>
      <c r="U16" s="1"/>
    </row>
    <row r="17" spans="1:22" x14ac:dyDescent="0.2">
      <c r="A17" s="28">
        <v>2.75</v>
      </c>
      <c r="B17" s="28">
        <v>1.6377248955694701</v>
      </c>
      <c r="C17" s="28">
        <v>2.1782219665682199</v>
      </c>
      <c r="G17" s="11"/>
      <c r="L17" s="28">
        <v>2.75</v>
      </c>
      <c r="M17" s="28">
        <f t="shared" si="0"/>
        <v>5.0684428078603794E-2</v>
      </c>
      <c r="N17" s="28">
        <f t="shared" si="1"/>
        <v>0.10787899688538748</v>
      </c>
      <c r="U17" s="1"/>
    </row>
    <row r="18" spans="1:22" x14ac:dyDescent="0.2">
      <c r="A18" s="28">
        <v>3</v>
      </c>
      <c r="B18" s="28">
        <v>1.62322011937501</v>
      </c>
      <c r="C18" s="28">
        <v>2.1688819852110499</v>
      </c>
      <c r="G18" s="11"/>
      <c r="L18" s="28">
        <v>3</v>
      </c>
      <c r="M18" s="28">
        <f t="shared" si="0"/>
        <v>5.023368922855842E-2</v>
      </c>
      <c r="N18" s="28">
        <f t="shared" si="1"/>
        <v>0.10743440523662651</v>
      </c>
      <c r="U18" s="1"/>
    </row>
    <row r="19" spans="1:22" x14ac:dyDescent="0.2">
      <c r="A19" s="28">
        <v>3.25</v>
      </c>
      <c r="B19" s="28">
        <v>1.6176161280429999</v>
      </c>
      <c r="C19" s="28">
        <v>2.15949494101769</v>
      </c>
      <c r="G19" s="11"/>
      <c r="L19" s="28">
        <v>3.25</v>
      </c>
      <c r="M19" s="28">
        <f t="shared" si="0"/>
        <v>5.0059544065972655E-2</v>
      </c>
      <c r="N19" s="28">
        <f t="shared" si="1"/>
        <v>0.10698757335385044</v>
      </c>
      <c r="V19" s="1"/>
    </row>
    <row r="20" spans="1:22" x14ac:dyDescent="0.2">
      <c r="A20" s="28">
        <v>3.5</v>
      </c>
      <c r="B20" s="28">
        <v>1.60798892357588</v>
      </c>
      <c r="C20" s="28">
        <v>2.14604696867046</v>
      </c>
      <c r="D20" s="11"/>
      <c r="G20" s="11"/>
      <c r="L20" s="28">
        <v>3.5</v>
      </c>
      <c r="M20" s="28">
        <f>(B20-0.0067)/1.609*0.05</f>
        <v>4.9760376742569307E-2</v>
      </c>
      <c r="N20" s="28">
        <f>(C20+0.0881)/1.0504*0.05</f>
        <v>0.10634743757951542</v>
      </c>
      <c r="V20" s="1"/>
    </row>
    <row r="21" spans="1:22" x14ac:dyDescent="0.2">
      <c r="A21" s="28">
        <v>3.75</v>
      </c>
      <c r="B21" s="28">
        <v>1.6043860865174</v>
      </c>
      <c r="C21" s="28">
        <v>2.12705568935626</v>
      </c>
      <c r="D21" s="11"/>
      <c r="G21" s="11"/>
      <c r="L21" s="28">
        <v>3.75</v>
      </c>
      <c r="M21" s="28">
        <f>(B21-0.0067)/1.609*0.05</f>
        <v>4.9648417853244253E-2</v>
      </c>
      <c r="N21" s="28">
        <f>(C21+0.0881)/1.0504*0.05</f>
        <v>0.10544343532731626</v>
      </c>
      <c r="V21" s="1"/>
    </row>
    <row r="22" spans="1:22" x14ac:dyDescent="0.2">
      <c r="A22" s="28">
        <v>4</v>
      </c>
      <c r="B22" s="28">
        <v>1.5976782243144101</v>
      </c>
      <c r="C22" s="28">
        <v>2.1098532805098502</v>
      </c>
      <c r="L22" s="28">
        <v>4</v>
      </c>
      <c r="M22" s="28">
        <f>(B22-0.0067)/1.609*0.05</f>
        <v>4.9439969680373223E-2</v>
      </c>
      <c r="N22" s="28">
        <f>(C22+0.0881)/1.0504*0.05</f>
        <v>0.10462458494429981</v>
      </c>
      <c r="V22" s="1"/>
    </row>
    <row r="23" spans="1:22" x14ac:dyDescent="0.2">
      <c r="V23" s="1"/>
    </row>
    <row r="24" spans="1:22" x14ac:dyDescent="0.2">
      <c r="V24" s="1"/>
    </row>
    <row r="25" spans="1:22" x14ac:dyDescent="0.2">
      <c r="V25" s="1"/>
    </row>
    <row r="26" spans="1:22" x14ac:dyDescent="0.2">
      <c r="V26" s="1"/>
    </row>
    <row r="27" spans="1:22" x14ac:dyDescent="0.2">
      <c r="V27" s="1"/>
    </row>
    <row r="63" spans="9:9" x14ac:dyDescent="0.2">
      <c r="I63" s="1"/>
    </row>
    <row r="64" spans="9:9" x14ac:dyDescent="0.2">
      <c r="I64" s="1"/>
    </row>
    <row r="65" spans="9:9" x14ac:dyDescent="0.2">
      <c r="I65" s="1"/>
    </row>
    <row r="66" spans="9:9" x14ac:dyDescent="0.2">
      <c r="I66" s="1"/>
    </row>
    <row r="67" spans="9:9" x14ac:dyDescent="0.2">
      <c r="I67" s="1"/>
    </row>
    <row r="68" spans="9:9" x14ac:dyDescent="0.2">
      <c r="I68" s="1"/>
    </row>
    <row r="69" spans="9:9" x14ac:dyDescent="0.2">
      <c r="I69" s="1"/>
    </row>
    <row r="70" spans="9:9" x14ac:dyDescent="0.2">
      <c r="I70" s="1"/>
    </row>
    <row r="71" spans="9:9" x14ac:dyDescent="0.2">
      <c r="I71" s="1"/>
    </row>
    <row r="72" spans="9:9" x14ac:dyDescent="0.2">
      <c r="I72" s="1"/>
    </row>
    <row r="73" spans="9:9" x14ac:dyDescent="0.2">
      <c r="I73" s="1"/>
    </row>
    <row r="74" spans="9:9" x14ac:dyDescent="0.2">
      <c r="I74" s="1"/>
    </row>
    <row r="75" spans="9:9" x14ac:dyDescent="0.2">
      <c r="I75" s="1"/>
    </row>
    <row r="76" spans="9:9" x14ac:dyDescent="0.2">
      <c r="I76" s="1"/>
    </row>
    <row r="77" spans="9:9" x14ac:dyDescent="0.2">
      <c r="I77" s="1"/>
    </row>
    <row r="78" spans="9:9" x14ac:dyDescent="0.2">
      <c r="I78" s="1"/>
    </row>
    <row r="79" spans="9:9" x14ac:dyDescent="0.2">
      <c r="I79" s="1"/>
    </row>
    <row r="80" spans="9:9" x14ac:dyDescent="0.2">
      <c r="I80" s="1"/>
    </row>
    <row r="81" spans="9:9" x14ac:dyDescent="0.2">
      <c r="I81" s="1"/>
    </row>
    <row r="82" spans="9:9" x14ac:dyDescent="0.2">
      <c r="I82" s="1"/>
    </row>
    <row r="83" spans="9:9" x14ac:dyDescent="0.2">
      <c r="I83" s="1"/>
    </row>
    <row r="84" spans="9:9" x14ac:dyDescent="0.2">
      <c r="I84" s="1"/>
    </row>
    <row r="85" spans="9:9" x14ac:dyDescent="0.2">
      <c r="I85" s="1"/>
    </row>
    <row r="86" spans="9:9" x14ac:dyDescent="0.2">
      <c r="I86" s="1"/>
    </row>
    <row r="87" spans="9:9" x14ac:dyDescent="0.2">
      <c r="I87" s="1"/>
    </row>
    <row r="88" spans="9:9" x14ac:dyDescent="0.2">
      <c r="I88" s="1"/>
    </row>
    <row r="89" spans="9:9" x14ac:dyDescent="0.2">
      <c r="I89" s="1"/>
    </row>
    <row r="90" spans="9:9" x14ac:dyDescent="0.2">
      <c r="I90" s="1"/>
    </row>
    <row r="91" spans="9:9" x14ac:dyDescent="0.2">
      <c r="I91" s="1"/>
    </row>
    <row r="92" spans="9:9" x14ac:dyDescent="0.2">
      <c r="I92" s="1"/>
    </row>
    <row r="93" spans="9:9" x14ac:dyDescent="0.2">
      <c r="I93" s="1"/>
    </row>
    <row r="94" spans="9:9" x14ac:dyDescent="0.2">
      <c r="I94" s="1"/>
    </row>
    <row r="95" spans="9:9" x14ac:dyDescent="0.2">
      <c r="I95" s="1"/>
    </row>
    <row r="96" spans="9:9" x14ac:dyDescent="0.2">
      <c r="I96" s="1"/>
    </row>
    <row r="97" spans="3:14" x14ac:dyDescent="0.2">
      <c r="I97" s="1"/>
    </row>
    <row r="98" spans="3:14" x14ac:dyDescent="0.2">
      <c r="I98" s="1"/>
      <c r="N98" s="1"/>
    </row>
    <row r="99" spans="3:14" x14ac:dyDescent="0.2">
      <c r="C99" s="1"/>
      <c r="I99" s="1"/>
      <c r="N99" s="1"/>
    </row>
    <row r="100" spans="3:14" x14ac:dyDescent="0.2">
      <c r="C100" s="1"/>
      <c r="I100" s="1"/>
    </row>
    <row r="101" spans="3:14" x14ac:dyDescent="0.2">
      <c r="I101" s="1"/>
    </row>
  </sheetData>
  <mergeCells count="1">
    <mergeCell ref="B3:H3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51A9C-1C23-7D4A-B4B1-85320F146C7D}">
  <dimension ref="A1:V27"/>
  <sheetViews>
    <sheetView topLeftCell="A21" workbookViewId="0">
      <selection activeCell="G15" sqref="G15"/>
    </sheetView>
  </sheetViews>
  <sheetFormatPr baseColWidth="10" defaultRowHeight="16" x14ac:dyDescent="0.2"/>
  <cols>
    <col min="1" max="16384" width="10.83203125" style="28"/>
  </cols>
  <sheetData>
    <row r="1" spans="1:22" s="50" customFormat="1" ht="29" x14ac:dyDescent="0.35">
      <c r="G1" s="54" t="s">
        <v>237</v>
      </c>
    </row>
    <row r="3" spans="1:22" ht="21" x14ac:dyDescent="0.25">
      <c r="B3" s="66" t="s">
        <v>9</v>
      </c>
      <c r="C3" s="66"/>
      <c r="D3" s="66"/>
      <c r="E3" s="66"/>
      <c r="F3" s="66"/>
      <c r="G3" s="66"/>
      <c r="H3" s="66"/>
      <c r="M3" s="9" t="s">
        <v>10</v>
      </c>
    </row>
    <row r="4" spans="1:22" x14ac:dyDescent="0.2">
      <c r="B4" s="12" t="s">
        <v>141</v>
      </c>
      <c r="E4" s="12"/>
      <c r="F4" s="12"/>
      <c r="L4" s="12" t="s">
        <v>141</v>
      </c>
      <c r="O4" s="12"/>
      <c r="P4" s="12"/>
    </row>
    <row r="5" spans="1:22" x14ac:dyDescent="0.2">
      <c r="A5" s="28" t="s">
        <v>6</v>
      </c>
      <c r="B5" s="28" t="s">
        <v>0</v>
      </c>
      <c r="C5" s="28" t="s">
        <v>170</v>
      </c>
      <c r="K5" s="28" t="s">
        <v>6</v>
      </c>
      <c r="L5" s="28" t="s">
        <v>0</v>
      </c>
      <c r="M5" s="28" t="s">
        <v>170</v>
      </c>
      <c r="T5" s="1"/>
      <c r="V5" s="1"/>
    </row>
    <row r="6" spans="1:22" x14ac:dyDescent="0.2">
      <c r="A6" s="28">
        <v>0</v>
      </c>
      <c r="B6" s="28">
        <v>2.24002672146971</v>
      </c>
      <c r="C6" s="28">
        <v>0.12895307047194701</v>
      </c>
      <c r="K6" s="28">
        <v>0</v>
      </c>
      <c r="L6" s="28">
        <f>(B6-0.0067)/1.609*0.05</f>
        <v>6.9401078976684599E-2</v>
      </c>
      <c r="M6" s="28">
        <f>(C6-0.0004)/1.7737*0.05</f>
        <v>3.6238673527639112E-3</v>
      </c>
      <c r="T6" s="1"/>
      <c r="V6" s="1"/>
    </row>
    <row r="7" spans="1:22" x14ac:dyDescent="0.2">
      <c r="A7" s="28">
        <v>0.25</v>
      </c>
      <c r="B7" s="28">
        <v>1.8264698028118</v>
      </c>
      <c r="C7" s="28">
        <v>0.30025877612771401</v>
      </c>
      <c r="K7" s="28">
        <v>0.25</v>
      </c>
      <c r="L7" s="28">
        <f t="shared" ref="L7:L22" si="0">(B7-0.0067)/1.609*0.05</f>
        <v>5.6549714195518963E-2</v>
      </c>
      <c r="M7" s="33">
        <f t="shared" ref="M7:M22" si="1">(C7-0.0004)/1.7737*0.05</f>
        <v>8.4529169568617578E-3</v>
      </c>
      <c r="T7" s="1"/>
      <c r="V7" s="1"/>
    </row>
    <row r="8" spans="1:22" x14ac:dyDescent="0.2">
      <c r="A8" s="28">
        <v>0.5</v>
      </c>
      <c r="B8" s="28">
        <v>1.81038666333288</v>
      </c>
      <c r="C8" s="28">
        <v>0.34654255916423299</v>
      </c>
      <c r="K8" s="28">
        <v>0.5</v>
      </c>
      <c r="L8" s="28">
        <f t="shared" si="0"/>
        <v>5.6049927387597266E-2</v>
      </c>
      <c r="M8" s="33">
        <f t="shared" si="1"/>
        <v>9.7576410656884764E-3</v>
      </c>
      <c r="T8" s="1"/>
      <c r="V8" s="1"/>
    </row>
    <row r="9" spans="1:22" x14ac:dyDescent="0.2">
      <c r="A9" s="28">
        <v>0.75</v>
      </c>
      <c r="B9" s="28">
        <v>1.7878949944473299</v>
      </c>
      <c r="C9" s="28">
        <v>0.37499155638922299</v>
      </c>
      <c r="K9" s="28">
        <v>0.75</v>
      </c>
      <c r="L9" s="28">
        <f t="shared" si="0"/>
        <v>5.5350994233913299E-2</v>
      </c>
      <c r="M9" s="33">
        <f t="shared" si="1"/>
        <v>1.0559608625732171E-2</v>
      </c>
      <c r="T9" s="1"/>
      <c r="V9" s="1"/>
    </row>
    <row r="10" spans="1:22" x14ac:dyDescent="0.2">
      <c r="A10" s="28">
        <v>1</v>
      </c>
      <c r="B10" s="28">
        <v>1.7581085609978899</v>
      </c>
      <c r="C10" s="28">
        <v>0.39433110986989101</v>
      </c>
      <c r="K10" s="28">
        <v>1</v>
      </c>
      <c r="L10" s="28">
        <f t="shared" si="0"/>
        <v>5.4425374797945618E-2</v>
      </c>
      <c r="M10" s="33">
        <f t="shared" si="1"/>
        <v>1.110478406353642E-2</v>
      </c>
      <c r="T10" s="1"/>
      <c r="V10" s="1"/>
    </row>
    <row r="11" spans="1:22" x14ac:dyDescent="0.2">
      <c r="A11" s="28">
        <v>1.25</v>
      </c>
      <c r="B11" s="28">
        <v>1.7395291307552001</v>
      </c>
      <c r="C11" s="28">
        <v>0.41052319255245501</v>
      </c>
      <c r="K11" s="28">
        <v>1.25</v>
      </c>
      <c r="L11" s="28">
        <f t="shared" si="0"/>
        <v>5.3848015250316975E-2</v>
      </c>
      <c r="M11" s="33">
        <f t="shared" si="1"/>
        <v>1.1561233369579269E-2</v>
      </c>
      <c r="T11" s="1"/>
      <c r="V11" s="1"/>
    </row>
    <row r="12" spans="1:22" x14ac:dyDescent="0.2">
      <c r="A12" s="28">
        <v>1.5</v>
      </c>
      <c r="B12" s="28">
        <v>1.72561937385341</v>
      </c>
      <c r="C12" s="28">
        <v>0.436311421867906</v>
      </c>
      <c r="K12" s="28">
        <v>1.5</v>
      </c>
      <c r="L12" s="28">
        <f t="shared" si="0"/>
        <v>5.3415766744978568E-2</v>
      </c>
      <c r="M12" s="33">
        <f t="shared" si="1"/>
        <v>1.228819478682714E-2</v>
      </c>
      <c r="T12" s="1"/>
      <c r="V12" s="1"/>
    </row>
    <row r="13" spans="1:22" x14ac:dyDescent="0.2">
      <c r="A13" s="28">
        <v>1.75</v>
      </c>
      <c r="B13" s="28">
        <v>1.7161844308515799</v>
      </c>
      <c r="C13" s="28">
        <v>0.452469616879694</v>
      </c>
      <c r="K13" s="28">
        <v>1.75</v>
      </c>
      <c r="L13" s="28">
        <f t="shared" si="0"/>
        <v>5.3122573985443761E-2</v>
      </c>
      <c r="M13" s="33">
        <f t="shared" si="1"/>
        <v>1.2743688810951516E-2</v>
      </c>
      <c r="T13" s="1"/>
      <c r="V13" s="1"/>
    </row>
    <row r="14" spans="1:22" x14ac:dyDescent="0.2">
      <c r="A14" s="28">
        <v>2</v>
      </c>
      <c r="B14" s="28">
        <v>1.6886910105426201</v>
      </c>
      <c r="C14" s="28">
        <v>0.45616899558406698</v>
      </c>
      <c r="K14" s="28">
        <v>2</v>
      </c>
      <c r="L14" s="28">
        <f t="shared" si="0"/>
        <v>5.2268210395979502E-2</v>
      </c>
      <c r="M14" s="33">
        <f t="shared" si="1"/>
        <v>1.2847973038959999E-2</v>
      </c>
      <c r="T14" s="1"/>
    </row>
    <row r="15" spans="1:22" x14ac:dyDescent="0.2">
      <c r="A15" s="28">
        <v>2.25</v>
      </c>
      <c r="B15" s="28">
        <v>1.68218914846978</v>
      </c>
      <c r="C15" s="28">
        <v>0.46453104461520001</v>
      </c>
      <c r="G15" s="11"/>
      <c r="K15" s="28">
        <v>2.25</v>
      </c>
      <c r="L15" s="28">
        <f t="shared" si="0"/>
        <v>5.2066163718762583E-2</v>
      </c>
      <c r="M15" s="33">
        <f t="shared" si="1"/>
        <v>1.3083696358324407E-2</v>
      </c>
      <c r="T15" s="1"/>
    </row>
    <row r="16" spans="1:22" x14ac:dyDescent="0.2">
      <c r="A16" s="28">
        <v>2.5</v>
      </c>
      <c r="B16" s="28">
        <v>1.6782639669872399</v>
      </c>
      <c r="C16" s="28">
        <v>0.48427031069869098</v>
      </c>
      <c r="G16" s="11"/>
      <c r="K16" s="28">
        <v>2.5</v>
      </c>
      <c r="L16" s="28">
        <f t="shared" si="0"/>
        <v>5.1944187911349908E-2</v>
      </c>
      <c r="M16" s="33">
        <f t="shared" si="1"/>
        <v>1.3640139558513023E-2</v>
      </c>
      <c r="T16" s="1"/>
    </row>
    <row r="17" spans="1:21" x14ac:dyDescent="0.2">
      <c r="A17" s="28">
        <v>2.75</v>
      </c>
      <c r="B17" s="28">
        <v>1.6529055815789</v>
      </c>
      <c r="C17" s="28">
        <v>0.49061497295027101</v>
      </c>
      <c r="G17" s="11"/>
      <c r="K17" s="28">
        <v>2.75</v>
      </c>
      <c r="L17" s="28">
        <f t="shared" si="0"/>
        <v>5.1156170962675579E-2</v>
      </c>
      <c r="M17" s="33">
        <f t="shared" si="1"/>
        <v>1.3818993430407371E-2</v>
      </c>
      <c r="T17" s="1"/>
    </row>
    <row r="18" spans="1:21" x14ac:dyDescent="0.2">
      <c r="A18" s="28">
        <v>3</v>
      </c>
      <c r="B18" s="28">
        <v>1.6508211023144801</v>
      </c>
      <c r="C18" s="28">
        <v>0.49760279460756501</v>
      </c>
      <c r="G18" s="11"/>
      <c r="K18" s="28">
        <v>3</v>
      </c>
      <c r="L18" s="28">
        <f t="shared" si="0"/>
        <v>5.1091395348492247E-2</v>
      </c>
      <c r="M18" s="33">
        <f t="shared" si="1"/>
        <v>1.4015977747295625E-2</v>
      </c>
      <c r="T18" s="1"/>
    </row>
    <row r="19" spans="1:21" x14ac:dyDescent="0.2">
      <c r="A19" s="28">
        <v>3.25</v>
      </c>
      <c r="B19" s="28">
        <v>1.6363868342163199</v>
      </c>
      <c r="C19" s="28">
        <v>0.50435846130908502</v>
      </c>
      <c r="G19" s="11"/>
      <c r="K19" s="28">
        <v>3.25</v>
      </c>
      <c r="L19" s="28">
        <f t="shared" si="0"/>
        <v>5.0642847551781237E-2</v>
      </c>
      <c r="M19" s="33">
        <f t="shared" si="1"/>
        <v>1.4206417694905708E-2</v>
      </c>
      <c r="U19" s="1"/>
    </row>
    <row r="20" spans="1:21" x14ac:dyDescent="0.2">
      <c r="A20" s="28">
        <v>3.5</v>
      </c>
      <c r="B20" s="28">
        <v>1.6353566574926699</v>
      </c>
      <c r="C20" s="28">
        <v>0.50841344382778797</v>
      </c>
      <c r="D20" s="11"/>
      <c r="G20" s="11"/>
      <c r="K20" s="28">
        <v>3.5</v>
      </c>
      <c r="L20" s="28">
        <f>(B20-0.0067)/1.609*0.05</f>
        <v>5.0610834602009637E-2</v>
      </c>
      <c r="M20" s="33">
        <f t="shared" si="1"/>
        <v>1.4320726273546486E-2</v>
      </c>
      <c r="U20" s="1"/>
    </row>
    <row r="21" spans="1:21" x14ac:dyDescent="0.2">
      <c r="A21" s="28">
        <v>3.75</v>
      </c>
      <c r="B21" s="28">
        <v>1.60205186398795</v>
      </c>
      <c r="C21" s="28">
        <v>0.51020170093561401</v>
      </c>
      <c r="D21" s="11"/>
      <c r="G21" s="11"/>
      <c r="K21" s="28">
        <v>3.75</v>
      </c>
      <c r="L21" s="28">
        <f t="shared" si="0"/>
        <v>4.9575881416654755E-2</v>
      </c>
      <c r="M21" s="33">
        <f t="shared" si="1"/>
        <v>1.437113663346716E-2</v>
      </c>
      <c r="U21" s="1"/>
    </row>
    <row r="22" spans="1:21" x14ac:dyDescent="0.2">
      <c r="A22" s="28">
        <v>4</v>
      </c>
      <c r="B22" s="28">
        <v>1.5998137512617401</v>
      </c>
      <c r="C22" s="28">
        <v>0.511496394008227</v>
      </c>
      <c r="K22" s="28">
        <v>4</v>
      </c>
      <c r="L22" s="28">
        <f t="shared" si="0"/>
        <v>4.9506331611614052E-2</v>
      </c>
      <c r="M22" s="33">
        <f t="shared" si="1"/>
        <v>1.4407633591030811E-2</v>
      </c>
      <c r="U22" s="1"/>
    </row>
    <row r="23" spans="1:21" x14ac:dyDescent="0.2">
      <c r="U23" s="1"/>
    </row>
    <row r="24" spans="1:21" x14ac:dyDescent="0.2">
      <c r="U24" s="1"/>
    </row>
    <row r="25" spans="1:21" x14ac:dyDescent="0.2">
      <c r="U25" s="1"/>
    </row>
    <row r="26" spans="1:21" x14ac:dyDescent="0.2">
      <c r="U26" s="1"/>
    </row>
    <row r="27" spans="1:21" x14ac:dyDescent="0.2">
      <c r="U27" s="1"/>
    </row>
  </sheetData>
  <mergeCells count="1">
    <mergeCell ref="B3:H3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FD332-7FAD-614C-BAD9-A229CD1BCC55}">
  <dimension ref="B1:S35"/>
  <sheetViews>
    <sheetView zoomScaleNormal="100" workbookViewId="0">
      <selection activeCell="N15" sqref="N15"/>
    </sheetView>
  </sheetViews>
  <sheetFormatPr baseColWidth="10" defaultRowHeight="16" x14ac:dyDescent="0.2"/>
  <cols>
    <col min="1" max="16384" width="10.83203125" style="33"/>
  </cols>
  <sheetData>
    <row r="1" spans="2:16" ht="29" x14ac:dyDescent="0.35">
      <c r="F1" s="54" t="s">
        <v>238</v>
      </c>
    </row>
    <row r="3" spans="2:16" ht="21" x14ac:dyDescent="0.25">
      <c r="F3" s="66" t="s">
        <v>9</v>
      </c>
      <c r="G3" s="66"/>
      <c r="H3" s="66"/>
      <c r="I3" s="66"/>
      <c r="J3" s="66"/>
      <c r="K3" s="66"/>
      <c r="L3" s="66"/>
      <c r="M3" s="66"/>
      <c r="N3" s="66"/>
      <c r="O3" s="66"/>
    </row>
    <row r="5" spans="2:16" x14ac:dyDescent="0.2">
      <c r="C5" s="11" t="s">
        <v>121</v>
      </c>
      <c r="D5" s="11"/>
      <c r="E5" s="35" t="s">
        <v>179</v>
      </c>
      <c r="F5" s="35"/>
      <c r="G5" s="11" t="s">
        <v>180</v>
      </c>
      <c r="I5" s="11" t="s">
        <v>181</v>
      </c>
      <c r="J5" s="11"/>
      <c r="K5" s="33" t="s">
        <v>186</v>
      </c>
      <c r="L5" s="11"/>
      <c r="O5" s="35"/>
      <c r="P5" s="11"/>
    </row>
    <row r="6" spans="2:16" x14ac:dyDescent="0.2">
      <c r="B6" s="33" t="s">
        <v>6</v>
      </c>
      <c r="C6" s="33" t="s">
        <v>0</v>
      </c>
      <c r="D6" s="33" t="s">
        <v>170</v>
      </c>
      <c r="E6" s="33" t="s">
        <v>0</v>
      </c>
      <c r="F6" s="33" t="s">
        <v>168</v>
      </c>
      <c r="G6" s="33" t="s">
        <v>0</v>
      </c>
      <c r="H6" s="33" t="s">
        <v>168</v>
      </c>
      <c r="I6" s="33" t="s">
        <v>0</v>
      </c>
      <c r="J6" s="33" t="s">
        <v>168</v>
      </c>
      <c r="K6" s="33" t="s">
        <v>0</v>
      </c>
      <c r="L6" s="33" t="s">
        <v>168</v>
      </c>
      <c r="M6" s="1"/>
      <c r="N6" s="1"/>
      <c r="O6" s="1"/>
      <c r="P6" s="1"/>
    </row>
    <row r="7" spans="2:16" x14ac:dyDescent="0.2">
      <c r="B7" s="33">
        <v>0</v>
      </c>
      <c r="E7" s="33">
        <v>1.95050957216261</v>
      </c>
      <c r="F7" s="33">
        <v>0.49477392880458099</v>
      </c>
      <c r="G7" s="33">
        <v>2.1943759899708</v>
      </c>
      <c r="H7" s="33">
        <v>0.228007998226852</v>
      </c>
      <c r="I7" s="33">
        <v>2.2272816138615199</v>
      </c>
      <c r="J7" s="33">
        <v>0.114229670633495</v>
      </c>
      <c r="K7" s="33">
        <v>1.6708584203054799</v>
      </c>
      <c r="L7" s="33">
        <v>0.73881422906021099</v>
      </c>
      <c r="M7" s="1"/>
      <c r="N7" s="1"/>
      <c r="O7" s="1"/>
      <c r="P7" s="1"/>
    </row>
    <row r="8" spans="2:16" x14ac:dyDescent="0.2">
      <c r="B8" s="33">
        <v>0.25</v>
      </c>
      <c r="E8" s="33">
        <v>1.4181835511771601</v>
      </c>
      <c r="F8" s="33">
        <v>1.11209905525932</v>
      </c>
      <c r="G8" s="33">
        <v>1.58438349416406</v>
      </c>
      <c r="H8" s="33">
        <v>1.01313530943856</v>
      </c>
      <c r="I8" s="33">
        <v>2.0199883618479699</v>
      </c>
      <c r="J8" s="33">
        <v>0.41890644500767499</v>
      </c>
      <c r="K8" s="33">
        <v>1.47501408598867</v>
      </c>
      <c r="L8" s="33">
        <v>1.05396123363876</v>
      </c>
      <c r="M8" s="1"/>
      <c r="N8" s="1"/>
      <c r="O8" s="1"/>
      <c r="P8" s="1"/>
    </row>
    <row r="9" spans="2:16" x14ac:dyDescent="0.2">
      <c r="B9" s="33">
        <v>0.5</v>
      </c>
      <c r="E9" s="33">
        <v>1.4095189821787999</v>
      </c>
      <c r="F9" s="33">
        <v>1.1197100971242799</v>
      </c>
      <c r="G9" s="33">
        <v>1.57429420052169</v>
      </c>
      <c r="H9" s="33">
        <v>1.0094438706048401</v>
      </c>
      <c r="I9" s="33">
        <v>1.8061798029485601</v>
      </c>
      <c r="J9" s="33">
        <v>0.69362910751838902</v>
      </c>
      <c r="K9" s="33">
        <v>1.4791874037773001</v>
      </c>
      <c r="L9" s="33">
        <v>1.06041027235965</v>
      </c>
      <c r="M9" s="1"/>
      <c r="N9" s="1"/>
      <c r="O9" s="1"/>
      <c r="P9" s="1"/>
    </row>
    <row r="10" spans="2:16" x14ac:dyDescent="0.2">
      <c r="B10" s="33">
        <v>0.75</v>
      </c>
      <c r="E10" s="33">
        <v>1.4075729411887601</v>
      </c>
      <c r="F10" s="33">
        <v>1.11563481057666</v>
      </c>
      <c r="G10" s="33">
        <v>1.5754946391151501</v>
      </c>
      <c r="H10" s="33">
        <v>1.00242320869447</v>
      </c>
      <c r="I10" s="33">
        <v>1.7138092870245401</v>
      </c>
      <c r="J10" s="33">
        <v>0.78557083489201396</v>
      </c>
      <c r="K10" s="33">
        <v>1.4582745151134699</v>
      </c>
      <c r="L10" s="33">
        <v>1.05969607104813</v>
      </c>
      <c r="M10" s="1"/>
      <c r="N10" s="1"/>
      <c r="O10" s="1"/>
    </row>
    <row r="11" spans="2:16" x14ac:dyDescent="0.2">
      <c r="B11" s="33">
        <v>1</v>
      </c>
      <c r="E11" s="33">
        <v>1.40216237593377</v>
      </c>
      <c r="F11" s="33">
        <v>1.1079435525374499</v>
      </c>
      <c r="G11" s="33">
        <v>1.57533378341952</v>
      </c>
      <c r="H11" s="33">
        <v>1.0028819535366</v>
      </c>
      <c r="I11" s="33">
        <v>1.7047980342437099</v>
      </c>
      <c r="J11" s="33">
        <v>0.80945673998692602</v>
      </c>
      <c r="K11" s="33">
        <v>1.4582745151134699</v>
      </c>
      <c r="L11" s="33">
        <v>1.05969607104813</v>
      </c>
      <c r="M11" s="1"/>
      <c r="N11" s="1"/>
      <c r="O11" s="1"/>
    </row>
    <row r="12" spans="2:16" x14ac:dyDescent="0.2">
      <c r="B12" s="33">
        <v>1.25</v>
      </c>
      <c r="E12" s="33">
        <v>1.41051157747013</v>
      </c>
      <c r="F12" s="33">
        <v>1.1186730513465299</v>
      </c>
      <c r="G12" s="33">
        <v>1.5756193365245099</v>
      </c>
      <c r="H12" s="33">
        <v>1.0029233059415901</v>
      </c>
      <c r="I12" s="33">
        <v>1.69251882411636</v>
      </c>
      <c r="J12" s="33">
        <v>0.81590118564498304</v>
      </c>
      <c r="K12" s="33">
        <v>1.4582745151134699</v>
      </c>
      <c r="L12" s="33">
        <v>1.05969607104813</v>
      </c>
      <c r="M12" s="1"/>
      <c r="N12" s="1"/>
      <c r="O12" s="1"/>
    </row>
    <row r="13" spans="2:16" x14ac:dyDescent="0.2">
      <c r="B13" s="33">
        <v>1.5</v>
      </c>
      <c r="E13" s="33">
        <v>1.4017746388777299</v>
      </c>
      <c r="F13" s="33">
        <v>1.1099105388197601</v>
      </c>
      <c r="G13" s="33">
        <v>1.5755312699566</v>
      </c>
      <c r="H13" s="33">
        <v>1.00303222464954</v>
      </c>
      <c r="I13" s="33">
        <v>1.6843041105851</v>
      </c>
      <c r="J13" s="33">
        <v>0.80799244088190003</v>
      </c>
      <c r="K13" s="33">
        <v>1.4582745151134699</v>
      </c>
      <c r="L13" s="33">
        <v>1.05969607104813</v>
      </c>
      <c r="M13" s="1"/>
      <c r="N13" s="1"/>
      <c r="O13" s="1"/>
    </row>
    <row r="14" spans="2:16" x14ac:dyDescent="0.2">
      <c r="B14" s="33">
        <v>1.75</v>
      </c>
      <c r="E14" s="33">
        <v>1.40114796927963</v>
      </c>
      <c r="F14" s="33">
        <v>1.1098820010350201</v>
      </c>
      <c r="G14" s="33">
        <v>1.57519296381913</v>
      </c>
      <c r="H14" s="33">
        <v>1.00254727135258</v>
      </c>
      <c r="I14" s="33">
        <v>1.6884368862575601</v>
      </c>
      <c r="J14" s="33">
        <v>0.80992985187350897</v>
      </c>
      <c r="K14" s="33">
        <v>1.4582745151134699</v>
      </c>
      <c r="L14" s="33">
        <v>1.05969607104813</v>
      </c>
      <c r="M14" s="1"/>
      <c r="N14" s="1"/>
      <c r="O14" s="1"/>
    </row>
    <row r="15" spans="2:16" x14ac:dyDescent="0.2">
      <c r="B15" s="33">
        <v>2</v>
      </c>
      <c r="E15" s="33">
        <v>1.40169448148765</v>
      </c>
      <c r="F15" s="33">
        <v>1.1097364292703</v>
      </c>
      <c r="G15" s="33">
        <v>1.57537583295785</v>
      </c>
      <c r="H15" s="33">
        <v>1.002478131413</v>
      </c>
      <c r="I15" s="33">
        <v>1.69437676696312</v>
      </c>
      <c r="J15" s="33">
        <v>0.82368905337433096</v>
      </c>
      <c r="K15" s="33">
        <v>1.4582745151134699</v>
      </c>
      <c r="L15" s="33">
        <v>1.05969607104813</v>
      </c>
      <c r="M15" s="1"/>
      <c r="N15" s="1"/>
      <c r="O15" s="1"/>
    </row>
    <row r="16" spans="2:16" x14ac:dyDescent="0.2">
      <c r="M16" s="1"/>
      <c r="O16" s="1"/>
    </row>
    <row r="17" spans="4:19" x14ac:dyDescent="0.2">
      <c r="M17" s="1"/>
    </row>
    <row r="18" spans="4:19" x14ac:dyDescent="0.2">
      <c r="M18" s="1"/>
    </row>
    <row r="19" spans="4:19" x14ac:dyDescent="0.2">
      <c r="M19" s="1"/>
      <c r="S19" s="1"/>
    </row>
    <row r="20" spans="4:19" x14ac:dyDescent="0.2">
      <c r="D20" s="1"/>
      <c r="M20" s="1"/>
      <c r="S20" s="1"/>
    </row>
    <row r="21" spans="4:19" x14ac:dyDescent="0.2">
      <c r="D21" s="1"/>
      <c r="S21" s="1"/>
    </row>
    <row r="22" spans="4:19" x14ac:dyDescent="0.2">
      <c r="D22" s="1"/>
      <c r="S22" s="1"/>
    </row>
    <row r="23" spans="4:19" x14ac:dyDescent="0.2">
      <c r="D23" s="1"/>
      <c r="S23" s="1"/>
    </row>
    <row r="24" spans="4:19" x14ac:dyDescent="0.2">
      <c r="D24" s="1"/>
      <c r="S24" s="1"/>
    </row>
    <row r="25" spans="4:19" x14ac:dyDescent="0.2">
      <c r="D25" s="1"/>
      <c r="S25" s="1"/>
    </row>
    <row r="26" spans="4:19" x14ac:dyDescent="0.2">
      <c r="D26" s="1"/>
      <c r="S26" s="1"/>
    </row>
    <row r="27" spans="4:19" x14ac:dyDescent="0.2">
      <c r="D27" s="1"/>
      <c r="S27" s="1"/>
    </row>
    <row r="28" spans="4:19" x14ac:dyDescent="0.2">
      <c r="D28" s="1"/>
      <c r="N28" s="1"/>
      <c r="S28" s="1"/>
    </row>
    <row r="29" spans="4:19" x14ac:dyDescent="0.2">
      <c r="D29" s="1"/>
      <c r="N29" s="1"/>
    </row>
    <row r="30" spans="4:19" x14ac:dyDescent="0.2">
      <c r="D30" s="1"/>
    </row>
    <row r="31" spans="4:19" x14ac:dyDescent="0.2">
      <c r="D31" s="1"/>
    </row>
    <row r="32" spans="4:19" x14ac:dyDescent="0.2">
      <c r="D32" s="1"/>
    </row>
    <row r="33" spans="4:4" x14ac:dyDescent="0.2">
      <c r="D33" s="1"/>
    </row>
    <row r="34" spans="4:4" x14ac:dyDescent="0.2">
      <c r="D34" s="1"/>
    </row>
    <row r="35" spans="4:4" x14ac:dyDescent="0.2">
      <c r="D35" s="1"/>
    </row>
  </sheetData>
  <mergeCells count="1">
    <mergeCell ref="F3:O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EC45B-A3D4-8040-AC14-1A4F0011C3A3}">
  <dimension ref="A1:R31"/>
  <sheetViews>
    <sheetView topLeftCell="A37" workbookViewId="0">
      <selection activeCell="I21" sqref="I21"/>
    </sheetView>
  </sheetViews>
  <sheetFormatPr baseColWidth="10" defaultRowHeight="16" x14ac:dyDescent="0.2"/>
  <sheetData>
    <row r="1" spans="1:18" s="50" customFormat="1" ht="29" x14ac:dyDescent="0.35">
      <c r="G1" s="53" t="s">
        <v>221</v>
      </c>
    </row>
    <row r="2" spans="1:18" s="50" customFormat="1" x14ac:dyDescent="0.2"/>
    <row r="4" spans="1:18" ht="21" x14ac:dyDescent="0.25">
      <c r="B4" s="66" t="s">
        <v>9</v>
      </c>
      <c r="C4" s="66"/>
      <c r="D4" s="66"/>
      <c r="E4" s="66"/>
      <c r="F4" s="66"/>
      <c r="G4" s="66"/>
      <c r="H4" s="66"/>
      <c r="M4" s="9" t="s">
        <v>10</v>
      </c>
    </row>
    <row r="5" spans="1:18" x14ac:dyDescent="0.2">
      <c r="B5" s="12" t="s">
        <v>7</v>
      </c>
      <c r="E5" s="12"/>
      <c r="F5" s="12" t="s">
        <v>8</v>
      </c>
      <c r="L5" s="12" t="s">
        <v>7</v>
      </c>
      <c r="O5" s="12"/>
      <c r="P5" s="12" t="s">
        <v>8</v>
      </c>
    </row>
    <row r="6" spans="1:18" x14ac:dyDescent="0.2">
      <c r="A6" t="s">
        <v>6</v>
      </c>
      <c r="B6" t="s">
        <v>0</v>
      </c>
      <c r="C6" t="s">
        <v>2</v>
      </c>
      <c r="D6" t="s">
        <v>3</v>
      </c>
      <c r="F6" t="s">
        <v>5</v>
      </c>
      <c r="G6" t="s">
        <v>1</v>
      </c>
      <c r="H6" t="s">
        <v>4</v>
      </c>
      <c r="K6" t="s">
        <v>6</v>
      </c>
      <c r="L6" t="s">
        <v>0</v>
      </c>
      <c r="M6" t="s">
        <v>2</v>
      </c>
      <c r="N6" t="s">
        <v>3</v>
      </c>
      <c r="P6" t="s">
        <v>5</v>
      </c>
      <c r="Q6" t="s">
        <v>1</v>
      </c>
      <c r="R6" t="s">
        <v>4</v>
      </c>
    </row>
    <row r="7" spans="1:18" x14ac:dyDescent="0.2">
      <c r="A7">
        <v>0</v>
      </c>
      <c r="B7">
        <v>2.22938105622972</v>
      </c>
      <c r="C7">
        <v>2.18603860489053</v>
      </c>
      <c r="D7">
        <v>1.4448917627934999E-2</v>
      </c>
      <c r="F7">
        <v>2.3125261697664699</v>
      </c>
      <c r="G7">
        <v>2.1874099631920298</v>
      </c>
      <c r="H7">
        <v>6.6455930470056601E-2</v>
      </c>
      <c r="K7">
        <v>0</v>
      </c>
      <c r="L7">
        <f>(B7-0.0067)/1.609*0.05</f>
        <v>6.9070262779046626E-2</v>
      </c>
      <c r="M7">
        <f>(C7+0.0881)/1.0504*0.05</f>
        <v>0.10825107601344869</v>
      </c>
      <c r="N7">
        <f>(D7+0.0221)/1.8135*0.05</f>
        <v>1.0076900366124898E-3</v>
      </c>
      <c r="P7">
        <f>(F7-0.0067)/1.609*0.05</f>
        <v>7.16540139765839E-2</v>
      </c>
      <c r="Q7">
        <f>(G7+0.0881)/1.0504*0.05</f>
        <v>0.10831635392193591</v>
      </c>
      <c r="R7">
        <f>(H7+0.0221)/1.8135*0.05</f>
        <v>2.4415751439221568E-3</v>
      </c>
    </row>
    <row r="8" spans="1:18" x14ac:dyDescent="0.2">
      <c r="A8">
        <v>0.25</v>
      </c>
      <c r="B8">
        <v>1.6023207641710699</v>
      </c>
      <c r="C8">
        <v>1.8000014160879401</v>
      </c>
      <c r="D8">
        <v>0.72037307963969499</v>
      </c>
      <c r="F8">
        <v>1.52712824488935</v>
      </c>
      <c r="G8">
        <v>1.7367582951324401</v>
      </c>
      <c r="H8">
        <v>0.777134037681106</v>
      </c>
      <c r="K8">
        <v>0.25</v>
      </c>
      <c r="L8">
        <f t="shared" ref="L8:L31" si="0">(B8-0.0067)/1.609*0.05</f>
        <v>4.958423754416004E-2</v>
      </c>
      <c r="M8">
        <f t="shared" ref="M8:M31" si="1">(C8+0.0881)/1.0504*0.05</f>
        <v>8.9875353012563802E-2</v>
      </c>
      <c r="N8">
        <f t="shared" ref="N8:N31" si="2">(D8+0.0221)/1.8135*0.05</f>
        <v>2.0470721798723328E-2</v>
      </c>
      <c r="P8">
        <f t="shared" ref="P8:P22" si="3">(F8-0.0067)/1.609*0.05</f>
        <v>4.7247614819432876E-2</v>
      </c>
      <c r="Q8">
        <f t="shared" ref="Q8:Q22" si="4">(G8+0.0881)/1.0504*0.05</f>
        <v>8.6864922654819127E-2</v>
      </c>
      <c r="R8">
        <f t="shared" ref="R8:R22" si="5">(H8+0.0221)/1.8135*0.05</f>
        <v>2.2035677906840533E-2</v>
      </c>
    </row>
    <row r="9" spans="1:18" x14ac:dyDescent="0.2">
      <c r="A9">
        <v>0.5</v>
      </c>
      <c r="B9">
        <v>1.17086095313065</v>
      </c>
      <c r="C9">
        <v>1.43045728940531</v>
      </c>
      <c r="D9">
        <v>1.1387091613931899</v>
      </c>
      <c r="F9">
        <v>1.09688118633651</v>
      </c>
      <c r="G9">
        <v>1.38566963532245</v>
      </c>
      <c r="H9">
        <v>1.1831073514189601</v>
      </c>
      <c r="K9">
        <v>0.5</v>
      </c>
      <c r="L9">
        <f t="shared" si="0"/>
        <v>3.6176536766023934E-2</v>
      </c>
      <c r="M9">
        <f t="shared" si="1"/>
        <v>7.228471484221774E-2</v>
      </c>
      <c r="N9">
        <f t="shared" si="2"/>
        <v>3.2004663947978768E-2</v>
      </c>
      <c r="P9">
        <f t="shared" si="3"/>
        <v>3.3877600569810755E-2</v>
      </c>
      <c r="Q9">
        <f t="shared" si="4"/>
        <v>7.0152781574754866E-2</v>
      </c>
      <c r="R9">
        <f t="shared" si="5"/>
        <v>3.3228766237081896E-2</v>
      </c>
    </row>
    <row r="10" spans="1:18" x14ac:dyDescent="0.2">
      <c r="A10">
        <v>0.75</v>
      </c>
      <c r="B10" s="11">
        <v>0.90008643735382499</v>
      </c>
      <c r="C10" s="11">
        <v>1.2626675875216899</v>
      </c>
      <c r="D10" s="11">
        <v>1.4141472275337601</v>
      </c>
      <c r="F10">
        <v>0.81842172436029403</v>
      </c>
      <c r="G10" s="11">
        <v>1.1861945998987999</v>
      </c>
      <c r="H10">
        <v>1.46260852815175</v>
      </c>
      <c r="K10">
        <v>0.75</v>
      </c>
      <c r="L10">
        <f t="shared" si="0"/>
        <v>2.7762163994836078E-2</v>
      </c>
      <c r="M10">
        <f t="shared" si="1"/>
        <v>6.4297771683248767E-2</v>
      </c>
      <c r="N10">
        <f t="shared" si="2"/>
        <v>3.9598765578543159E-2</v>
      </c>
      <c r="P10">
        <f t="shared" si="3"/>
        <v>2.5224416543203666E-2</v>
      </c>
      <c r="Q10">
        <f t="shared" si="4"/>
        <v>6.0657587580864439E-2</v>
      </c>
      <c r="R10">
        <f t="shared" si="5"/>
        <v>4.0934891870740286E-2</v>
      </c>
    </row>
    <row r="11" spans="1:18" x14ac:dyDescent="0.2">
      <c r="A11">
        <v>1</v>
      </c>
      <c r="B11" s="3">
        <v>0.71206779330695102</v>
      </c>
      <c r="C11" s="3">
        <v>1.0932146448514499</v>
      </c>
      <c r="D11" s="11">
        <v>1.6112710293521899</v>
      </c>
      <c r="F11">
        <v>0.61561296261169496</v>
      </c>
      <c r="G11" s="11">
        <v>1.0402689996477501</v>
      </c>
      <c r="H11">
        <v>1.6543458355841001</v>
      </c>
      <c r="K11">
        <v>1</v>
      </c>
      <c r="L11">
        <f t="shared" si="0"/>
        <v>2.191944665341675E-2</v>
      </c>
      <c r="M11">
        <f t="shared" si="1"/>
        <v>5.623165674273848E-2</v>
      </c>
      <c r="N11">
        <f t="shared" si="2"/>
        <v>4.5033664994546183E-2</v>
      </c>
      <c r="P11">
        <f t="shared" si="3"/>
        <v>1.8922093306764916E-2</v>
      </c>
      <c r="Q11">
        <f t="shared" si="4"/>
        <v>5.3711395642029237E-2</v>
      </c>
      <c r="R11">
        <f t="shared" si="5"/>
        <v>4.6221280275271587E-2</v>
      </c>
    </row>
    <row r="12" spans="1:18" x14ac:dyDescent="0.2">
      <c r="A12">
        <v>1.25</v>
      </c>
      <c r="B12" s="11">
        <v>0.54309470927262304</v>
      </c>
      <c r="C12" s="11">
        <v>0.997408863995215</v>
      </c>
      <c r="D12" s="11">
        <v>1.7410114253354301</v>
      </c>
      <c r="F12">
        <v>0.47188694818252702</v>
      </c>
      <c r="G12" s="11">
        <v>0.93118806337203497</v>
      </c>
      <c r="H12">
        <v>1.8024408122792701</v>
      </c>
      <c r="K12">
        <v>1.25</v>
      </c>
      <c r="L12">
        <f t="shared" si="0"/>
        <v>1.6668573936377346E-2</v>
      </c>
      <c r="M12">
        <f t="shared" si="1"/>
        <v>5.1671214013481293E-2</v>
      </c>
      <c r="N12">
        <f t="shared" si="2"/>
        <v>4.861073684409789E-2</v>
      </c>
      <c r="P12">
        <f t="shared" si="3"/>
        <v>1.4455778377331481E-2</v>
      </c>
      <c r="Q12">
        <f t="shared" si="4"/>
        <v>4.8519043382141802E-2</v>
      </c>
      <c r="R12">
        <f t="shared" si="5"/>
        <v>5.0304406183602712E-2</v>
      </c>
    </row>
    <row r="13" spans="1:18" x14ac:dyDescent="0.2">
      <c r="A13">
        <v>1.5</v>
      </c>
      <c r="B13" s="11">
        <v>0.43191002509725901</v>
      </c>
      <c r="C13" s="11">
        <v>0.90334436294675102</v>
      </c>
      <c r="D13" s="11">
        <v>1.82665878805364</v>
      </c>
      <c r="F13">
        <v>0.362058353519916</v>
      </c>
      <c r="G13" s="11">
        <v>0.84489244963033905</v>
      </c>
      <c r="H13">
        <v>1.9045716489869</v>
      </c>
      <c r="K13">
        <v>1.5</v>
      </c>
      <c r="L13">
        <f t="shared" si="0"/>
        <v>1.3213487417565541E-2</v>
      </c>
      <c r="M13">
        <f t="shared" si="1"/>
        <v>4.7193657794495004E-2</v>
      </c>
      <c r="N13">
        <f t="shared" si="2"/>
        <v>5.0972119880166533E-2</v>
      </c>
      <c r="P13">
        <f t="shared" si="3"/>
        <v>1.1042832614043381E-2</v>
      </c>
      <c r="Q13">
        <f t="shared" si="4"/>
        <v>4.4411293299235488E-2</v>
      </c>
      <c r="R13">
        <f t="shared" si="5"/>
        <v>5.3120255003774479E-2</v>
      </c>
    </row>
    <row r="14" spans="1:18" x14ac:dyDescent="0.2">
      <c r="A14">
        <v>1.75</v>
      </c>
      <c r="B14" s="11">
        <v>0.33128355664659498</v>
      </c>
      <c r="C14" s="11">
        <v>0.81572806842025802</v>
      </c>
      <c r="D14" s="11">
        <v>1.94430430291358</v>
      </c>
      <c r="F14">
        <v>0.28070308897101398</v>
      </c>
      <c r="G14" s="11">
        <v>0.78499150259691497</v>
      </c>
      <c r="H14">
        <v>1.9809229335601899</v>
      </c>
      <c r="K14">
        <v>1.75</v>
      </c>
      <c r="L14">
        <f t="shared" si="0"/>
        <v>1.0086499585040244E-2</v>
      </c>
      <c r="M14">
        <f t="shared" si="1"/>
        <v>4.3023042099212587E-2</v>
      </c>
      <c r="N14">
        <f t="shared" si="2"/>
        <v>5.4215723818957277E-2</v>
      </c>
      <c r="P14">
        <f t="shared" si="3"/>
        <v>8.5147013353329398E-3</v>
      </c>
      <c r="Q14">
        <f t="shared" si="4"/>
        <v>4.1559953474719864E-2</v>
      </c>
      <c r="R14">
        <f t="shared" si="5"/>
        <v>5.5225335912880896E-2</v>
      </c>
    </row>
    <row r="15" spans="1:18" x14ac:dyDescent="0.2">
      <c r="A15">
        <v>2</v>
      </c>
      <c r="B15" s="11">
        <v>0.25993284936323602</v>
      </c>
      <c r="C15" s="11">
        <v>0.78110808511005703</v>
      </c>
      <c r="D15" s="11">
        <v>1.9823127610793001</v>
      </c>
      <c r="F15">
        <v>0.222106301573474</v>
      </c>
      <c r="G15" s="11">
        <v>0.738043401047346</v>
      </c>
      <c r="H15">
        <v>2.0451949138847998</v>
      </c>
      <c r="K15">
        <v>2</v>
      </c>
      <c r="L15">
        <f t="shared" si="0"/>
        <v>7.8692619441651981E-3</v>
      </c>
      <c r="M15">
        <f t="shared" si="1"/>
        <v>4.1375099253144372E-2</v>
      </c>
      <c r="N15">
        <f t="shared" si="2"/>
        <v>5.5263654840896063E-2</v>
      </c>
      <c r="P15">
        <f t="shared" si="3"/>
        <v>6.693794331058856E-3</v>
      </c>
      <c r="Q15">
        <f t="shared" si="4"/>
        <v>3.932518093332759E-2</v>
      </c>
      <c r="R15">
        <f t="shared" si="5"/>
        <v>5.6997378381163505E-2</v>
      </c>
    </row>
    <row r="16" spans="1:18" x14ac:dyDescent="0.2">
      <c r="A16">
        <v>2.25</v>
      </c>
      <c r="B16" s="11">
        <v>0.202135260414676</v>
      </c>
      <c r="C16" s="11">
        <v>0.73022171321324503</v>
      </c>
      <c r="D16" s="11">
        <v>2.0215818867839199</v>
      </c>
      <c r="F16">
        <v>0.173803362837642</v>
      </c>
      <c r="G16" s="11">
        <v>0.69533949151126195</v>
      </c>
      <c r="H16">
        <v>2.0701876799186301</v>
      </c>
      <c r="K16">
        <v>2.25</v>
      </c>
      <c r="L16">
        <f t="shared" si="0"/>
        <v>6.0731901931223124E-3</v>
      </c>
      <c r="M16">
        <f t="shared" si="1"/>
        <v>3.8952861443890187E-2</v>
      </c>
      <c r="N16">
        <f t="shared" si="2"/>
        <v>5.6346343721641025E-2</v>
      </c>
      <c r="P16">
        <f t="shared" si="3"/>
        <v>5.1927707531896211E-3</v>
      </c>
      <c r="Q16">
        <f t="shared" si="4"/>
        <v>3.7292435810703635E-2</v>
      </c>
      <c r="R16">
        <f t="shared" si="5"/>
        <v>5.7686453816339404E-2</v>
      </c>
    </row>
    <row r="17" spans="1:18" x14ac:dyDescent="0.2">
      <c r="A17">
        <v>2.5</v>
      </c>
      <c r="B17" s="11">
        <v>0.162592945795657</v>
      </c>
      <c r="C17" s="11">
        <v>0.70795064628369297</v>
      </c>
      <c r="D17" s="11">
        <v>2.08145746941823</v>
      </c>
      <c r="F17">
        <v>0.13989717629920501</v>
      </c>
      <c r="G17" s="11">
        <v>0.66654361973140097</v>
      </c>
      <c r="H17">
        <v>2.1095044166800498</v>
      </c>
      <c r="K17">
        <v>2.5</v>
      </c>
      <c r="L17">
        <f t="shared" si="0"/>
        <v>4.8444047792311068E-3</v>
      </c>
      <c r="M17">
        <f t="shared" si="1"/>
        <v>3.7892738303679216E-2</v>
      </c>
      <c r="N17">
        <f t="shared" si="2"/>
        <v>5.7997173129810592E-2</v>
      </c>
      <c r="P17">
        <f t="shared" si="3"/>
        <v>4.1391291578373214E-3</v>
      </c>
      <c r="Q17">
        <f t="shared" si="4"/>
        <v>3.5921725996353814E-2</v>
      </c>
      <c r="R17">
        <f t="shared" si="5"/>
        <v>5.8770455381308241E-2</v>
      </c>
    </row>
    <row r="18" spans="1:18" x14ac:dyDescent="0.2">
      <c r="A18">
        <v>2.75</v>
      </c>
      <c r="B18" s="11">
        <v>0.13136300849848301</v>
      </c>
      <c r="C18" s="11">
        <v>0.65565976359530298</v>
      </c>
      <c r="D18" s="11">
        <v>2.07296665524595</v>
      </c>
      <c r="F18">
        <v>0.117672040265501</v>
      </c>
      <c r="G18" s="11">
        <v>0.64537462524562095</v>
      </c>
      <c r="H18">
        <v>2.14878237274162</v>
      </c>
      <c r="K18">
        <v>2.75</v>
      </c>
      <c r="L18">
        <f t="shared" si="0"/>
        <v>3.873928169623462E-3</v>
      </c>
      <c r="M18">
        <f t="shared" si="1"/>
        <v>3.5403644497110767E-2</v>
      </c>
      <c r="N18">
        <f t="shared" si="2"/>
        <v>5.7763072932063703E-2</v>
      </c>
      <c r="P18">
        <f t="shared" si="3"/>
        <v>3.4484785663611256E-3</v>
      </c>
      <c r="Q18">
        <f t="shared" si="4"/>
        <v>3.4914062511691782E-2</v>
      </c>
      <c r="R18">
        <f t="shared" si="5"/>
        <v>5.9853387723783291E-2</v>
      </c>
    </row>
    <row r="19" spans="1:18" x14ac:dyDescent="0.2">
      <c r="A19">
        <v>3</v>
      </c>
      <c r="B19" s="11">
        <v>0.110357970191788</v>
      </c>
      <c r="C19" s="11">
        <v>0.64870456675650801</v>
      </c>
      <c r="D19" s="11">
        <v>2.1450329366649399</v>
      </c>
      <c r="F19">
        <v>0.100198779706338</v>
      </c>
      <c r="G19" s="11">
        <v>0.62535240771457001</v>
      </c>
      <c r="H19">
        <v>2.1477449958881301</v>
      </c>
      <c r="K19">
        <v>3</v>
      </c>
      <c r="L19">
        <f t="shared" si="0"/>
        <v>3.2211923614601616E-3</v>
      </c>
      <c r="M19">
        <f t="shared" si="1"/>
        <v>3.5072570770968585E-2</v>
      </c>
      <c r="N19">
        <f t="shared" si="2"/>
        <v>5.9750012039287016E-2</v>
      </c>
      <c r="P19">
        <f t="shared" si="3"/>
        <v>2.9054934650819767E-3</v>
      </c>
      <c r="Q19">
        <f t="shared" si="4"/>
        <v>3.3960986658157367E-2</v>
      </c>
      <c r="R19">
        <f t="shared" si="5"/>
        <v>5.9824786211417985E-2</v>
      </c>
    </row>
    <row r="20" spans="1:18" x14ac:dyDescent="0.2">
      <c r="A20">
        <v>3.25</v>
      </c>
      <c r="B20" s="11">
        <v>9.4856074383509306E-2</v>
      </c>
      <c r="C20" s="11">
        <v>0.61759147669111703</v>
      </c>
      <c r="D20" s="11">
        <v>2.1239129840371</v>
      </c>
      <c r="F20">
        <v>8.8187460567915904E-2</v>
      </c>
      <c r="G20" s="11">
        <v>0.61432960182442098</v>
      </c>
      <c r="H20">
        <v>2.1654503410185599</v>
      </c>
      <c r="K20">
        <v>3.25</v>
      </c>
      <c r="L20">
        <f t="shared" si="0"/>
        <v>2.7394678180083691E-3</v>
      </c>
      <c r="M20">
        <f t="shared" si="1"/>
        <v>3.3591559248434738E-2</v>
      </c>
      <c r="N20">
        <f t="shared" si="2"/>
        <v>5.9167713924375524E-2</v>
      </c>
      <c r="P20">
        <f t="shared" si="3"/>
        <v>2.5322392967034157E-3</v>
      </c>
      <c r="Q20">
        <f t="shared" si="4"/>
        <v>3.3436291023630091E-2</v>
      </c>
      <c r="R20">
        <f t="shared" si="5"/>
        <v>6.0312940199022891E-2</v>
      </c>
    </row>
    <row r="21" spans="1:18" x14ac:dyDescent="0.2">
      <c r="A21">
        <v>3.5</v>
      </c>
      <c r="B21" s="11">
        <v>8.1828041390979003E-2</v>
      </c>
      <c r="C21" s="11">
        <v>0.61927150131347797</v>
      </c>
      <c r="D21" s="11">
        <v>2.15096351518909</v>
      </c>
      <c r="F21">
        <v>7.8562718542961194E-2</v>
      </c>
      <c r="G21" s="11">
        <v>0.59933337540159304</v>
      </c>
      <c r="H21">
        <v>2.1674048061475402</v>
      </c>
      <c r="K21">
        <v>3.5</v>
      </c>
      <c r="L21">
        <f t="shared" si="0"/>
        <v>2.3346190612485709E-3</v>
      </c>
      <c r="M21">
        <f t="shared" si="1"/>
        <v>3.3671529955896701E-2</v>
      </c>
      <c r="N21">
        <f t="shared" si="2"/>
        <v>5.9913523991979328E-2</v>
      </c>
      <c r="P21">
        <f t="shared" si="3"/>
        <v>2.2331484941877314E-3</v>
      </c>
      <c r="Q21">
        <f t="shared" si="4"/>
        <v>3.272245694028908E-2</v>
      </c>
      <c r="R21">
        <f t="shared" si="5"/>
        <v>6.036682674793329E-2</v>
      </c>
    </row>
    <row r="22" spans="1:18" x14ac:dyDescent="0.2">
      <c r="A22">
        <v>3.75</v>
      </c>
      <c r="B22" s="11">
        <v>7.2807185446532904E-2</v>
      </c>
      <c r="C22" s="11">
        <v>0.61385230686821102</v>
      </c>
      <c r="D22" s="11">
        <v>2.1581150883195699</v>
      </c>
      <c r="F22">
        <v>6.9831522854144401E-2</v>
      </c>
      <c r="G22" s="11">
        <v>0.58989663130061298</v>
      </c>
      <c r="H22">
        <v>2.1733613533531302</v>
      </c>
      <c r="K22">
        <v>3.75</v>
      </c>
      <c r="L22">
        <f t="shared" si="0"/>
        <v>2.0542941406629244E-3</v>
      </c>
      <c r="M22">
        <f t="shared" si="1"/>
        <v>3.3413571347496715E-2</v>
      </c>
      <c r="N22">
        <f t="shared" si="2"/>
        <v>6.0110699981239871E-2</v>
      </c>
      <c r="P22">
        <f t="shared" si="3"/>
        <v>1.961824824553897E-3</v>
      </c>
      <c r="Q22">
        <f t="shared" si="4"/>
        <v>3.2273259296487666E-2</v>
      </c>
      <c r="R22">
        <f t="shared" si="5"/>
        <v>6.0531054683019864E-2</v>
      </c>
    </row>
    <row r="23" spans="1:18" x14ac:dyDescent="0.2">
      <c r="A23">
        <v>4</v>
      </c>
      <c r="B23">
        <v>6.5946641631387207E-2</v>
      </c>
      <c r="C23">
        <v>0.60220905322112706</v>
      </c>
      <c r="D23">
        <v>2.1342259901879799</v>
      </c>
      <c r="K23">
        <v>4</v>
      </c>
      <c r="L23">
        <f t="shared" si="0"/>
        <v>1.8411013558541707E-3</v>
      </c>
      <c r="M23">
        <f t="shared" si="1"/>
        <v>3.2859341832688835E-2</v>
      </c>
      <c r="N23">
        <f t="shared" si="2"/>
        <v>5.9452053768623662E-2</v>
      </c>
    </row>
    <row r="24" spans="1:18" x14ac:dyDescent="0.2">
      <c r="A24">
        <v>4.25</v>
      </c>
      <c r="B24">
        <v>6.1913612177162902E-2</v>
      </c>
      <c r="C24">
        <v>0.58622890474311296</v>
      </c>
      <c r="D24">
        <v>2.1870183849718101</v>
      </c>
      <c r="K24">
        <v>4.25</v>
      </c>
      <c r="L24">
        <f t="shared" si="0"/>
        <v>1.7157741509373184E-3</v>
      </c>
      <c r="M24">
        <f t="shared" si="1"/>
        <v>3.2098672160277654E-2</v>
      </c>
      <c r="N24">
        <f t="shared" si="2"/>
        <v>6.090759263776703E-2</v>
      </c>
    </row>
    <row r="25" spans="1:18" x14ac:dyDescent="0.2">
      <c r="A25">
        <v>4.5</v>
      </c>
      <c r="B25">
        <v>5.86781097949024E-2</v>
      </c>
      <c r="C25">
        <v>0.58230992463972497</v>
      </c>
      <c r="D25">
        <v>2.1758533969681602</v>
      </c>
      <c r="K25">
        <v>4.5</v>
      </c>
      <c r="L25">
        <f t="shared" si="0"/>
        <v>1.6152302608732879E-3</v>
      </c>
      <c r="M25">
        <f t="shared" si="1"/>
        <v>3.1912125125653321E-2</v>
      </c>
      <c r="N25">
        <f t="shared" si="2"/>
        <v>6.0599762805849472E-2</v>
      </c>
    </row>
    <row r="26" spans="1:18" x14ac:dyDescent="0.2">
      <c r="A26">
        <v>4.75</v>
      </c>
      <c r="B26">
        <v>5.7726777949998601E-2</v>
      </c>
      <c r="C26">
        <v>0.57367132378501795</v>
      </c>
      <c r="D26">
        <v>2.1800323723095101</v>
      </c>
      <c r="K26">
        <v>4.75</v>
      </c>
      <c r="L26">
        <f t="shared" si="0"/>
        <v>1.5856674316345122E-3</v>
      </c>
      <c r="M26">
        <f t="shared" si="1"/>
        <v>3.1500919829827584E-2</v>
      </c>
      <c r="N26">
        <f t="shared" si="2"/>
        <v>6.0714981315398688E-2</v>
      </c>
    </row>
    <row r="27" spans="1:18" x14ac:dyDescent="0.2">
      <c r="A27">
        <v>5.25</v>
      </c>
      <c r="B27">
        <v>5.68541810878559E-2</v>
      </c>
      <c r="C27">
        <v>0.57328700803925603</v>
      </c>
      <c r="D27">
        <v>2.17346315246315</v>
      </c>
      <c r="K27">
        <v>5.25</v>
      </c>
      <c r="L27">
        <f t="shared" si="0"/>
        <v>1.5585513078886235E-3</v>
      </c>
      <c r="M27">
        <f t="shared" si="1"/>
        <v>3.1482626049088733E-2</v>
      </c>
      <c r="N27">
        <f>(D27+0.0221)/1.8135*0.05</f>
        <v>6.0533861385805077E-2</v>
      </c>
    </row>
    <row r="28" spans="1:18" x14ac:dyDescent="0.2">
      <c r="A28">
        <v>5.75</v>
      </c>
      <c r="B28">
        <v>5.5976610460409498E-2</v>
      </c>
      <c r="C28">
        <v>0.54638459396139805</v>
      </c>
      <c r="D28">
        <v>2.1771816641572102</v>
      </c>
      <c r="K28">
        <v>5.75</v>
      </c>
      <c r="L28">
        <f t="shared" si="0"/>
        <v>1.5312806233812775E-3</v>
      </c>
      <c r="M28">
        <f t="shared" si="1"/>
        <v>3.0202046551856345E-2</v>
      </c>
      <c r="N28">
        <f t="shared" si="2"/>
        <v>6.0636384454293091E-2</v>
      </c>
    </row>
    <row r="29" spans="1:18" x14ac:dyDescent="0.2">
      <c r="A29">
        <v>6.25</v>
      </c>
      <c r="B29">
        <v>5.44229052265826E-2</v>
      </c>
      <c r="C29">
        <v>0.52788073102405597</v>
      </c>
      <c r="D29">
        <v>2.1731737596114198</v>
      </c>
      <c r="K29">
        <v>6.25</v>
      </c>
      <c r="L29">
        <f t="shared" si="0"/>
        <v>1.4829989194090308E-3</v>
      </c>
      <c r="M29">
        <f t="shared" si="1"/>
        <v>2.9321245764663745E-2</v>
      </c>
      <c r="N29">
        <f t="shared" si="2"/>
        <v>6.0525882536846431E-2</v>
      </c>
    </row>
    <row r="30" spans="1:18" x14ac:dyDescent="0.2">
      <c r="A30">
        <v>6.75</v>
      </c>
      <c r="B30">
        <v>5.65111895174693E-2</v>
      </c>
      <c r="C30">
        <v>0.52266940984205901</v>
      </c>
      <c r="D30">
        <v>2.2095340892551301</v>
      </c>
      <c r="K30">
        <v>6.75</v>
      </c>
      <c r="L30">
        <f t="shared" si="0"/>
        <v>1.5478927755583998E-3</v>
      </c>
      <c r="M30">
        <f t="shared" si="1"/>
        <v>2.907318211357859E-2</v>
      </c>
      <c r="N30">
        <f t="shared" si="2"/>
        <v>6.152837301502978E-2</v>
      </c>
    </row>
    <row r="31" spans="1:18" x14ac:dyDescent="0.2">
      <c r="A31">
        <v>7.25</v>
      </c>
      <c r="B31">
        <v>5.7611839800407398E-2</v>
      </c>
      <c r="C31">
        <v>0.51342530525227803</v>
      </c>
      <c r="D31">
        <v>2.21936341054609</v>
      </c>
      <c r="K31">
        <v>7.25</v>
      </c>
      <c r="L31">
        <f t="shared" si="0"/>
        <v>1.5820957054197453E-3</v>
      </c>
      <c r="M31">
        <f t="shared" si="1"/>
        <v>2.8633154286570733E-2</v>
      </c>
      <c r="N31">
        <f t="shared" si="2"/>
        <v>6.1799377186272132E-2</v>
      </c>
    </row>
  </sheetData>
  <mergeCells count="1">
    <mergeCell ref="B4:H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37108-99F9-224B-8904-934E2DBF3D3F}">
  <dimension ref="A2:AI138"/>
  <sheetViews>
    <sheetView topLeftCell="A68" workbookViewId="0">
      <selection activeCell="Q35" sqref="Q35"/>
    </sheetView>
  </sheetViews>
  <sheetFormatPr baseColWidth="10" defaultColWidth="11" defaultRowHeight="16" x14ac:dyDescent="0.2"/>
  <cols>
    <col min="1" max="16384" width="11" style="55"/>
  </cols>
  <sheetData>
    <row r="2" spans="1:33" ht="21" x14ac:dyDescent="0.25">
      <c r="B2" s="66" t="s">
        <v>9</v>
      </c>
      <c r="C2" s="66"/>
      <c r="D2" s="66"/>
      <c r="E2" s="66"/>
      <c r="F2" s="66"/>
      <c r="G2" s="66"/>
      <c r="H2" s="66"/>
      <c r="M2" s="9" t="s">
        <v>10</v>
      </c>
    </row>
    <row r="3" spans="1:33" x14ac:dyDescent="0.2">
      <c r="B3" s="12" t="s">
        <v>107</v>
      </c>
      <c r="E3" s="12"/>
      <c r="F3" s="12" t="s">
        <v>244</v>
      </c>
      <c r="L3" s="12" t="s">
        <v>16</v>
      </c>
      <c r="O3" s="12"/>
      <c r="P3" s="12" t="s">
        <v>244</v>
      </c>
      <c r="T3" s="12"/>
      <c r="X3" s="12"/>
      <c r="AG3" s="1"/>
    </row>
    <row r="4" spans="1:33" x14ac:dyDescent="0.2">
      <c r="A4" s="55" t="s">
        <v>6</v>
      </c>
      <c r="B4" s="55" t="s">
        <v>0</v>
      </c>
      <c r="C4" s="55" t="s">
        <v>2</v>
      </c>
      <c r="D4" s="55" t="s">
        <v>3</v>
      </c>
      <c r="F4" s="55" t="s">
        <v>5</v>
      </c>
      <c r="G4" s="55" t="s">
        <v>1</v>
      </c>
      <c r="H4" s="55" t="s">
        <v>4</v>
      </c>
      <c r="K4" s="55" t="s">
        <v>6</v>
      </c>
      <c r="L4" s="55" t="s">
        <v>0</v>
      </c>
      <c r="M4" s="55" t="s">
        <v>2</v>
      </c>
      <c r="N4" s="55" t="s">
        <v>3</v>
      </c>
      <c r="P4" s="55" t="s">
        <v>5</v>
      </c>
      <c r="Q4" s="55" t="s">
        <v>1</v>
      </c>
      <c r="R4" s="55" t="s">
        <v>4</v>
      </c>
      <c r="AG4" s="1"/>
    </row>
    <row r="5" spans="1:33" x14ac:dyDescent="0.2">
      <c r="A5" s="55">
        <v>0</v>
      </c>
      <c r="B5" s="55">
        <v>2.18508955857481</v>
      </c>
      <c r="C5" s="55">
        <v>2.1308375823934398</v>
      </c>
      <c r="D5" s="55">
        <v>4.8319582020101497E-2</v>
      </c>
      <c r="F5" s="55">
        <v>2.0851793178313902</v>
      </c>
      <c r="G5" s="55">
        <v>1.7067989665589001</v>
      </c>
      <c r="H5" s="55">
        <v>3.54548614411931E-2</v>
      </c>
      <c r="K5" s="55">
        <v>0</v>
      </c>
      <c r="L5" s="55">
        <f>(B5-0.0067)/1.609*0.05</f>
        <v>6.7693895543033261E-2</v>
      </c>
      <c r="M5" s="55">
        <f>(C5+0.0881)/1.0504*0.05</f>
        <v>0.10562345689230007</v>
      </c>
      <c r="N5" s="55">
        <f>(D5+0.0221)/1.8135*0.05</f>
        <v>1.9415379658147644E-3</v>
      </c>
      <c r="P5" s="55">
        <f>(F5-0.0067)/1.609*0.05</f>
        <v>6.4589164631180557E-2</v>
      </c>
      <c r="Q5" s="55">
        <f>(G5+0.0881)/1.0504*0.05</f>
        <v>8.5438831233763335E-2</v>
      </c>
      <c r="R5" s="55">
        <f t="shared" ref="R5:R19" si="0">(H5+0.0221)/1.8135*0.05</f>
        <v>1.5868448150315167E-3</v>
      </c>
      <c r="AG5" s="1"/>
    </row>
    <row r="6" spans="1:33" x14ac:dyDescent="0.2">
      <c r="A6" s="55">
        <v>0.25</v>
      </c>
      <c r="B6" s="55">
        <v>1.29363969447497</v>
      </c>
      <c r="C6" s="55">
        <v>1.7055454666804599</v>
      </c>
      <c r="D6" s="55">
        <v>0.75381008136358996</v>
      </c>
      <c r="F6" s="55">
        <v>1.25320648300362</v>
      </c>
      <c r="G6" s="55">
        <v>1.3768009079849901</v>
      </c>
      <c r="H6" s="55">
        <v>0.76878394211351697</v>
      </c>
      <c r="K6" s="55">
        <v>0.25</v>
      </c>
      <c r="L6" s="55">
        <f t="shared" ref="L6:L19" si="1">(B6-0.0067)/1.609*0.05</f>
        <v>3.9991910953230896E-2</v>
      </c>
      <c r="M6" s="55">
        <f t="shared" ref="M6:M19" si="2">(C6+0.0881)/1.0504*0.05</f>
        <v>8.5379163493928989E-2</v>
      </c>
      <c r="N6" s="55">
        <f t="shared" ref="N6:N19" si="3">(D6+0.0221)/1.8135*0.05</f>
        <v>2.1392613216531294E-2</v>
      </c>
      <c r="P6" s="55">
        <f t="shared" ref="P6:P11" si="4">(F6-0.0067)/1.609*0.05</f>
        <v>3.8735440739702309E-2</v>
      </c>
      <c r="Q6" s="55">
        <f t="shared" ref="Q6:Q11" si="5">(G6+0.0881)/1.0504*0.05</f>
        <v>6.9730622048028865E-2</v>
      </c>
      <c r="R6" s="55">
        <f t="shared" si="0"/>
        <v>2.1805457461084012E-2</v>
      </c>
      <c r="AG6" s="1"/>
    </row>
    <row r="7" spans="1:33" x14ac:dyDescent="0.2">
      <c r="A7" s="55">
        <v>0.5</v>
      </c>
      <c r="B7" s="55">
        <v>1.0109657248686299</v>
      </c>
      <c r="C7" s="55">
        <v>1.4761778644730501</v>
      </c>
      <c r="D7" s="55">
        <v>1.11597192269887</v>
      </c>
      <c r="F7" s="55">
        <v>0.98545394492348604</v>
      </c>
      <c r="G7" s="55">
        <v>1.1413874319349699</v>
      </c>
      <c r="H7" s="55">
        <v>1.1643723436682001</v>
      </c>
      <c r="K7" s="55">
        <v>0.5</v>
      </c>
      <c r="L7" s="55">
        <f t="shared" si="1"/>
        <v>3.1207760250734309E-2</v>
      </c>
      <c r="M7" s="55">
        <f t="shared" si="2"/>
        <v>7.4461056001192419E-2</v>
      </c>
      <c r="N7" s="55">
        <f t="shared" si="3"/>
        <v>3.137777564650869E-2</v>
      </c>
      <c r="P7" s="55">
        <f t="shared" si="4"/>
        <v>3.0414976535844813E-2</v>
      </c>
      <c r="Q7" s="55">
        <f t="shared" si="5"/>
        <v>5.8524725434832926E-2</v>
      </c>
      <c r="R7" s="55">
        <f t="shared" si="0"/>
        <v>3.2712223426197964E-2</v>
      </c>
      <c r="AF7" s="1"/>
      <c r="AG7" s="1"/>
    </row>
    <row r="8" spans="1:33" x14ac:dyDescent="0.2">
      <c r="A8" s="55">
        <v>0.75</v>
      </c>
      <c r="B8" s="55">
        <v>0.91083867463776402</v>
      </c>
      <c r="C8" s="55">
        <v>1.36476621029643</v>
      </c>
      <c r="D8" s="55">
        <v>1.3290966044430601</v>
      </c>
      <c r="F8" s="55">
        <v>0.84265970509430099</v>
      </c>
      <c r="G8" s="55">
        <v>0.99143037735626804</v>
      </c>
      <c r="H8" s="55">
        <v>1.38400307188312</v>
      </c>
      <c r="K8" s="55">
        <v>0.75</v>
      </c>
      <c r="L8" s="55">
        <f t="shared" si="1"/>
        <v>2.8096291940266128E-2</v>
      </c>
      <c r="M8" s="55">
        <f t="shared" si="2"/>
        <v>6.9157759439091304E-2</v>
      </c>
      <c r="N8" s="55">
        <f t="shared" si="3"/>
        <v>3.725383524794762E-2</v>
      </c>
      <c r="P8" s="55">
        <f>(F8-0.0067)/1.609*0.05</f>
        <v>2.5977616690313888E-2</v>
      </c>
      <c r="Q8" s="55">
        <f t="shared" si="5"/>
        <v>5.1386632585504001E-2</v>
      </c>
      <c r="R8" s="55">
        <f t="shared" si="0"/>
        <v>3.8767661204387099E-2</v>
      </c>
      <c r="AF8" s="1"/>
      <c r="AG8" s="1"/>
    </row>
    <row r="9" spans="1:33" x14ac:dyDescent="0.2">
      <c r="A9" s="55">
        <v>1</v>
      </c>
      <c r="B9" s="55">
        <v>0.78645835184186597</v>
      </c>
      <c r="C9" s="55">
        <v>1.2747866906342999</v>
      </c>
      <c r="D9" s="55">
        <v>1.4845350638189301</v>
      </c>
      <c r="F9" s="55">
        <v>0.70038781238657699</v>
      </c>
      <c r="G9" s="55">
        <v>0.87407567183716295</v>
      </c>
      <c r="H9" s="55">
        <v>1.5230669141573401</v>
      </c>
      <c r="K9" s="55">
        <v>1</v>
      </c>
      <c r="L9" s="55">
        <f t="shared" si="1"/>
        <v>2.4231148285949845E-2</v>
      </c>
      <c r="M9" s="55">
        <f t="shared" si="2"/>
        <v>6.4874652067512376E-2</v>
      </c>
      <c r="N9" s="55">
        <f t="shared" si="3"/>
        <v>4.1539428282848921E-2</v>
      </c>
      <c r="P9" s="55">
        <f t="shared" si="4"/>
        <v>2.1556488887090646E-2</v>
      </c>
      <c r="Q9" s="55">
        <f t="shared" si="5"/>
        <v>4.5800441347922834E-2</v>
      </c>
      <c r="R9" s="55">
        <f t="shared" si="0"/>
        <v>4.2601789747927776E-2</v>
      </c>
      <c r="AF9" s="1"/>
      <c r="AG9" s="1"/>
    </row>
    <row r="10" spans="1:33" x14ac:dyDescent="0.2">
      <c r="A10" s="55">
        <v>1.25</v>
      </c>
      <c r="B10" s="55">
        <v>0.69352754526400895</v>
      </c>
      <c r="C10" s="55">
        <v>1.1906599021161901</v>
      </c>
      <c r="D10" s="55">
        <v>1.52219118377575</v>
      </c>
      <c r="F10" s="55">
        <v>0.63054975128980295</v>
      </c>
      <c r="G10" s="55">
        <v>0.79783889493004301</v>
      </c>
      <c r="H10" s="55">
        <v>1.6508662289238001</v>
      </c>
      <c r="K10" s="55">
        <v>1.25</v>
      </c>
      <c r="L10" s="55">
        <f t="shared" si="1"/>
        <v>2.1343304700559632E-2</v>
      </c>
      <c r="M10" s="55">
        <f t="shared" si="2"/>
        <v>6.0870140047419564E-2</v>
      </c>
      <c r="N10" s="55">
        <f t="shared" si="3"/>
        <v>4.2577644989681557E-2</v>
      </c>
      <c r="P10" s="55">
        <f t="shared" si="4"/>
        <v>1.9386257032001336E-2</v>
      </c>
      <c r="Q10" s="55">
        <f t="shared" si="5"/>
        <v>4.2171501091491009E-2</v>
      </c>
      <c r="R10" s="55">
        <f t="shared" si="0"/>
        <v>4.6125344056349604E-2</v>
      </c>
      <c r="AF10" s="1"/>
      <c r="AG10" s="1"/>
    </row>
    <row r="11" spans="1:33" x14ac:dyDescent="0.2">
      <c r="A11" s="55">
        <v>1.5</v>
      </c>
      <c r="B11" s="55">
        <v>0.65866589962468602</v>
      </c>
      <c r="C11" s="55">
        <v>1.1530257751059201</v>
      </c>
      <c r="D11" s="55">
        <v>1.62488688716861</v>
      </c>
      <c r="F11" s="55">
        <v>0.55539322326908203</v>
      </c>
      <c r="G11" s="55">
        <v>0.72633853212426003</v>
      </c>
      <c r="H11" s="55">
        <v>1.71802290901536</v>
      </c>
      <c r="K11" s="55">
        <v>1.5</v>
      </c>
      <c r="L11" s="55">
        <f t="shared" si="1"/>
        <v>2.0259972020655253E-2</v>
      </c>
      <c r="M11" s="55">
        <f t="shared" si="2"/>
        <v>5.9078721206488966E-2</v>
      </c>
      <c r="N11" s="55">
        <f t="shared" si="3"/>
        <v>4.5409067746584236E-2</v>
      </c>
      <c r="P11" s="55">
        <f t="shared" si="4"/>
        <v>1.7050752742979552E-2</v>
      </c>
      <c r="Q11" s="55">
        <f t="shared" si="5"/>
        <v>3.8768018475069499E-2</v>
      </c>
      <c r="R11" s="55">
        <f t="shared" si="0"/>
        <v>4.7976920568386004E-2</v>
      </c>
      <c r="AF11" s="1"/>
      <c r="AG11" s="1"/>
    </row>
    <row r="12" spans="1:33" x14ac:dyDescent="0.2">
      <c r="A12" s="55">
        <v>1.75</v>
      </c>
      <c r="B12" s="55">
        <v>0.60267859007270996</v>
      </c>
      <c r="C12" s="55">
        <v>1.1181713333562899</v>
      </c>
      <c r="D12" s="55">
        <v>1.6827971198741301</v>
      </c>
      <c r="F12" s="55">
        <v>0.51162356297934697</v>
      </c>
      <c r="G12" s="55">
        <v>0.68213452174292799</v>
      </c>
      <c r="H12" s="55">
        <v>1.77623508753466</v>
      </c>
      <c r="K12" s="55">
        <v>1.75</v>
      </c>
      <c r="L12" s="55">
        <f t="shared" si="1"/>
        <v>1.8520155067517401E-2</v>
      </c>
      <c r="M12" s="55">
        <f t="shared" si="2"/>
        <v>5.7419617924423551E-2</v>
      </c>
      <c r="N12" s="55">
        <f t="shared" si="3"/>
        <v>4.7005710501078858E-2</v>
      </c>
      <c r="P12" s="55">
        <f>(F12-0.0067)/1.609*0.05</f>
        <v>1.5690601708494314E-2</v>
      </c>
      <c r="Q12" s="55">
        <f>(G12+0.0881)/1.0504*0.05</f>
        <v>3.6663867181213249E-2</v>
      </c>
      <c r="R12" s="55">
        <f t="shared" si="0"/>
        <v>4.958188826949711E-2</v>
      </c>
      <c r="AF12" s="1"/>
      <c r="AG12" s="1"/>
    </row>
    <row r="13" spans="1:33" x14ac:dyDescent="0.2">
      <c r="A13" s="55">
        <v>2</v>
      </c>
      <c r="B13" s="55">
        <v>0.56222054500285901</v>
      </c>
      <c r="C13" s="55">
        <v>1.08949567160072</v>
      </c>
      <c r="D13" s="55">
        <v>1.77382657701566</v>
      </c>
      <c r="F13" s="55">
        <v>0.46485666925255298</v>
      </c>
      <c r="G13" s="55">
        <v>0.62034967657633699</v>
      </c>
      <c r="H13" s="55">
        <v>1.8187116307057101</v>
      </c>
      <c r="K13" s="55">
        <v>2</v>
      </c>
      <c r="L13" s="55">
        <f t="shared" si="1"/>
        <v>1.7262913144899285E-2</v>
      </c>
      <c r="M13" s="55">
        <f t="shared" si="2"/>
        <v>5.6054630217094448E-2</v>
      </c>
      <c r="N13" s="55">
        <f t="shared" si="3"/>
        <v>4.9515483237266622E-2</v>
      </c>
      <c r="P13" s="55">
        <f>(F13-0.0067)/1.609*0.05</f>
        <v>1.4237311039544842E-2</v>
      </c>
      <c r="Q13" s="55">
        <f>(G13+0.0881)/1.0504*0.05</f>
        <v>3.372285208379365E-2</v>
      </c>
      <c r="R13" s="55">
        <f t="shared" si="0"/>
        <v>5.075300884217563E-2</v>
      </c>
      <c r="AF13" s="1"/>
      <c r="AG13" s="1"/>
    </row>
    <row r="14" spans="1:33" x14ac:dyDescent="0.2">
      <c r="A14" s="55">
        <v>2.25</v>
      </c>
      <c r="B14" s="55">
        <v>0.534895718970826</v>
      </c>
      <c r="C14" s="55">
        <v>1.04785409301864</v>
      </c>
      <c r="D14" s="55">
        <v>1.80306563297706</v>
      </c>
      <c r="F14" s="55">
        <v>0.42066401284064497</v>
      </c>
      <c r="G14" s="55">
        <v>0.59497028690418796</v>
      </c>
      <c r="H14" s="55">
        <v>1.8418689743055301</v>
      </c>
      <c r="K14" s="55">
        <v>2.25</v>
      </c>
      <c r="L14" s="55">
        <f t="shared" si="1"/>
        <v>1.6413788656644685E-2</v>
      </c>
      <c r="M14" s="55">
        <f t="shared" si="2"/>
        <v>5.407245301878523E-2</v>
      </c>
      <c r="N14" s="55">
        <f t="shared" si="3"/>
        <v>5.0321633112132891E-2</v>
      </c>
      <c r="P14" s="55">
        <f t="shared" ref="P14:P15" si="6">(F14-0.0067)/1.609*0.05</f>
        <v>1.2864015315122594E-2</v>
      </c>
      <c r="Q14" s="55">
        <f t="shared" ref="Q14:Q19" si="7">(G14+0.0881)/1.0504*0.05</f>
        <v>3.2514769940222198E-2</v>
      </c>
      <c r="R14" s="55">
        <f t="shared" si="0"/>
        <v>5.1391479854026201E-2</v>
      </c>
      <c r="AG14" s="1"/>
    </row>
    <row r="15" spans="1:33" x14ac:dyDescent="0.2">
      <c r="A15" s="55">
        <v>2.5</v>
      </c>
      <c r="B15" s="55">
        <v>0.52447571618191202</v>
      </c>
      <c r="C15" s="55">
        <v>1.0049489107549101</v>
      </c>
      <c r="D15" s="55">
        <v>1.7827251532488499</v>
      </c>
      <c r="F15" s="55">
        <v>0.39629802784379298</v>
      </c>
      <c r="G15" s="55">
        <v>0.57925638494038501</v>
      </c>
      <c r="H15" s="55">
        <v>1.89242878555991</v>
      </c>
      <c r="K15" s="55">
        <v>2.5</v>
      </c>
      <c r="L15" s="55">
        <f t="shared" si="1"/>
        <v>1.608998496525519E-2</v>
      </c>
      <c r="M15" s="55">
        <f t="shared" si="2"/>
        <v>5.203012713037463E-2</v>
      </c>
      <c r="N15" s="55">
        <f t="shared" si="3"/>
        <v>4.9760825840883656E-2</v>
      </c>
      <c r="P15" s="55">
        <f t="shared" si="6"/>
        <v>1.2106837409689031E-2</v>
      </c>
      <c r="Q15" s="55">
        <f t="shared" si="7"/>
        <v>3.1766773845220156E-2</v>
      </c>
      <c r="R15" s="55">
        <f t="shared" si="0"/>
        <v>5.2785464173143372E-2</v>
      </c>
      <c r="AG15" s="1"/>
    </row>
    <row r="16" spans="1:33" x14ac:dyDescent="0.2">
      <c r="A16" s="55">
        <v>2.75</v>
      </c>
      <c r="B16" s="55">
        <v>0.47292970924972599</v>
      </c>
      <c r="C16" s="55">
        <v>1.0006401173580901</v>
      </c>
      <c r="D16" s="55">
        <v>1.8397685356548701</v>
      </c>
      <c r="F16" s="55">
        <v>0.36541532627192602</v>
      </c>
      <c r="G16" s="55">
        <v>0.56729285823553099</v>
      </c>
      <c r="H16" s="55">
        <v>1.94979109144928</v>
      </c>
      <c r="K16" s="55">
        <v>2.75</v>
      </c>
      <c r="L16" s="55">
        <f t="shared" si="1"/>
        <v>1.448818238812076E-2</v>
      </c>
      <c r="M16" s="55">
        <f t="shared" si="2"/>
        <v>5.1825024626717932E-2</v>
      </c>
      <c r="N16" s="55">
        <f t="shared" si="3"/>
        <v>5.1333568669833754E-2</v>
      </c>
      <c r="P16" s="55">
        <f>(F16-0.0067)/1.609*0.05</f>
        <v>1.1147151220383034E-2</v>
      </c>
      <c r="Q16" s="55">
        <f t="shared" si="7"/>
        <v>3.1197299040152844E-2</v>
      </c>
      <c r="R16" s="55">
        <f t="shared" si="0"/>
        <v>5.4367000039958091E-2</v>
      </c>
      <c r="AG16" s="1"/>
    </row>
    <row r="17" spans="1:33" x14ac:dyDescent="0.2">
      <c r="A17" s="55">
        <v>3</v>
      </c>
      <c r="B17" s="55">
        <v>0.44667365857045799</v>
      </c>
      <c r="C17" s="55">
        <v>0.97796084444562503</v>
      </c>
      <c r="D17" s="55">
        <v>1.87132949074465</v>
      </c>
      <c r="F17" s="55">
        <v>0.33400524111097102</v>
      </c>
      <c r="G17" s="55">
        <v>0.54225607324185299</v>
      </c>
      <c r="H17" s="55">
        <v>1.9797391586456701</v>
      </c>
      <c r="K17" s="55">
        <v>3</v>
      </c>
      <c r="L17" s="55">
        <f t="shared" si="1"/>
        <v>1.3672270309833999E-2</v>
      </c>
      <c r="M17" s="55">
        <f t="shared" si="2"/>
        <v>5.0745470508645522E-2</v>
      </c>
      <c r="N17" s="55">
        <f t="shared" si="3"/>
        <v>5.2203735614685699E-2</v>
      </c>
      <c r="P17" s="55">
        <f t="shared" ref="P17:P19" si="8">(F17-0.0067)/1.609*0.05</f>
        <v>1.0171076479520542E-2</v>
      </c>
      <c r="Q17" s="55">
        <f t="shared" si="7"/>
        <v>3.0005525192395896E-2</v>
      </c>
      <c r="R17" s="55">
        <f t="shared" si="0"/>
        <v>5.5192698060261093E-2</v>
      </c>
      <c r="AG17" s="1"/>
    </row>
    <row r="18" spans="1:33" x14ac:dyDescent="0.2">
      <c r="A18" s="55">
        <v>3.25</v>
      </c>
      <c r="B18" s="55">
        <v>0.41975162843198999</v>
      </c>
      <c r="C18" s="55">
        <v>0.93794018335095697</v>
      </c>
      <c r="D18" s="55">
        <v>1.86645535449803</v>
      </c>
      <c r="F18" s="55">
        <v>0.31159028190126797</v>
      </c>
      <c r="G18" s="55">
        <v>0.50674818706007496</v>
      </c>
      <c r="H18" s="55">
        <v>1.98418057938027</v>
      </c>
      <c r="I18" s="1"/>
      <c r="K18" s="55">
        <v>3.25</v>
      </c>
      <c r="L18" s="55">
        <f t="shared" si="1"/>
        <v>1.2835662785332195E-2</v>
      </c>
      <c r="M18" s="55">
        <f t="shared" si="2"/>
        <v>4.8840450464154465E-2</v>
      </c>
      <c r="N18" s="55">
        <f t="shared" si="3"/>
        <v>5.2069350827075547E-2</v>
      </c>
      <c r="P18" s="55">
        <f t="shared" si="8"/>
        <v>9.4745270945080177E-3</v>
      </c>
      <c r="Q18" s="55">
        <f t="shared" si="7"/>
        <v>2.8315317358152844E-2</v>
      </c>
      <c r="R18" s="55">
        <f t="shared" si="0"/>
        <v>5.5315152450517505E-2</v>
      </c>
      <c r="AG18" s="1"/>
    </row>
    <row r="19" spans="1:33" x14ac:dyDescent="0.2">
      <c r="A19" s="55">
        <v>3.5</v>
      </c>
      <c r="B19" s="55">
        <v>0.42147357698018401</v>
      </c>
      <c r="C19" s="55">
        <v>0.92983913673163199</v>
      </c>
      <c r="D19" s="55">
        <v>1.95736690161795</v>
      </c>
      <c r="F19" s="55">
        <v>0.31375711176467602</v>
      </c>
      <c r="G19" s="55">
        <v>0.51159308283203697</v>
      </c>
      <c r="H19" s="55">
        <v>2.0223689669902201</v>
      </c>
      <c r="I19" s="1"/>
      <c r="K19" s="55">
        <v>3.5</v>
      </c>
      <c r="L19" s="55">
        <f t="shared" si="1"/>
        <v>1.2889172684281667E-2</v>
      </c>
      <c r="M19" s="55">
        <f t="shared" si="2"/>
        <v>4.8454833241223912E-2</v>
      </c>
      <c r="N19" s="55">
        <f t="shared" si="3"/>
        <v>5.4575872666610153E-2</v>
      </c>
      <c r="P19" s="55">
        <f t="shared" si="8"/>
        <v>9.5418617701888142E-3</v>
      </c>
      <c r="Q19" s="55">
        <f t="shared" si="7"/>
        <v>2.8545938824830398E-2</v>
      </c>
      <c r="R19" s="55">
        <f t="shared" si="0"/>
        <v>5.6368044306319837E-2</v>
      </c>
      <c r="AG19" s="1"/>
    </row>
    <row r="20" spans="1:33" x14ac:dyDescent="0.2">
      <c r="A20" s="55">
        <v>3.75</v>
      </c>
      <c r="F20" s="1"/>
      <c r="G20" s="1"/>
      <c r="H20" s="1"/>
      <c r="I20" s="1"/>
      <c r="K20" s="55">
        <v>3.75</v>
      </c>
      <c r="AG20" s="1"/>
    </row>
    <row r="21" spans="1:33" x14ac:dyDescent="0.2">
      <c r="A21" s="55">
        <v>4</v>
      </c>
      <c r="F21" s="1"/>
      <c r="G21" s="1"/>
      <c r="H21" s="1"/>
      <c r="I21" s="1"/>
      <c r="K21" s="55">
        <v>4</v>
      </c>
      <c r="AG21" s="1"/>
    </row>
    <row r="22" spans="1:33" ht="21" x14ac:dyDescent="0.25">
      <c r="A22" s="55">
        <v>4.25</v>
      </c>
      <c r="F22" s="1"/>
      <c r="G22" s="1"/>
      <c r="H22" s="1"/>
      <c r="I22" s="1"/>
      <c r="K22" s="55">
        <v>4.25</v>
      </c>
      <c r="Z22" s="49"/>
      <c r="AG22" s="1"/>
    </row>
    <row r="23" spans="1:33" ht="21" x14ac:dyDescent="0.25">
      <c r="A23" s="55">
        <v>4.5</v>
      </c>
      <c r="F23" s="1"/>
      <c r="G23" s="1"/>
      <c r="H23" s="1"/>
      <c r="I23" s="1"/>
      <c r="K23" s="55">
        <v>4.5</v>
      </c>
      <c r="Z23" s="49"/>
      <c r="AG23" s="1"/>
    </row>
    <row r="24" spans="1:33" ht="21" x14ac:dyDescent="0.25">
      <c r="A24" s="55">
        <v>4.75</v>
      </c>
      <c r="F24" s="1"/>
      <c r="G24" s="1"/>
      <c r="H24" s="1"/>
      <c r="I24" s="1"/>
      <c r="K24" s="55">
        <v>4.75</v>
      </c>
      <c r="Z24" s="49"/>
      <c r="AG24" s="1"/>
    </row>
    <row r="25" spans="1:33" ht="21" x14ac:dyDescent="0.25">
      <c r="A25" s="55">
        <v>5.25</v>
      </c>
      <c r="G25" s="1"/>
      <c r="I25" s="1"/>
      <c r="K25" s="55">
        <v>5.25</v>
      </c>
      <c r="Z25" s="49"/>
      <c r="AG25" s="1"/>
    </row>
    <row r="26" spans="1:33" x14ac:dyDescent="0.2">
      <c r="A26" s="55">
        <v>5.75</v>
      </c>
      <c r="G26" s="1"/>
      <c r="K26" s="55">
        <v>5.75</v>
      </c>
      <c r="AG26" s="1"/>
    </row>
    <row r="27" spans="1:33" x14ac:dyDescent="0.2">
      <c r="A27" s="55">
        <v>6.25</v>
      </c>
      <c r="G27" s="1"/>
      <c r="K27" s="55">
        <v>6.25</v>
      </c>
      <c r="AG27" s="1"/>
    </row>
    <row r="28" spans="1:33" x14ac:dyDescent="0.2">
      <c r="A28" s="55">
        <v>6.75</v>
      </c>
      <c r="G28" s="1"/>
      <c r="K28" s="55">
        <v>6.75</v>
      </c>
      <c r="AG28" s="1"/>
    </row>
    <row r="29" spans="1:33" x14ac:dyDescent="0.2">
      <c r="A29" s="55">
        <v>7.25</v>
      </c>
      <c r="K29" s="55">
        <v>7.25</v>
      </c>
      <c r="AG29" s="1"/>
    </row>
    <row r="30" spans="1:33" x14ac:dyDescent="0.2">
      <c r="AG30" s="1"/>
    </row>
    <row r="31" spans="1:33" x14ac:dyDescent="0.2">
      <c r="AG31" s="1"/>
    </row>
    <row r="32" spans="1:33" x14ac:dyDescent="0.2">
      <c r="AG32" s="1"/>
    </row>
    <row r="33" spans="1:35" ht="17" thickBot="1" x14ac:dyDescent="0.25">
      <c r="AG33" s="1"/>
    </row>
    <row r="34" spans="1:35" ht="17" thickBot="1" x14ac:dyDescent="0.25">
      <c r="E34" s="67" t="s">
        <v>11</v>
      </c>
      <c r="F34" s="68"/>
      <c r="G34" s="68"/>
      <c r="H34" s="69"/>
      <c r="K34" s="67" t="s">
        <v>12</v>
      </c>
      <c r="L34" s="68"/>
      <c r="M34" s="68"/>
      <c r="N34" s="69"/>
      <c r="Q34" s="67" t="s">
        <v>251</v>
      </c>
      <c r="R34" s="68"/>
      <c r="S34" s="68"/>
      <c r="T34" s="69"/>
      <c r="W34" s="67" t="s">
        <v>103</v>
      </c>
      <c r="X34" s="68"/>
      <c r="Y34" s="68"/>
      <c r="Z34" s="69"/>
      <c r="AG34" s="1"/>
      <c r="AI34" s="1"/>
    </row>
    <row r="35" spans="1:35" x14ac:dyDescent="0.2">
      <c r="E35" s="55" t="s">
        <v>13</v>
      </c>
      <c r="F35" s="55" t="s">
        <v>0</v>
      </c>
      <c r="G35" s="55" t="s">
        <v>2</v>
      </c>
      <c r="H35" s="55" t="s">
        <v>3</v>
      </c>
      <c r="J35" s="55" t="s">
        <v>91</v>
      </c>
      <c r="K35" s="55" t="s">
        <v>92</v>
      </c>
      <c r="L35" s="55" t="s">
        <v>93</v>
      </c>
      <c r="M35" s="55" t="s">
        <v>94</v>
      </c>
      <c r="N35" s="55" t="s">
        <v>95</v>
      </c>
      <c r="O35" s="55" t="s">
        <v>96</v>
      </c>
      <c r="Q35" s="55" t="s">
        <v>14</v>
      </c>
      <c r="R35" s="55" t="s">
        <v>0</v>
      </c>
      <c r="S35" s="55" t="s">
        <v>2</v>
      </c>
      <c r="T35" s="55" t="s">
        <v>3</v>
      </c>
      <c r="V35" s="55" t="s">
        <v>99</v>
      </c>
      <c r="W35" s="55" t="s">
        <v>100</v>
      </c>
      <c r="X35" s="55" t="s">
        <v>93</v>
      </c>
      <c r="Y35" s="55" t="s">
        <v>101</v>
      </c>
      <c r="Z35" s="55" t="s">
        <v>102</v>
      </c>
      <c r="AA35" s="55" t="s">
        <v>95</v>
      </c>
      <c r="AF35" s="1"/>
      <c r="AG35" s="1"/>
      <c r="AI35" s="1"/>
    </row>
    <row r="36" spans="1:35" x14ac:dyDescent="0.2">
      <c r="E36" s="55">
        <v>0</v>
      </c>
      <c r="F36" s="55">
        <v>6.7693895543033261E-2</v>
      </c>
      <c r="G36" s="55">
        <v>0.10562345689230007</v>
      </c>
      <c r="H36" s="55">
        <v>1.9415379658147644E-3</v>
      </c>
      <c r="J36" s="55">
        <f>F36</f>
        <v>6.7693895543033261E-2</v>
      </c>
      <c r="K36" s="55">
        <v>0</v>
      </c>
      <c r="L36" s="55">
        <f>G36</f>
        <v>0.10562345689230007</v>
      </c>
      <c r="M36" s="55">
        <v>0</v>
      </c>
      <c r="N36" s="55">
        <f>H36</f>
        <v>1.9415379658147644E-3</v>
      </c>
      <c r="O36" s="55">
        <v>0</v>
      </c>
      <c r="Q36" s="55">
        <v>0</v>
      </c>
      <c r="R36" s="55">
        <v>6.4589164631180557E-2</v>
      </c>
      <c r="S36" s="55">
        <v>8.5438831233763335E-2</v>
      </c>
      <c r="T36" s="55">
        <v>1.5868448150315167E-3</v>
      </c>
      <c r="V36" s="55">
        <f>R36</f>
        <v>6.4589164631180557E-2</v>
      </c>
      <c r="W36" s="55">
        <v>0</v>
      </c>
      <c r="X36" s="55">
        <f>S36</f>
        <v>8.5438831233763335E-2</v>
      </c>
      <c r="Y36" s="55">
        <f>X36+0.01637656</f>
        <v>0.10181539123376333</v>
      </c>
      <c r="Z36" s="55">
        <v>0</v>
      </c>
      <c r="AA36" s="55">
        <f>T36</f>
        <v>1.5868448150315167E-3</v>
      </c>
      <c r="AF36" s="1"/>
      <c r="AG36" s="1"/>
      <c r="AI36" s="1"/>
    </row>
    <row r="37" spans="1:35" x14ac:dyDescent="0.2">
      <c r="E37" s="55">
        <v>0.25</v>
      </c>
      <c r="F37" s="55">
        <v>3.9991910953230896E-2</v>
      </c>
      <c r="G37" s="55">
        <v>8.5379163493928989E-2</v>
      </c>
      <c r="H37" s="55">
        <v>2.1392613216531294E-2</v>
      </c>
      <c r="J37" s="55">
        <f>F37</f>
        <v>3.9991910953230896E-2</v>
      </c>
      <c r="K37" s="55">
        <f>K36+(((F37+F36)/2)^$C$39)*(E37-E36)</f>
        <v>0.25</v>
      </c>
      <c r="L37" s="55">
        <f t="shared" ref="L37:L50" si="9">G37</f>
        <v>8.5379163493928989E-2</v>
      </c>
      <c r="M37" s="55">
        <f>M36+(((G37+G36)/2)^$C$39)*(E37-E36)</f>
        <v>0.25</v>
      </c>
      <c r="N37" s="55">
        <f t="shared" ref="N37:N50" si="10">H37</f>
        <v>2.1392613216531294E-2</v>
      </c>
      <c r="O37" s="55">
        <f>O36+(((H37+H36)/2)^$C$39)*(E37-E36)</f>
        <v>0.25</v>
      </c>
      <c r="Q37" s="55">
        <v>0.25</v>
      </c>
      <c r="R37" s="55">
        <v>3.8735440739702309E-2</v>
      </c>
      <c r="S37" s="55">
        <v>6.9730622048028865E-2</v>
      </c>
      <c r="T37" s="55">
        <v>2.1805457461084012E-2</v>
      </c>
      <c r="V37" s="55">
        <f t="shared" ref="V37:V43" si="11">R37</f>
        <v>3.8735440739702309E-2</v>
      </c>
      <c r="W37" s="55">
        <f>W36+(((R37+R36)/2)^$C$39)*(Q37-Q36)</f>
        <v>0.25</v>
      </c>
      <c r="X37" s="55">
        <f t="shared" ref="X37:X50" si="12">S37</f>
        <v>6.9730622048028865E-2</v>
      </c>
      <c r="Y37" s="55">
        <f t="shared" ref="Y37:Y50" si="13">X37+0.01637656</f>
        <v>8.6107182048028863E-2</v>
      </c>
      <c r="Z37" s="55">
        <f>Z36+(((S37+S36)/2)^$C$39)*(Q37-Q36)</f>
        <v>0.25</v>
      </c>
      <c r="AA37" s="55">
        <f>T37</f>
        <v>2.1805457461084012E-2</v>
      </c>
      <c r="AF37" s="1"/>
      <c r="AG37" s="1"/>
      <c r="AI37" s="1"/>
    </row>
    <row r="38" spans="1:35" ht="17" thickBot="1" x14ac:dyDescent="0.25">
      <c r="E38" s="55">
        <v>0.5</v>
      </c>
      <c r="F38" s="55">
        <v>3.1207760250734309E-2</v>
      </c>
      <c r="G38" s="55">
        <v>7.4461056001192419E-2</v>
      </c>
      <c r="H38" s="55">
        <v>3.137777564650869E-2</v>
      </c>
      <c r="J38" s="55">
        <f>F38</f>
        <v>3.1207760250734309E-2</v>
      </c>
      <c r="K38" s="55">
        <f>K37+(((F38+F37)/2)^$C$39)*(E38-E37)</f>
        <v>0.5</v>
      </c>
      <c r="L38" s="55">
        <f t="shared" si="9"/>
        <v>7.4461056001192419E-2</v>
      </c>
      <c r="M38" s="55">
        <f t="shared" ref="M38:M50" si="14">M37+(((G38+G37)/2)^$C$39)*(E38-E37)</f>
        <v>0.5</v>
      </c>
      <c r="N38" s="55">
        <f t="shared" si="10"/>
        <v>3.137777564650869E-2</v>
      </c>
      <c r="O38" s="55">
        <f t="shared" ref="O38:O50" si="15">O37+(((H38+H37)/2)^$C$39)*(E38-E37)</f>
        <v>0.5</v>
      </c>
      <c r="Q38" s="55">
        <v>0.5</v>
      </c>
      <c r="R38" s="55">
        <v>3.0414976535844813E-2</v>
      </c>
      <c r="S38" s="55">
        <v>5.8524725434832926E-2</v>
      </c>
      <c r="T38" s="55">
        <v>3.2712223426197964E-2</v>
      </c>
      <c r="V38" s="55">
        <f t="shared" si="11"/>
        <v>3.0414976535844813E-2</v>
      </c>
      <c r="W38" s="55">
        <f t="shared" ref="W38:W50" si="16">W37+(((R38+R37)/2)^$C$39)*(Q38-Q37)</f>
        <v>0.5</v>
      </c>
      <c r="X38" s="55">
        <f t="shared" si="12"/>
        <v>5.8524725434832926E-2</v>
      </c>
      <c r="Y38" s="55">
        <f t="shared" si="13"/>
        <v>7.4901285434832932E-2</v>
      </c>
      <c r="Z38" s="55">
        <f t="shared" ref="Z38:Z50" si="17">Z37+(((S38+S37)/2)^$C$39)*(Q38-Q37)</f>
        <v>0.5</v>
      </c>
      <c r="AA38" s="55">
        <f t="shared" ref="AA38:AA43" si="18">T38</f>
        <v>3.2712223426197964E-2</v>
      </c>
      <c r="AF38" s="1"/>
      <c r="AG38" s="1"/>
      <c r="AI38" s="1"/>
    </row>
    <row r="39" spans="1:35" x14ac:dyDescent="0.2">
      <c r="A39" s="70" t="s">
        <v>17</v>
      </c>
      <c r="B39" s="71"/>
      <c r="C39" s="76">
        <v>0</v>
      </c>
      <c r="E39" s="55">
        <v>0.75</v>
      </c>
      <c r="F39" s="55">
        <v>2.8096291940266128E-2</v>
      </c>
      <c r="G39" s="55">
        <v>6.9157759439091304E-2</v>
      </c>
      <c r="H39" s="55">
        <v>3.725383524794762E-2</v>
      </c>
      <c r="J39" s="55">
        <f t="shared" ref="J39:J50" si="19">F39</f>
        <v>2.8096291940266128E-2</v>
      </c>
      <c r="K39" s="55">
        <f>K38+(((F39+F38)/2)^$C$39)*(E39-E38)</f>
        <v>0.75</v>
      </c>
      <c r="L39" s="55">
        <f t="shared" si="9"/>
        <v>6.9157759439091304E-2</v>
      </c>
      <c r="M39" s="55">
        <f t="shared" si="14"/>
        <v>0.75</v>
      </c>
      <c r="N39" s="55">
        <f t="shared" si="10"/>
        <v>3.725383524794762E-2</v>
      </c>
      <c r="O39" s="55">
        <f t="shared" si="15"/>
        <v>0.75</v>
      </c>
      <c r="Q39" s="55">
        <v>0.75</v>
      </c>
      <c r="R39" s="55">
        <v>2.5977616690313888E-2</v>
      </c>
      <c r="S39" s="55">
        <v>5.1386632585504001E-2</v>
      </c>
      <c r="T39" s="55">
        <v>3.8767661204387099E-2</v>
      </c>
      <c r="V39" s="55">
        <f t="shared" si="11"/>
        <v>2.5977616690313888E-2</v>
      </c>
      <c r="W39" s="55">
        <f t="shared" si="16"/>
        <v>0.75</v>
      </c>
      <c r="X39" s="55">
        <f t="shared" si="12"/>
        <v>5.1386632585504001E-2</v>
      </c>
      <c r="Y39" s="55">
        <f t="shared" si="13"/>
        <v>6.7763192585504006E-2</v>
      </c>
      <c r="Z39" s="55">
        <f>Z38+(((S39+S38)/2)^$C$39)*(Q39-Q38)</f>
        <v>0.75</v>
      </c>
      <c r="AA39" s="55">
        <f t="shared" si="18"/>
        <v>3.8767661204387099E-2</v>
      </c>
      <c r="AF39" s="1"/>
      <c r="AG39" s="1"/>
      <c r="AI39" s="1"/>
    </row>
    <row r="40" spans="1:35" x14ac:dyDescent="0.2">
      <c r="A40" s="72"/>
      <c r="B40" s="73"/>
      <c r="C40" s="77"/>
      <c r="E40" s="55">
        <v>1</v>
      </c>
      <c r="F40" s="55">
        <v>2.4231148285949845E-2</v>
      </c>
      <c r="G40" s="55">
        <v>6.4874652067512376E-2</v>
      </c>
      <c r="H40" s="55">
        <v>4.1539428282848921E-2</v>
      </c>
      <c r="J40" s="55">
        <f t="shared" si="19"/>
        <v>2.4231148285949845E-2</v>
      </c>
      <c r="K40" s="55">
        <f t="shared" ref="K40:K50" si="20">K39+(((F40+F39)/2)^$C$39)*(E40-E39)</f>
        <v>1</v>
      </c>
      <c r="L40" s="55">
        <f t="shared" si="9"/>
        <v>6.4874652067512376E-2</v>
      </c>
      <c r="M40" s="55">
        <f t="shared" si="14"/>
        <v>1</v>
      </c>
      <c r="N40" s="55">
        <f t="shared" si="10"/>
        <v>4.1539428282848921E-2</v>
      </c>
      <c r="O40" s="55">
        <f t="shared" si="15"/>
        <v>1</v>
      </c>
      <c r="Q40" s="55">
        <v>1</v>
      </c>
      <c r="R40" s="55">
        <v>2.1556488887090646E-2</v>
      </c>
      <c r="S40" s="55">
        <v>4.5800441347922834E-2</v>
      </c>
      <c r="T40" s="55">
        <v>4.2601789747927776E-2</v>
      </c>
      <c r="V40" s="55">
        <f t="shared" si="11"/>
        <v>2.1556488887090646E-2</v>
      </c>
      <c r="W40" s="55">
        <f t="shared" si="16"/>
        <v>1</v>
      </c>
      <c r="X40" s="55">
        <f t="shared" si="12"/>
        <v>4.5800441347922834E-2</v>
      </c>
      <c r="Y40" s="55">
        <f t="shared" si="13"/>
        <v>6.2177001347922832E-2</v>
      </c>
      <c r="Z40" s="55">
        <f t="shared" si="17"/>
        <v>1</v>
      </c>
      <c r="AA40" s="55">
        <f t="shared" si="18"/>
        <v>4.2601789747927776E-2</v>
      </c>
      <c r="AF40" s="1"/>
      <c r="AG40" s="1"/>
      <c r="AI40" s="1"/>
    </row>
    <row r="41" spans="1:35" ht="17" thickBot="1" x14ac:dyDescent="0.25">
      <c r="A41" s="74"/>
      <c r="B41" s="75"/>
      <c r="C41" s="78"/>
      <c r="E41" s="55">
        <v>1.25</v>
      </c>
      <c r="F41" s="55">
        <v>2.1343304700559632E-2</v>
      </c>
      <c r="G41" s="55">
        <v>6.0870140047419564E-2</v>
      </c>
      <c r="H41" s="55">
        <v>4.2577644989681557E-2</v>
      </c>
      <c r="J41" s="55">
        <f t="shared" si="19"/>
        <v>2.1343304700559632E-2</v>
      </c>
      <c r="K41" s="55">
        <f t="shared" si="20"/>
        <v>1.25</v>
      </c>
      <c r="L41" s="55">
        <f t="shared" si="9"/>
        <v>6.0870140047419564E-2</v>
      </c>
      <c r="M41" s="55">
        <f t="shared" si="14"/>
        <v>1.25</v>
      </c>
      <c r="N41" s="55">
        <f t="shared" si="10"/>
        <v>4.2577644989681557E-2</v>
      </c>
      <c r="O41" s="55">
        <f t="shared" si="15"/>
        <v>1.25</v>
      </c>
      <c r="Q41" s="55">
        <v>1.25</v>
      </c>
      <c r="R41" s="55">
        <v>1.9386257032001336E-2</v>
      </c>
      <c r="S41" s="55">
        <v>4.2171501091491009E-2</v>
      </c>
      <c r="T41" s="55">
        <v>4.6125344056349604E-2</v>
      </c>
      <c r="V41" s="55">
        <f t="shared" si="11"/>
        <v>1.9386257032001336E-2</v>
      </c>
      <c r="W41" s="55">
        <f t="shared" si="16"/>
        <v>1.25</v>
      </c>
      <c r="X41" s="55">
        <f t="shared" si="12"/>
        <v>4.2171501091491009E-2</v>
      </c>
      <c r="Y41" s="55">
        <f t="shared" si="13"/>
        <v>5.8548061091491008E-2</v>
      </c>
      <c r="Z41" s="55">
        <f t="shared" si="17"/>
        <v>1.25</v>
      </c>
      <c r="AA41" s="55">
        <f t="shared" si="18"/>
        <v>4.6125344056349604E-2</v>
      </c>
      <c r="AF41" s="1"/>
      <c r="AG41" s="1"/>
      <c r="AI41" s="1"/>
    </row>
    <row r="42" spans="1:35" x14ac:dyDescent="0.2">
      <c r="E42" s="55">
        <v>1.5</v>
      </c>
      <c r="F42" s="55">
        <v>2.0259972020655253E-2</v>
      </c>
      <c r="G42" s="55">
        <v>5.9078721206488966E-2</v>
      </c>
      <c r="H42" s="55">
        <v>4.5409067746584236E-2</v>
      </c>
      <c r="J42" s="55">
        <f t="shared" si="19"/>
        <v>2.0259972020655253E-2</v>
      </c>
      <c r="K42" s="55">
        <f t="shared" si="20"/>
        <v>1.5</v>
      </c>
      <c r="L42" s="55">
        <f t="shared" si="9"/>
        <v>5.9078721206488966E-2</v>
      </c>
      <c r="M42" s="55">
        <f t="shared" si="14"/>
        <v>1.5</v>
      </c>
      <c r="N42" s="55">
        <f t="shared" si="10"/>
        <v>4.5409067746584236E-2</v>
      </c>
      <c r="O42" s="55">
        <f t="shared" si="15"/>
        <v>1.5</v>
      </c>
      <c r="Q42" s="55">
        <v>1.5</v>
      </c>
      <c r="R42" s="55">
        <v>1.7050752742979552E-2</v>
      </c>
      <c r="S42" s="55">
        <v>3.8768018475069499E-2</v>
      </c>
      <c r="T42" s="55">
        <v>4.7976920568386004E-2</v>
      </c>
      <c r="V42" s="55">
        <f t="shared" si="11"/>
        <v>1.7050752742979552E-2</v>
      </c>
      <c r="W42" s="55">
        <f t="shared" si="16"/>
        <v>1.5</v>
      </c>
      <c r="X42" s="55">
        <f t="shared" si="12"/>
        <v>3.8768018475069499E-2</v>
      </c>
      <c r="Y42" s="55">
        <f t="shared" si="13"/>
        <v>5.5144578475069497E-2</v>
      </c>
      <c r="Z42" s="55">
        <f t="shared" si="17"/>
        <v>1.5</v>
      </c>
      <c r="AA42" s="55">
        <f t="shared" si="18"/>
        <v>4.7976920568386004E-2</v>
      </c>
      <c r="AF42" s="1"/>
      <c r="AG42" s="1"/>
      <c r="AI42" s="1"/>
    </row>
    <row r="43" spans="1:35" x14ac:dyDescent="0.2">
      <c r="E43" s="55">
        <v>1.75</v>
      </c>
      <c r="F43" s="55">
        <v>1.8520155067517401E-2</v>
      </c>
      <c r="G43" s="55">
        <v>5.7419617924423551E-2</v>
      </c>
      <c r="H43" s="55">
        <v>4.7005710501078858E-2</v>
      </c>
      <c r="J43" s="55">
        <f t="shared" si="19"/>
        <v>1.8520155067517401E-2</v>
      </c>
      <c r="K43" s="55">
        <f t="shared" si="20"/>
        <v>1.75</v>
      </c>
      <c r="L43" s="55">
        <f t="shared" si="9"/>
        <v>5.7419617924423551E-2</v>
      </c>
      <c r="M43" s="55">
        <f t="shared" si="14"/>
        <v>1.75</v>
      </c>
      <c r="N43" s="55">
        <f t="shared" si="10"/>
        <v>4.7005710501078858E-2</v>
      </c>
      <c r="O43" s="55">
        <f t="shared" si="15"/>
        <v>1.75</v>
      </c>
      <c r="Q43" s="55">
        <v>1.75</v>
      </c>
      <c r="R43" s="55">
        <v>1.5690601708494314E-2</v>
      </c>
      <c r="S43" s="55">
        <v>3.6663867181213249E-2</v>
      </c>
      <c r="T43" s="55">
        <v>4.958188826949711E-2</v>
      </c>
      <c r="V43" s="55">
        <f t="shared" si="11"/>
        <v>1.5690601708494314E-2</v>
      </c>
      <c r="W43" s="55">
        <f t="shared" si="16"/>
        <v>1.75</v>
      </c>
      <c r="X43" s="55">
        <f t="shared" si="12"/>
        <v>3.6663867181213249E-2</v>
      </c>
      <c r="Y43" s="55">
        <f t="shared" si="13"/>
        <v>5.3040427181213247E-2</v>
      </c>
      <c r="Z43" s="55">
        <f t="shared" si="17"/>
        <v>1.75</v>
      </c>
      <c r="AA43" s="55">
        <f t="shared" si="18"/>
        <v>4.958188826949711E-2</v>
      </c>
      <c r="AF43" s="1"/>
      <c r="AG43" s="1"/>
      <c r="AI43" s="1"/>
    </row>
    <row r="44" spans="1:35" x14ac:dyDescent="0.2">
      <c r="E44" s="55">
        <v>2</v>
      </c>
      <c r="F44" s="55">
        <v>1.7262913144899285E-2</v>
      </c>
      <c r="G44" s="55">
        <v>5.6054630217094448E-2</v>
      </c>
      <c r="H44" s="55">
        <v>4.9515483237266622E-2</v>
      </c>
      <c r="J44" s="55">
        <f t="shared" si="19"/>
        <v>1.7262913144899285E-2</v>
      </c>
      <c r="K44" s="55">
        <f t="shared" si="20"/>
        <v>2</v>
      </c>
      <c r="L44" s="55">
        <f t="shared" si="9"/>
        <v>5.6054630217094448E-2</v>
      </c>
      <c r="M44" s="55">
        <f t="shared" si="14"/>
        <v>2</v>
      </c>
      <c r="N44" s="55">
        <f t="shared" si="10"/>
        <v>4.9515483237266622E-2</v>
      </c>
      <c r="O44" s="55">
        <f t="shared" si="15"/>
        <v>2</v>
      </c>
      <c r="Q44" s="55">
        <v>2</v>
      </c>
      <c r="R44" s="55">
        <v>1.4237311039544842E-2</v>
      </c>
      <c r="S44" s="55">
        <v>3.372285208379365E-2</v>
      </c>
      <c r="T44" s="55">
        <v>5.075300884217563E-2</v>
      </c>
      <c r="V44" s="55">
        <f>R44</f>
        <v>1.4237311039544842E-2</v>
      </c>
      <c r="W44" s="55">
        <f t="shared" si="16"/>
        <v>2</v>
      </c>
      <c r="X44" s="55">
        <f t="shared" si="12"/>
        <v>3.372285208379365E-2</v>
      </c>
      <c r="Y44" s="55">
        <f t="shared" si="13"/>
        <v>5.0099412083793649E-2</v>
      </c>
      <c r="Z44" s="55">
        <f t="shared" si="17"/>
        <v>2</v>
      </c>
      <c r="AA44" s="55">
        <f>T44</f>
        <v>5.075300884217563E-2</v>
      </c>
      <c r="AF44" s="1"/>
      <c r="AG44" s="1"/>
      <c r="AI44" s="1"/>
    </row>
    <row r="45" spans="1:35" x14ac:dyDescent="0.2">
      <c r="E45" s="55">
        <v>2.25</v>
      </c>
      <c r="F45" s="55">
        <v>1.6413788656644685E-2</v>
      </c>
      <c r="G45" s="55">
        <v>5.407245301878523E-2</v>
      </c>
      <c r="H45" s="55">
        <v>5.0321633112132891E-2</v>
      </c>
      <c r="J45" s="55">
        <f t="shared" si="19"/>
        <v>1.6413788656644685E-2</v>
      </c>
      <c r="K45" s="55">
        <f t="shared" si="20"/>
        <v>2.25</v>
      </c>
      <c r="L45" s="55">
        <f t="shared" si="9"/>
        <v>5.407245301878523E-2</v>
      </c>
      <c r="M45" s="55">
        <f t="shared" si="14"/>
        <v>2.25</v>
      </c>
      <c r="N45" s="55">
        <f t="shared" si="10"/>
        <v>5.0321633112132891E-2</v>
      </c>
      <c r="O45" s="55">
        <f t="shared" si="15"/>
        <v>2.25</v>
      </c>
      <c r="Q45" s="55">
        <v>2.25</v>
      </c>
      <c r="R45" s="55">
        <v>1.2864015315122594E-2</v>
      </c>
      <c r="S45" s="55">
        <v>3.2514769940222198E-2</v>
      </c>
      <c r="T45" s="55">
        <v>5.1391479854026201E-2</v>
      </c>
      <c r="V45" s="55">
        <f t="shared" ref="V45:V50" si="21">R45</f>
        <v>1.2864015315122594E-2</v>
      </c>
      <c r="W45" s="55">
        <f t="shared" si="16"/>
        <v>2.25</v>
      </c>
      <c r="X45" s="55">
        <f t="shared" si="12"/>
        <v>3.2514769940222198E-2</v>
      </c>
      <c r="Y45" s="55">
        <f t="shared" si="13"/>
        <v>4.8891329940222196E-2</v>
      </c>
      <c r="Z45" s="55">
        <f t="shared" si="17"/>
        <v>2.25</v>
      </c>
      <c r="AA45" s="55">
        <f>T45</f>
        <v>5.1391479854026201E-2</v>
      </c>
      <c r="AF45" s="1"/>
      <c r="AG45" s="1"/>
      <c r="AI45" s="1"/>
    </row>
    <row r="46" spans="1:35" x14ac:dyDescent="0.2">
      <c r="E46" s="55">
        <v>2.5</v>
      </c>
      <c r="F46" s="55">
        <v>1.608998496525519E-2</v>
      </c>
      <c r="G46" s="55">
        <v>5.203012713037463E-2</v>
      </c>
      <c r="H46" s="55">
        <v>4.9760825840883656E-2</v>
      </c>
      <c r="J46" s="55">
        <f t="shared" si="19"/>
        <v>1.608998496525519E-2</v>
      </c>
      <c r="K46" s="55">
        <f t="shared" si="20"/>
        <v>2.5</v>
      </c>
      <c r="L46" s="55">
        <f t="shared" si="9"/>
        <v>5.203012713037463E-2</v>
      </c>
      <c r="M46" s="55">
        <f t="shared" si="14"/>
        <v>2.5</v>
      </c>
      <c r="N46" s="55">
        <f t="shared" si="10"/>
        <v>4.9760825840883656E-2</v>
      </c>
      <c r="O46" s="55">
        <f t="shared" si="15"/>
        <v>2.5</v>
      </c>
      <c r="Q46" s="55">
        <v>2.5</v>
      </c>
      <c r="R46" s="55">
        <v>1.2106837409689031E-2</v>
      </c>
      <c r="S46" s="55">
        <v>3.1766773845220156E-2</v>
      </c>
      <c r="T46" s="55">
        <v>5.2785464173143372E-2</v>
      </c>
      <c r="V46" s="55">
        <f t="shared" si="21"/>
        <v>1.2106837409689031E-2</v>
      </c>
      <c r="W46" s="55">
        <f t="shared" si="16"/>
        <v>2.5</v>
      </c>
      <c r="X46" s="55">
        <f t="shared" si="12"/>
        <v>3.1766773845220156E-2</v>
      </c>
      <c r="Y46" s="55">
        <f t="shared" si="13"/>
        <v>4.8143333845220154E-2</v>
      </c>
      <c r="Z46" s="55">
        <f t="shared" si="17"/>
        <v>2.5</v>
      </c>
      <c r="AA46" s="55">
        <f t="shared" ref="AA46:AA50" si="22">T46</f>
        <v>5.2785464173143372E-2</v>
      </c>
      <c r="AF46" s="1"/>
      <c r="AG46" s="1"/>
    </row>
    <row r="47" spans="1:35" x14ac:dyDescent="0.2">
      <c r="E47" s="55">
        <v>2.75</v>
      </c>
      <c r="F47" s="55">
        <v>1.448818238812076E-2</v>
      </c>
      <c r="G47" s="55">
        <v>5.1825024626717932E-2</v>
      </c>
      <c r="H47" s="55">
        <v>5.1333568669833754E-2</v>
      </c>
      <c r="J47" s="55">
        <f t="shared" si="19"/>
        <v>1.448818238812076E-2</v>
      </c>
      <c r="K47" s="55">
        <f t="shared" si="20"/>
        <v>2.75</v>
      </c>
      <c r="L47" s="55">
        <f t="shared" si="9"/>
        <v>5.1825024626717932E-2</v>
      </c>
      <c r="M47" s="55">
        <f t="shared" si="14"/>
        <v>2.75</v>
      </c>
      <c r="N47" s="55">
        <f t="shared" si="10"/>
        <v>5.1333568669833754E-2</v>
      </c>
      <c r="O47" s="55">
        <f t="shared" si="15"/>
        <v>2.75</v>
      </c>
      <c r="Q47" s="55">
        <v>2.75</v>
      </c>
      <c r="R47" s="55">
        <v>1.1147151220383034E-2</v>
      </c>
      <c r="S47" s="55">
        <v>3.1197299040152844E-2</v>
      </c>
      <c r="T47" s="55">
        <v>5.4367000039958091E-2</v>
      </c>
      <c r="V47" s="55">
        <f t="shared" si="21"/>
        <v>1.1147151220383034E-2</v>
      </c>
      <c r="W47" s="55">
        <f t="shared" si="16"/>
        <v>2.75</v>
      </c>
      <c r="X47" s="55">
        <f t="shared" si="12"/>
        <v>3.1197299040152844E-2</v>
      </c>
      <c r="Y47" s="55">
        <f t="shared" si="13"/>
        <v>4.7573859040152842E-2</v>
      </c>
      <c r="Z47" s="55">
        <f t="shared" si="17"/>
        <v>2.75</v>
      </c>
      <c r="AA47" s="55">
        <f t="shared" si="22"/>
        <v>5.4367000039958091E-2</v>
      </c>
      <c r="AG47" s="1"/>
    </row>
    <row r="48" spans="1:35" x14ac:dyDescent="0.2">
      <c r="E48" s="55">
        <v>3</v>
      </c>
      <c r="F48" s="55">
        <v>1.3672270309833999E-2</v>
      </c>
      <c r="G48" s="55">
        <v>5.0745470508645522E-2</v>
      </c>
      <c r="H48" s="55">
        <v>5.2203735614685699E-2</v>
      </c>
      <c r="J48" s="55">
        <f t="shared" si="19"/>
        <v>1.3672270309833999E-2</v>
      </c>
      <c r="K48" s="55">
        <f t="shared" si="20"/>
        <v>3</v>
      </c>
      <c r="L48" s="55">
        <f t="shared" si="9"/>
        <v>5.0745470508645522E-2</v>
      </c>
      <c r="M48" s="55">
        <f t="shared" si="14"/>
        <v>3</v>
      </c>
      <c r="N48" s="55">
        <f t="shared" si="10"/>
        <v>5.2203735614685699E-2</v>
      </c>
      <c r="O48" s="55">
        <f t="shared" si="15"/>
        <v>3</v>
      </c>
      <c r="Q48" s="55">
        <v>3</v>
      </c>
      <c r="R48" s="55">
        <v>1.0171076479520542E-2</v>
      </c>
      <c r="S48" s="55">
        <v>3.0005525192395896E-2</v>
      </c>
      <c r="T48" s="55">
        <v>5.5192698060261093E-2</v>
      </c>
      <c r="V48" s="55">
        <f t="shared" si="21"/>
        <v>1.0171076479520542E-2</v>
      </c>
      <c r="W48" s="55">
        <f t="shared" si="16"/>
        <v>3</v>
      </c>
      <c r="X48" s="55">
        <f t="shared" si="12"/>
        <v>3.0005525192395896E-2</v>
      </c>
      <c r="Y48" s="55">
        <f t="shared" si="13"/>
        <v>4.6382085192395894E-2</v>
      </c>
      <c r="Z48" s="55">
        <f t="shared" si="17"/>
        <v>3</v>
      </c>
      <c r="AA48" s="55">
        <f t="shared" si="22"/>
        <v>5.5192698060261093E-2</v>
      </c>
      <c r="AG48" s="1"/>
    </row>
    <row r="49" spans="5:33" x14ac:dyDescent="0.2">
      <c r="E49" s="55">
        <v>3.25</v>
      </c>
      <c r="F49" s="55">
        <v>1.2835662785332195E-2</v>
      </c>
      <c r="G49" s="55">
        <v>4.8840450464154465E-2</v>
      </c>
      <c r="H49" s="55">
        <v>5.2069350827075547E-2</v>
      </c>
      <c r="J49" s="55">
        <f t="shared" si="19"/>
        <v>1.2835662785332195E-2</v>
      </c>
      <c r="K49" s="55">
        <f t="shared" si="20"/>
        <v>3.25</v>
      </c>
      <c r="L49" s="55">
        <f t="shared" si="9"/>
        <v>4.8840450464154465E-2</v>
      </c>
      <c r="M49" s="55">
        <f t="shared" si="14"/>
        <v>3.25</v>
      </c>
      <c r="N49" s="55">
        <f t="shared" si="10"/>
        <v>5.2069350827075547E-2</v>
      </c>
      <c r="O49" s="55">
        <f t="shared" si="15"/>
        <v>3.25</v>
      </c>
      <c r="Q49" s="55">
        <v>3.25</v>
      </c>
      <c r="R49" s="55">
        <v>9.4745270945080177E-3</v>
      </c>
      <c r="S49" s="55">
        <v>2.8315317358152844E-2</v>
      </c>
      <c r="T49" s="55">
        <v>5.5315152450517505E-2</v>
      </c>
      <c r="V49" s="55">
        <f t="shared" si="21"/>
        <v>9.4745270945080177E-3</v>
      </c>
      <c r="W49" s="55">
        <f t="shared" si="16"/>
        <v>3.25</v>
      </c>
      <c r="X49" s="55">
        <f t="shared" si="12"/>
        <v>2.8315317358152844E-2</v>
      </c>
      <c r="Y49" s="55">
        <f t="shared" si="13"/>
        <v>4.4691877358152846E-2</v>
      </c>
      <c r="Z49" s="55">
        <f t="shared" si="17"/>
        <v>3.25</v>
      </c>
      <c r="AA49" s="55">
        <f t="shared" si="22"/>
        <v>5.5315152450517505E-2</v>
      </c>
      <c r="AG49" s="1"/>
    </row>
    <row r="50" spans="5:33" x14ac:dyDescent="0.2">
      <c r="E50" s="55">
        <v>3.5</v>
      </c>
      <c r="F50" s="55">
        <v>1.2889172684281667E-2</v>
      </c>
      <c r="G50" s="55">
        <v>4.8454833241223912E-2</v>
      </c>
      <c r="H50" s="55">
        <v>5.4575872666610153E-2</v>
      </c>
      <c r="J50" s="55">
        <f t="shared" si="19"/>
        <v>1.2889172684281667E-2</v>
      </c>
      <c r="K50" s="55">
        <f t="shared" si="20"/>
        <v>3.5</v>
      </c>
      <c r="L50" s="55">
        <f t="shared" si="9"/>
        <v>4.8454833241223912E-2</v>
      </c>
      <c r="M50" s="55">
        <f t="shared" si="14"/>
        <v>3.5</v>
      </c>
      <c r="N50" s="55">
        <f t="shared" si="10"/>
        <v>5.4575872666610153E-2</v>
      </c>
      <c r="O50" s="55">
        <f t="shared" si="15"/>
        <v>3.5</v>
      </c>
      <c r="Q50" s="55">
        <v>3.5</v>
      </c>
      <c r="R50" s="55">
        <v>9.5418617701888142E-3</v>
      </c>
      <c r="S50" s="55">
        <v>2.8545938824830398E-2</v>
      </c>
      <c r="T50" s="55">
        <v>5.6368044306319837E-2</v>
      </c>
      <c r="V50" s="55">
        <f t="shared" si="21"/>
        <v>9.5418617701888142E-3</v>
      </c>
      <c r="W50" s="55">
        <f t="shared" si="16"/>
        <v>3.5</v>
      </c>
      <c r="X50" s="55">
        <f t="shared" si="12"/>
        <v>2.8545938824830398E-2</v>
      </c>
      <c r="Y50" s="55">
        <f t="shared" si="13"/>
        <v>4.4922498824830397E-2</v>
      </c>
      <c r="Z50" s="55">
        <f t="shared" si="17"/>
        <v>3.5</v>
      </c>
      <c r="AA50" s="55">
        <f t="shared" si="22"/>
        <v>5.6368044306319837E-2</v>
      </c>
      <c r="AG50" s="1"/>
    </row>
    <row r="51" spans="5:33" x14ac:dyDescent="0.2">
      <c r="E51" s="55">
        <v>3.75</v>
      </c>
      <c r="AG51" s="1"/>
    </row>
    <row r="52" spans="5:33" x14ac:dyDescent="0.2">
      <c r="E52" s="55">
        <v>4</v>
      </c>
      <c r="AG52" s="1"/>
    </row>
    <row r="53" spans="5:33" x14ac:dyDescent="0.2">
      <c r="E53" s="55">
        <v>4.25</v>
      </c>
      <c r="AG53" s="1"/>
    </row>
    <row r="54" spans="5:33" x14ac:dyDescent="0.2">
      <c r="E54" s="55">
        <v>4.5</v>
      </c>
      <c r="AG54" s="1"/>
    </row>
    <row r="55" spans="5:33" x14ac:dyDescent="0.2">
      <c r="E55" s="55">
        <v>4.75</v>
      </c>
      <c r="AG55" s="1"/>
    </row>
    <row r="56" spans="5:33" x14ac:dyDescent="0.2">
      <c r="E56" s="55">
        <v>5.25</v>
      </c>
      <c r="AG56" s="1"/>
    </row>
    <row r="57" spans="5:33" x14ac:dyDescent="0.2">
      <c r="E57" s="55">
        <v>5.75</v>
      </c>
      <c r="AG57" s="1"/>
    </row>
    <row r="58" spans="5:33" x14ac:dyDescent="0.2">
      <c r="E58" s="55">
        <v>6.25</v>
      </c>
      <c r="AG58" s="1"/>
    </row>
    <row r="59" spans="5:33" x14ac:dyDescent="0.2">
      <c r="E59" s="55">
        <v>6.75</v>
      </c>
      <c r="AG59" s="1"/>
    </row>
    <row r="60" spans="5:33" x14ac:dyDescent="0.2">
      <c r="E60" s="55">
        <v>7.25</v>
      </c>
    </row>
    <row r="80" spans="2:13" ht="21" x14ac:dyDescent="0.25">
      <c r="B80" s="66" t="s">
        <v>9</v>
      </c>
      <c r="C80" s="66"/>
      <c r="D80" s="66"/>
      <c r="E80" s="66"/>
      <c r="F80" s="66"/>
      <c r="G80" s="66"/>
      <c r="H80" s="66"/>
      <c r="M80" s="9" t="s">
        <v>10</v>
      </c>
    </row>
    <row r="81" spans="1:21" x14ac:dyDescent="0.2">
      <c r="B81" s="12" t="s">
        <v>107</v>
      </c>
      <c r="E81" s="12"/>
      <c r="F81" s="12" t="s">
        <v>109</v>
      </c>
      <c r="L81" s="12" t="s">
        <v>16</v>
      </c>
      <c r="O81" s="12"/>
      <c r="P81" s="12" t="s">
        <v>110</v>
      </c>
    </row>
    <row r="82" spans="1:21" x14ac:dyDescent="0.2">
      <c r="A82" s="55" t="s">
        <v>6</v>
      </c>
      <c r="B82" s="55" t="s">
        <v>0</v>
      </c>
      <c r="C82" s="55" t="s">
        <v>2</v>
      </c>
      <c r="D82" s="55" t="s">
        <v>3</v>
      </c>
      <c r="F82" s="55" t="s">
        <v>5</v>
      </c>
      <c r="G82" s="55" t="s">
        <v>1</v>
      </c>
      <c r="H82" s="55" t="s">
        <v>4</v>
      </c>
      <c r="K82" s="55" t="s">
        <v>6</v>
      </c>
      <c r="L82" s="55" t="s">
        <v>0</v>
      </c>
      <c r="M82" s="55" t="s">
        <v>2</v>
      </c>
      <c r="N82" s="55" t="s">
        <v>3</v>
      </c>
      <c r="P82" s="55" t="s">
        <v>5</v>
      </c>
      <c r="Q82" s="55" t="s">
        <v>1</v>
      </c>
      <c r="R82" s="55" t="s">
        <v>4</v>
      </c>
      <c r="T82" s="1"/>
      <c r="U82" s="1"/>
    </row>
    <row r="83" spans="1:21" x14ac:dyDescent="0.2">
      <c r="A83" s="55">
        <v>0</v>
      </c>
      <c r="K83" s="55">
        <v>0</v>
      </c>
      <c r="L83" s="55">
        <f>(B83-0.0067)/1.609*0.05</f>
        <v>-2.0820385332504665E-4</v>
      </c>
      <c r="M83" s="55">
        <f>(C83+0.0881)/1.0504*0.05</f>
        <v>4.1936405178979444E-3</v>
      </c>
      <c r="N83" s="55">
        <f>(D83+0.0221)/1.8135*0.05</f>
        <v>6.0931899641577072E-4</v>
      </c>
      <c r="P83" s="55">
        <f t="shared" ref="P83:P99" si="23">(F83-0.0067)/1.609*0.05</f>
        <v>-2.0820385332504665E-4</v>
      </c>
      <c r="Q83" s="55">
        <f>(G83+0.0881)/1.0504*0.05</f>
        <v>4.1936405178979444E-3</v>
      </c>
      <c r="R83" s="55">
        <f t="shared" ref="R83:R98" si="24">(H83+0.0221)/1.8135*0.05</f>
        <v>6.0931899641577072E-4</v>
      </c>
      <c r="T83" s="1"/>
      <c r="U83" s="1"/>
    </row>
    <row r="84" spans="1:21" x14ac:dyDescent="0.2">
      <c r="A84" s="55">
        <v>0.25</v>
      </c>
      <c r="K84" s="55">
        <v>0.25</v>
      </c>
      <c r="L84" s="55">
        <f t="shared" ref="L84:L107" si="25">(B84-0.0067)/1.609*0.05</f>
        <v>-2.0820385332504665E-4</v>
      </c>
      <c r="M84" s="55">
        <f t="shared" ref="M84:M107" si="26">(C84+0.0881)/1.0504*0.05</f>
        <v>4.1936405178979444E-3</v>
      </c>
      <c r="N84" s="55">
        <f t="shared" ref="N84:N102" si="27">(D84+0.0221)/1.8135*0.05</f>
        <v>6.0931899641577072E-4</v>
      </c>
      <c r="P84" s="55">
        <f t="shared" si="23"/>
        <v>-2.0820385332504665E-4</v>
      </c>
      <c r="Q84" s="55">
        <f t="shared" ref="Q84:Q89" si="28">(G84+0.0881)/1.0504*0.05</f>
        <v>4.1936405178979444E-3</v>
      </c>
      <c r="R84" s="55">
        <f t="shared" si="24"/>
        <v>6.0931899641577072E-4</v>
      </c>
      <c r="T84" s="1"/>
      <c r="U84" s="1"/>
    </row>
    <row r="85" spans="1:21" x14ac:dyDescent="0.2">
      <c r="A85" s="55">
        <v>0.5</v>
      </c>
      <c r="K85" s="55">
        <v>0.5</v>
      </c>
      <c r="L85" s="55">
        <f t="shared" si="25"/>
        <v>-2.0820385332504665E-4</v>
      </c>
      <c r="M85" s="55">
        <f t="shared" si="26"/>
        <v>4.1936405178979444E-3</v>
      </c>
      <c r="N85" s="55">
        <f t="shared" si="27"/>
        <v>6.0931899641577072E-4</v>
      </c>
      <c r="P85" s="55">
        <f t="shared" si="23"/>
        <v>-2.0820385332504665E-4</v>
      </c>
      <c r="Q85" s="55">
        <f t="shared" si="28"/>
        <v>4.1936405178979444E-3</v>
      </c>
      <c r="R85" s="55">
        <f t="shared" si="24"/>
        <v>6.0931899641577072E-4</v>
      </c>
      <c r="T85" s="1"/>
      <c r="U85" s="1"/>
    </row>
    <row r="86" spans="1:21" x14ac:dyDescent="0.2">
      <c r="A86" s="55">
        <v>0.75</v>
      </c>
      <c r="K86" s="55">
        <v>0.75</v>
      </c>
      <c r="L86" s="55">
        <f t="shared" si="25"/>
        <v>-2.0820385332504665E-4</v>
      </c>
      <c r="M86" s="55">
        <f t="shared" si="26"/>
        <v>4.1936405178979444E-3</v>
      </c>
      <c r="N86" s="55">
        <f t="shared" si="27"/>
        <v>6.0931899641577072E-4</v>
      </c>
      <c r="P86" s="55">
        <f t="shared" si="23"/>
        <v>-2.0820385332504665E-4</v>
      </c>
      <c r="Q86" s="55">
        <f t="shared" si="28"/>
        <v>4.1936405178979444E-3</v>
      </c>
      <c r="R86" s="55">
        <f t="shared" si="24"/>
        <v>6.0931899641577072E-4</v>
      </c>
      <c r="T86" s="1"/>
      <c r="U86" s="1"/>
    </row>
    <row r="87" spans="1:21" x14ac:dyDescent="0.2">
      <c r="A87" s="55">
        <v>1</v>
      </c>
      <c r="B87" s="3"/>
      <c r="C87" s="3"/>
      <c r="K87" s="55">
        <v>1</v>
      </c>
      <c r="L87" s="55">
        <f t="shared" si="25"/>
        <v>-2.0820385332504665E-4</v>
      </c>
      <c r="M87" s="55">
        <f t="shared" si="26"/>
        <v>4.1936405178979444E-3</v>
      </c>
      <c r="N87" s="55">
        <f t="shared" si="27"/>
        <v>6.0931899641577072E-4</v>
      </c>
      <c r="P87" s="55">
        <f t="shared" si="23"/>
        <v>-2.0820385332504665E-4</v>
      </c>
      <c r="Q87" s="55">
        <f t="shared" si="28"/>
        <v>4.1936405178979444E-3</v>
      </c>
      <c r="R87" s="55">
        <f t="shared" si="24"/>
        <v>6.0931899641577072E-4</v>
      </c>
      <c r="T87" s="1"/>
      <c r="U87" s="1"/>
    </row>
    <row r="88" spans="1:21" x14ac:dyDescent="0.2">
      <c r="A88" s="55">
        <v>1.25</v>
      </c>
      <c r="K88" s="55">
        <v>1.25</v>
      </c>
      <c r="L88" s="55">
        <f t="shared" si="25"/>
        <v>-2.0820385332504665E-4</v>
      </c>
      <c r="M88" s="55">
        <f t="shared" si="26"/>
        <v>4.1936405178979444E-3</v>
      </c>
      <c r="N88" s="55">
        <f t="shared" si="27"/>
        <v>6.0931899641577072E-4</v>
      </c>
      <c r="P88" s="55">
        <f t="shared" si="23"/>
        <v>-2.0820385332504665E-4</v>
      </c>
      <c r="Q88" s="55">
        <f t="shared" si="28"/>
        <v>4.1936405178979444E-3</v>
      </c>
      <c r="R88" s="55">
        <f t="shared" si="24"/>
        <v>6.0931899641577072E-4</v>
      </c>
      <c r="T88" s="1"/>
      <c r="U88" s="1"/>
    </row>
    <row r="89" spans="1:21" x14ac:dyDescent="0.2">
      <c r="A89" s="55">
        <v>1.5</v>
      </c>
      <c r="K89" s="55">
        <v>1.5</v>
      </c>
      <c r="L89" s="55">
        <f t="shared" si="25"/>
        <v>-2.0820385332504665E-4</v>
      </c>
      <c r="M89" s="55">
        <f t="shared" si="26"/>
        <v>4.1936405178979444E-3</v>
      </c>
      <c r="N89" s="55">
        <f t="shared" si="27"/>
        <v>6.0931899641577072E-4</v>
      </c>
      <c r="P89" s="55">
        <f t="shared" si="23"/>
        <v>-2.0820385332504665E-4</v>
      </c>
      <c r="Q89" s="55">
        <f t="shared" si="28"/>
        <v>4.1936405178979444E-3</v>
      </c>
      <c r="R89" s="55">
        <f t="shared" si="24"/>
        <v>6.0931899641577072E-4</v>
      </c>
      <c r="T89" s="1"/>
      <c r="U89" s="1"/>
    </row>
    <row r="90" spans="1:21" x14ac:dyDescent="0.2">
      <c r="A90" s="55">
        <v>1.75</v>
      </c>
      <c r="K90" s="55">
        <v>1.75</v>
      </c>
      <c r="L90" s="55">
        <f t="shared" si="25"/>
        <v>-2.0820385332504665E-4</v>
      </c>
      <c r="M90" s="55">
        <f t="shared" si="26"/>
        <v>4.1936405178979444E-3</v>
      </c>
      <c r="N90" s="55">
        <f t="shared" si="27"/>
        <v>6.0931899641577072E-4</v>
      </c>
      <c r="P90" s="55">
        <f t="shared" si="23"/>
        <v>-2.0820385332504665E-4</v>
      </c>
      <c r="Q90" s="55">
        <f>(G90+0.0881)/1.0504*0.05</f>
        <v>4.1936405178979444E-3</v>
      </c>
      <c r="R90" s="55">
        <f t="shared" si="24"/>
        <v>6.0931899641577072E-4</v>
      </c>
      <c r="T90" s="1"/>
      <c r="U90" s="1"/>
    </row>
    <row r="91" spans="1:21" x14ac:dyDescent="0.2">
      <c r="A91" s="55">
        <v>2</v>
      </c>
      <c r="K91" s="55">
        <v>2</v>
      </c>
      <c r="L91" s="55">
        <f t="shared" si="25"/>
        <v>-2.0820385332504665E-4</v>
      </c>
      <c r="M91" s="55">
        <f t="shared" si="26"/>
        <v>4.1936405178979444E-3</v>
      </c>
      <c r="N91" s="55">
        <f t="shared" si="27"/>
        <v>6.0931899641577072E-4</v>
      </c>
      <c r="P91" s="55">
        <f t="shared" si="23"/>
        <v>-2.0820385332504665E-4</v>
      </c>
      <c r="Q91" s="55">
        <f t="shared" ref="Q91:Q99" si="29">(G91+0.0881)/1.0504*0.05</f>
        <v>4.1936405178979444E-3</v>
      </c>
      <c r="R91" s="55">
        <f t="shared" si="24"/>
        <v>6.0931899641577072E-4</v>
      </c>
      <c r="T91" s="1"/>
      <c r="U91" s="1"/>
    </row>
    <row r="92" spans="1:21" x14ac:dyDescent="0.2">
      <c r="A92" s="55">
        <v>2.25</v>
      </c>
      <c r="K92" s="55">
        <v>2.25</v>
      </c>
      <c r="L92" s="55">
        <f t="shared" si="25"/>
        <v>-2.0820385332504665E-4</v>
      </c>
      <c r="M92" s="55">
        <f t="shared" si="26"/>
        <v>4.1936405178979444E-3</v>
      </c>
      <c r="N92" s="55">
        <f t="shared" si="27"/>
        <v>6.0931899641577072E-4</v>
      </c>
      <c r="P92" s="55">
        <f t="shared" si="23"/>
        <v>-2.0820385332504665E-4</v>
      </c>
      <c r="Q92" s="55">
        <f t="shared" si="29"/>
        <v>4.1936405178979444E-3</v>
      </c>
      <c r="R92" s="55">
        <f t="shared" si="24"/>
        <v>6.0931899641577072E-4</v>
      </c>
      <c r="T92" s="1"/>
      <c r="U92" s="1"/>
    </row>
    <row r="93" spans="1:21" x14ac:dyDescent="0.2">
      <c r="A93" s="55">
        <v>2.5</v>
      </c>
      <c r="K93" s="55">
        <v>2.5</v>
      </c>
      <c r="L93" s="55">
        <f t="shared" si="25"/>
        <v>-2.0820385332504665E-4</v>
      </c>
      <c r="M93" s="55">
        <f t="shared" si="26"/>
        <v>4.1936405178979444E-3</v>
      </c>
      <c r="N93" s="55">
        <f t="shared" si="27"/>
        <v>6.0931899641577072E-4</v>
      </c>
      <c r="P93" s="55">
        <f t="shared" si="23"/>
        <v>-2.0820385332504665E-4</v>
      </c>
      <c r="Q93" s="55">
        <f t="shared" si="29"/>
        <v>4.1936405178979444E-3</v>
      </c>
      <c r="R93" s="55">
        <f t="shared" si="24"/>
        <v>6.0931899641577072E-4</v>
      </c>
      <c r="T93" s="1"/>
      <c r="U93" s="1"/>
    </row>
    <row r="94" spans="1:21" x14ac:dyDescent="0.2">
      <c r="A94" s="55">
        <v>2.75</v>
      </c>
      <c r="K94" s="55">
        <v>2.75</v>
      </c>
      <c r="L94" s="55">
        <f t="shared" si="25"/>
        <v>-2.0820385332504665E-4</v>
      </c>
      <c r="M94" s="55">
        <f t="shared" si="26"/>
        <v>4.1936405178979444E-3</v>
      </c>
      <c r="N94" s="55">
        <f t="shared" si="27"/>
        <v>6.0931899641577072E-4</v>
      </c>
      <c r="P94" s="55">
        <f t="shared" si="23"/>
        <v>-2.0820385332504665E-4</v>
      </c>
      <c r="Q94" s="55">
        <f t="shared" si="29"/>
        <v>4.1936405178979444E-3</v>
      </c>
      <c r="R94" s="55">
        <f t="shared" si="24"/>
        <v>6.0931899641577072E-4</v>
      </c>
      <c r="T94" s="1"/>
      <c r="U94" s="1"/>
    </row>
    <row r="95" spans="1:21" x14ac:dyDescent="0.2">
      <c r="A95" s="55">
        <v>3</v>
      </c>
      <c r="K95" s="55">
        <v>3</v>
      </c>
      <c r="L95" s="55">
        <f t="shared" si="25"/>
        <v>-2.0820385332504665E-4</v>
      </c>
      <c r="M95" s="55">
        <f t="shared" si="26"/>
        <v>4.1936405178979444E-3</v>
      </c>
      <c r="N95" s="55">
        <f t="shared" si="27"/>
        <v>6.0931899641577072E-4</v>
      </c>
      <c r="P95" s="55">
        <f t="shared" si="23"/>
        <v>-2.0820385332504665E-4</v>
      </c>
      <c r="Q95" s="55">
        <f t="shared" si="29"/>
        <v>4.1936405178979444E-3</v>
      </c>
      <c r="R95" s="55">
        <f t="shared" si="24"/>
        <v>6.0931899641577072E-4</v>
      </c>
      <c r="T95" s="1"/>
      <c r="U95" s="1"/>
    </row>
    <row r="96" spans="1:21" x14ac:dyDescent="0.2">
      <c r="A96" s="55">
        <v>3.25</v>
      </c>
      <c r="I96" s="1"/>
      <c r="K96" s="55">
        <v>3.25</v>
      </c>
      <c r="L96" s="55">
        <f t="shared" si="25"/>
        <v>-2.0820385332504665E-4</v>
      </c>
      <c r="M96" s="55">
        <f t="shared" si="26"/>
        <v>4.1936405178979444E-3</v>
      </c>
      <c r="N96" s="55">
        <f t="shared" si="27"/>
        <v>6.0931899641577072E-4</v>
      </c>
      <c r="P96" s="55">
        <f t="shared" si="23"/>
        <v>-2.0820385332504665E-4</v>
      </c>
      <c r="Q96" s="55">
        <f t="shared" si="29"/>
        <v>4.1936405178979444E-3</v>
      </c>
      <c r="R96" s="55">
        <f t="shared" si="24"/>
        <v>6.0931899641577072E-4</v>
      </c>
      <c r="T96" s="1"/>
      <c r="U96" s="1"/>
    </row>
    <row r="97" spans="1:26" x14ac:dyDescent="0.2">
      <c r="A97" s="55">
        <v>3.5</v>
      </c>
      <c r="I97" s="1"/>
      <c r="K97" s="55">
        <v>3.5</v>
      </c>
      <c r="L97" s="55">
        <f t="shared" si="25"/>
        <v>-2.0820385332504665E-4</v>
      </c>
      <c r="M97" s="55">
        <f t="shared" si="26"/>
        <v>4.1936405178979444E-3</v>
      </c>
      <c r="N97" s="55">
        <f t="shared" si="27"/>
        <v>6.0931899641577072E-4</v>
      </c>
      <c r="P97" s="55">
        <f t="shared" si="23"/>
        <v>-2.0820385332504665E-4</v>
      </c>
      <c r="Q97" s="55">
        <f t="shared" si="29"/>
        <v>4.1936405178979444E-3</v>
      </c>
      <c r="R97" s="55">
        <f t="shared" si="24"/>
        <v>6.0931899641577072E-4</v>
      </c>
      <c r="T97" s="1"/>
      <c r="U97" s="1"/>
    </row>
    <row r="98" spans="1:26" x14ac:dyDescent="0.2">
      <c r="A98" s="55">
        <v>3.75</v>
      </c>
      <c r="I98" s="1"/>
      <c r="K98" s="55">
        <v>3.75</v>
      </c>
      <c r="L98" s="55">
        <f t="shared" si="25"/>
        <v>-2.0820385332504665E-4</v>
      </c>
      <c r="M98" s="55">
        <f t="shared" si="26"/>
        <v>4.1936405178979444E-3</v>
      </c>
      <c r="N98" s="55">
        <f t="shared" si="27"/>
        <v>6.0931899641577072E-4</v>
      </c>
      <c r="P98" s="55">
        <f t="shared" si="23"/>
        <v>-2.0820385332504665E-4</v>
      </c>
      <c r="Q98" s="55">
        <f>(G98+0.0881)/1.0504*0.05</f>
        <v>4.1936405178979444E-3</v>
      </c>
      <c r="R98" s="55">
        <f t="shared" si="24"/>
        <v>6.0931899641577072E-4</v>
      </c>
      <c r="T98" s="1"/>
      <c r="U98" s="1"/>
    </row>
    <row r="99" spans="1:26" x14ac:dyDescent="0.2">
      <c r="A99" s="55">
        <v>4</v>
      </c>
      <c r="I99" s="1"/>
      <c r="K99" s="55">
        <v>4</v>
      </c>
      <c r="L99" s="55">
        <f t="shared" si="25"/>
        <v>-2.0820385332504665E-4</v>
      </c>
      <c r="M99" s="55">
        <f t="shared" si="26"/>
        <v>4.1936405178979444E-3</v>
      </c>
      <c r="N99" s="55">
        <f t="shared" si="27"/>
        <v>6.0931899641577072E-4</v>
      </c>
      <c r="P99" s="55">
        <f t="shared" si="23"/>
        <v>-2.0820385332504665E-4</v>
      </c>
      <c r="Q99" s="55">
        <f t="shared" si="29"/>
        <v>4.1936405178979444E-3</v>
      </c>
      <c r="R99" s="55">
        <f>(H99+0.0221)/1.8135*0.05</f>
        <v>6.0931899641577072E-4</v>
      </c>
    </row>
    <row r="100" spans="1:26" x14ac:dyDescent="0.2">
      <c r="A100" s="55">
        <v>4.25</v>
      </c>
      <c r="F100" s="1"/>
      <c r="G100" s="1"/>
      <c r="H100" s="1"/>
      <c r="I100" s="1"/>
      <c r="K100" s="55">
        <v>4.25</v>
      </c>
      <c r="L100" s="55">
        <f t="shared" si="25"/>
        <v>-2.0820385332504665E-4</v>
      </c>
      <c r="M100" s="55">
        <f t="shared" si="26"/>
        <v>4.1936405178979444E-3</v>
      </c>
      <c r="N100" s="55">
        <f t="shared" si="27"/>
        <v>6.0931899641577072E-4</v>
      </c>
    </row>
    <row r="101" spans="1:26" x14ac:dyDescent="0.2">
      <c r="A101" s="55">
        <v>4.5</v>
      </c>
      <c r="F101" s="1"/>
      <c r="G101" s="1"/>
      <c r="H101" s="1"/>
      <c r="I101" s="1"/>
      <c r="K101" s="55">
        <v>4.5</v>
      </c>
      <c r="L101" s="55">
        <f t="shared" si="25"/>
        <v>-2.0820385332504665E-4</v>
      </c>
      <c r="M101" s="55">
        <f t="shared" si="26"/>
        <v>4.1936405178979444E-3</v>
      </c>
      <c r="N101" s="55">
        <f t="shared" si="27"/>
        <v>6.0931899641577072E-4</v>
      </c>
    </row>
    <row r="102" spans="1:26" x14ac:dyDescent="0.2">
      <c r="A102" s="55">
        <v>4.75</v>
      </c>
      <c r="F102" s="1"/>
      <c r="G102" s="1"/>
      <c r="H102" s="1"/>
      <c r="I102" s="1"/>
      <c r="K102" s="55">
        <v>4.75</v>
      </c>
      <c r="L102" s="55">
        <f t="shared" si="25"/>
        <v>-2.0820385332504665E-4</v>
      </c>
      <c r="M102" s="55">
        <f t="shared" si="26"/>
        <v>4.1936405178979444E-3</v>
      </c>
      <c r="N102" s="55">
        <f t="shared" si="27"/>
        <v>6.0931899641577072E-4</v>
      </c>
    </row>
    <row r="103" spans="1:26" x14ac:dyDescent="0.2">
      <c r="A103" s="55">
        <v>5.25</v>
      </c>
      <c r="G103" s="1"/>
      <c r="I103" s="1"/>
      <c r="K103" s="55">
        <v>5.25</v>
      </c>
      <c r="L103" s="55">
        <f t="shared" si="25"/>
        <v>-2.0820385332504665E-4</v>
      </c>
      <c r="M103" s="55">
        <f t="shared" si="26"/>
        <v>4.1936405178979444E-3</v>
      </c>
      <c r="N103" s="55">
        <f>(D103+0.0221)/1.8135*0.05</f>
        <v>6.0931899641577072E-4</v>
      </c>
    </row>
    <row r="104" spans="1:26" x14ac:dyDescent="0.2">
      <c r="A104" s="55">
        <v>5.75</v>
      </c>
      <c r="G104" s="1"/>
      <c r="K104" s="55">
        <v>5.75</v>
      </c>
      <c r="L104" s="55">
        <f t="shared" si="25"/>
        <v>-2.0820385332504665E-4</v>
      </c>
      <c r="M104" s="55">
        <f t="shared" si="26"/>
        <v>4.1936405178979444E-3</v>
      </c>
      <c r="N104" s="55">
        <f>(D104+0.0221)/1.8135*0.05</f>
        <v>6.0931899641577072E-4</v>
      </c>
    </row>
    <row r="105" spans="1:26" x14ac:dyDescent="0.2">
      <c r="A105" s="55">
        <v>6.25</v>
      </c>
      <c r="G105" s="1"/>
      <c r="K105" s="55">
        <v>6.25</v>
      </c>
      <c r="L105" s="55">
        <f t="shared" si="25"/>
        <v>-2.0820385332504665E-4</v>
      </c>
      <c r="M105" s="55">
        <f t="shared" si="26"/>
        <v>4.1936405178979444E-3</v>
      </c>
      <c r="N105" s="55">
        <f>(D105+0.0221)/1.8135*0.05</f>
        <v>6.0931899641577072E-4</v>
      </c>
    </row>
    <row r="106" spans="1:26" x14ac:dyDescent="0.2">
      <c r="A106" s="55">
        <v>6.75</v>
      </c>
      <c r="G106" s="1"/>
      <c r="K106" s="55">
        <v>6.75</v>
      </c>
      <c r="L106" s="55">
        <f t="shared" si="25"/>
        <v>-2.0820385332504665E-4</v>
      </c>
      <c r="M106" s="55">
        <f t="shared" si="26"/>
        <v>4.1936405178979444E-3</v>
      </c>
      <c r="N106" s="55">
        <f>(D106+0.0221)/1.8135*0.05</f>
        <v>6.0931899641577072E-4</v>
      </c>
    </row>
    <row r="107" spans="1:26" x14ac:dyDescent="0.2">
      <c r="A107" s="55">
        <v>7.25</v>
      </c>
      <c r="K107" s="55">
        <v>7.25</v>
      </c>
      <c r="L107" s="55">
        <f t="shared" si="25"/>
        <v>-2.0820385332504665E-4</v>
      </c>
      <c r="M107" s="55">
        <f t="shared" si="26"/>
        <v>4.1936405178979444E-3</v>
      </c>
      <c r="N107" s="55">
        <f>(D107+0.0221)/1.8135*0.05</f>
        <v>6.0931899641577072E-4</v>
      </c>
    </row>
    <row r="111" spans="1:26" ht="17" thickBot="1" x14ac:dyDescent="0.25"/>
    <row r="112" spans="1:26" ht="17" thickBot="1" x14ac:dyDescent="0.25">
      <c r="E112" s="67" t="s">
        <v>11</v>
      </c>
      <c r="F112" s="68"/>
      <c r="G112" s="68"/>
      <c r="H112" s="69"/>
      <c r="K112" s="67" t="s">
        <v>12</v>
      </c>
      <c r="L112" s="68"/>
      <c r="M112" s="68"/>
      <c r="N112" s="69"/>
      <c r="Q112" s="67" t="s">
        <v>110</v>
      </c>
      <c r="R112" s="68"/>
      <c r="S112" s="68"/>
      <c r="T112" s="69"/>
      <c r="W112" s="67" t="s">
        <v>103</v>
      </c>
      <c r="X112" s="68"/>
      <c r="Y112" s="68"/>
      <c r="Z112" s="69"/>
    </row>
    <row r="113" spans="1:27" x14ac:dyDescent="0.2">
      <c r="E113" s="55" t="s">
        <v>13</v>
      </c>
      <c r="F113" s="55" t="s">
        <v>88</v>
      </c>
      <c r="G113" s="55" t="s">
        <v>89</v>
      </c>
      <c r="H113" s="55" t="s">
        <v>90</v>
      </c>
      <c r="J113" s="55" t="s">
        <v>91</v>
      </c>
      <c r="K113" s="55" t="s">
        <v>92</v>
      </c>
      <c r="L113" s="55" t="s">
        <v>93</v>
      </c>
      <c r="M113" s="55" t="s">
        <v>94</v>
      </c>
      <c r="N113" s="55" t="s">
        <v>95</v>
      </c>
      <c r="O113" s="55" t="s">
        <v>96</v>
      </c>
      <c r="Q113" s="55" t="s">
        <v>14</v>
      </c>
      <c r="R113" s="55" t="s">
        <v>88</v>
      </c>
      <c r="S113" s="55" t="s">
        <v>97</v>
      </c>
      <c r="T113" s="55" t="s">
        <v>98</v>
      </c>
      <c r="V113" s="55" t="s">
        <v>99</v>
      </c>
      <c r="W113" s="55" t="s">
        <v>100</v>
      </c>
      <c r="X113" s="55" t="s">
        <v>93</v>
      </c>
      <c r="Y113" s="55" t="s">
        <v>101</v>
      </c>
      <c r="Z113" s="55" t="s">
        <v>102</v>
      </c>
      <c r="AA113" s="55" t="s">
        <v>95</v>
      </c>
    </row>
    <row r="114" spans="1:27" x14ac:dyDescent="0.2">
      <c r="E114" s="55">
        <v>0</v>
      </c>
      <c r="J114" s="55">
        <f>F114</f>
        <v>0</v>
      </c>
      <c r="K114" s="55">
        <v>0</v>
      </c>
      <c r="L114" s="55">
        <f>G114+0.05</f>
        <v>0.05</v>
      </c>
      <c r="M114" s="55">
        <v>0</v>
      </c>
      <c r="N114" s="55">
        <f>H114</f>
        <v>0</v>
      </c>
      <c r="O114" s="55">
        <v>0</v>
      </c>
      <c r="Q114" s="55">
        <v>0</v>
      </c>
      <c r="R114" s="55">
        <v>6.8188407665100079E-2</v>
      </c>
      <c r="S114" s="55">
        <v>0.15828749880595536</v>
      </c>
      <c r="T114" s="55">
        <v>2.0836862928001964E-3</v>
      </c>
      <c r="V114" s="55">
        <f>R114</f>
        <v>6.8188407665100079E-2</v>
      </c>
      <c r="W114" s="55">
        <v>0</v>
      </c>
      <c r="X114" s="55">
        <f>S114</f>
        <v>0.15828749880595536</v>
      </c>
      <c r="Y114" s="55">
        <f>X114</f>
        <v>0.15828749880595536</v>
      </c>
      <c r="Z114" s="55">
        <v>0</v>
      </c>
      <c r="AA114" s="55">
        <f>T114</f>
        <v>2.0836862928001964E-3</v>
      </c>
    </row>
    <row r="115" spans="1:27" x14ac:dyDescent="0.2">
      <c r="E115" s="55">
        <v>0.25</v>
      </c>
      <c r="J115" s="55">
        <f>F115</f>
        <v>0</v>
      </c>
      <c r="K115" s="55" t="e">
        <f>K114+(((F115+F114)/2)^$C$117)*(E115-E114)</f>
        <v>#NUM!</v>
      </c>
      <c r="L115" s="55">
        <f t="shared" ref="L115:L138" si="30">G115+0.05</f>
        <v>0.05</v>
      </c>
      <c r="M115" s="55" t="e">
        <f>M114+(((G115+G114)/2)^$C$117)*(E115-E114)</f>
        <v>#NUM!</v>
      </c>
      <c r="N115" s="55">
        <f t="shared" ref="N115:N138" si="31">H115</f>
        <v>0</v>
      </c>
      <c r="O115" s="55" t="e">
        <f>O114+(((H115+H114)/2)^$C$117)*(E115-E114)</f>
        <v>#NUM!</v>
      </c>
      <c r="Q115" s="55">
        <v>0.25</v>
      </c>
      <c r="R115" s="55">
        <v>5.0340394674094159E-2</v>
      </c>
      <c r="S115" s="55">
        <v>0.13858302526996907</v>
      </c>
      <c r="T115" s="55">
        <v>1.714779504062159E-2</v>
      </c>
      <c r="V115" s="55">
        <f t="shared" ref="V115:V130" si="32">R115</f>
        <v>5.0340394674094159E-2</v>
      </c>
      <c r="W115" s="55">
        <f>W114+(((R115+R114)/2)^$C$117)*(Q115-Q114)</f>
        <v>0.25</v>
      </c>
      <c r="X115" s="55">
        <f t="shared" ref="X115:X130" si="33">S115</f>
        <v>0.13858302526996907</v>
      </c>
      <c r="Y115" s="55">
        <f t="shared" ref="Y115:Y130" si="34">X115</f>
        <v>0.13858302526996907</v>
      </c>
      <c r="Z115" s="55">
        <f>Z114+(((S115+S114)/2)^$C$117)*(Q115-Q114)</f>
        <v>0.25</v>
      </c>
      <c r="AA115" s="55">
        <f t="shared" ref="AA115:AA130" si="35">T115</f>
        <v>1.714779504062159E-2</v>
      </c>
    </row>
    <row r="116" spans="1:27" ht="17" thickBot="1" x14ac:dyDescent="0.25">
      <c r="E116" s="55">
        <v>0.5</v>
      </c>
      <c r="J116" s="55">
        <f>F116</f>
        <v>0</v>
      </c>
      <c r="K116" s="55" t="e">
        <f t="shared" ref="K116:K138" si="36">K115+(((F116+F115)/2)^$C$117)*(E116-E115)</f>
        <v>#NUM!</v>
      </c>
      <c r="L116" s="55">
        <f t="shared" si="30"/>
        <v>0.05</v>
      </c>
      <c r="M116" s="55" t="e">
        <f t="shared" ref="M116:M138" si="37">M115+(((G116+G115)/2)^$C$117)*(E116-E115)</f>
        <v>#NUM!</v>
      </c>
      <c r="N116" s="55">
        <f t="shared" si="31"/>
        <v>0</v>
      </c>
      <c r="O116" s="55" t="e">
        <f t="shared" ref="O116:O138" si="38">O115+(((H116+H115)/2)^$C$117)*(E116-E115)</f>
        <v>#NUM!</v>
      </c>
      <c r="Q116" s="55">
        <v>0.5</v>
      </c>
      <c r="R116" s="55">
        <v>3.8316849388582666E-2</v>
      </c>
      <c r="S116" s="55">
        <v>0.12653718633828492</v>
      </c>
      <c r="T116" s="55">
        <v>2.7274567480868955E-2</v>
      </c>
      <c r="V116" s="55">
        <f t="shared" si="32"/>
        <v>3.8316849388582666E-2</v>
      </c>
      <c r="W116" s="55">
        <f t="shared" ref="W116:W130" si="39">W115+(((R116+R115)/2)^$C$117)*(Q116-Q115)</f>
        <v>0.5</v>
      </c>
      <c r="X116" s="55">
        <f t="shared" si="33"/>
        <v>0.12653718633828492</v>
      </c>
      <c r="Y116" s="55">
        <f t="shared" si="34"/>
        <v>0.12653718633828492</v>
      </c>
      <c r="Z116" s="55">
        <f t="shared" ref="Z116:Z130" si="40">Z115+(((S116+S115)/2)^$C$117)*(Q116-Q115)</f>
        <v>0.5</v>
      </c>
      <c r="AA116" s="55">
        <f t="shared" si="35"/>
        <v>2.7274567480868955E-2</v>
      </c>
    </row>
    <row r="117" spans="1:27" x14ac:dyDescent="0.2">
      <c r="A117" s="70" t="s">
        <v>17</v>
      </c>
      <c r="B117" s="71"/>
      <c r="C117" s="76">
        <v>0</v>
      </c>
      <c r="E117" s="55">
        <v>0.75</v>
      </c>
      <c r="J117" s="55">
        <f t="shared" ref="J117:J138" si="41">F117</f>
        <v>0</v>
      </c>
      <c r="K117" s="55" t="e">
        <f t="shared" si="36"/>
        <v>#NUM!</v>
      </c>
      <c r="L117" s="55">
        <f t="shared" si="30"/>
        <v>0.05</v>
      </c>
      <c r="M117" s="55" t="e">
        <f t="shared" si="37"/>
        <v>#NUM!</v>
      </c>
      <c r="N117" s="55">
        <f t="shared" si="31"/>
        <v>0</v>
      </c>
      <c r="O117" s="55" t="e">
        <f t="shared" si="38"/>
        <v>#NUM!</v>
      </c>
      <c r="Q117" s="55">
        <v>0.75</v>
      </c>
      <c r="R117" s="55">
        <v>3.049185387672558E-2</v>
      </c>
      <c r="S117" s="55">
        <v>0.11713388128130141</v>
      </c>
      <c r="T117" s="55">
        <v>3.4499165526847807E-2</v>
      </c>
      <c r="V117" s="55">
        <f t="shared" si="32"/>
        <v>3.049185387672558E-2</v>
      </c>
      <c r="W117" s="55">
        <f t="shared" si="39"/>
        <v>0.75</v>
      </c>
      <c r="X117" s="55">
        <f t="shared" si="33"/>
        <v>0.11713388128130141</v>
      </c>
      <c r="Y117" s="55">
        <f t="shared" si="34"/>
        <v>0.11713388128130141</v>
      </c>
      <c r="Z117" s="55">
        <f t="shared" si="40"/>
        <v>0.75</v>
      </c>
      <c r="AA117" s="55">
        <f t="shared" si="35"/>
        <v>3.4499165526847807E-2</v>
      </c>
    </row>
    <row r="118" spans="1:27" x14ac:dyDescent="0.2">
      <c r="A118" s="72"/>
      <c r="B118" s="73"/>
      <c r="C118" s="77"/>
      <c r="E118" s="55">
        <v>1</v>
      </c>
      <c r="J118" s="55">
        <f t="shared" si="41"/>
        <v>0</v>
      </c>
      <c r="K118" s="55" t="e">
        <f>K117+(((F118+F117)/2)^$C$117)*(E118-E117)</f>
        <v>#NUM!</v>
      </c>
      <c r="L118" s="55">
        <f t="shared" si="30"/>
        <v>0.05</v>
      </c>
      <c r="M118" s="55" t="e">
        <f t="shared" si="37"/>
        <v>#NUM!</v>
      </c>
      <c r="N118" s="55">
        <f t="shared" si="31"/>
        <v>0</v>
      </c>
      <c r="O118" s="55" t="e">
        <f t="shared" si="38"/>
        <v>#NUM!</v>
      </c>
      <c r="Q118" s="55">
        <v>1</v>
      </c>
      <c r="R118" s="55">
        <v>2.3889685445967743E-2</v>
      </c>
      <c r="S118" s="55">
        <v>0.10960223550734055</v>
      </c>
      <c r="T118" s="55">
        <v>3.9749581079321486E-2</v>
      </c>
      <c r="V118" s="55">
        <f t="shared" si="32"/>
        <v>2.3889685445967743E-2</v>
      </c>
      <c r="W118" s="55">
        <f t="shared" si="39"/>
        <v>1</v>
      </c>
      <c r="X118" s="55">
        <f t="shared" si="33"/>
        <v>0.10960223550734055</v>
      </c>
      <c r="Y118" s="55">
        <f t="shared" si="34"/>
        <v>0.10960223550734055</v>
      </c>
      <c r="Z118" s="55">
        <f t="shared" si="40"/>
        <v>1</v>
      </c>
      <c r="AA118" s="55">
        <f t="shared" si="35"/>
        <v>3.9749581079321486E-2</v>
      </c>
    </row>
    <row r="119" spans="1:27" ht="17" thickBot="1" x14ac:dyDescent="0.25">
      <c r="A119" s="74"/>
      <c r="B119" s="75"/>
      <c r="C119" s="78"/>
      <c r="E119" s="55">
        <v>1.25</v>
      </c>
      <c r="J119" s="55">
        <f t="shared" si="41"/>
        <v>0</v>
      </c>
      <c r="K119" s="55" t="e">
        <f t="shared" si="36"/>
        <v>#NUM!</v>
      </c>
      <c r="L119" s="55">
        <f t="shared" si="30"/>
        <v>0.05</v>
      </c>
      <c r="M119" s="55" t="e">
        <f t="shared" si="37"/>
        <v>#NUM!</v>
      </c>
      <c r="N119" s="55">
        <f t="shared" si="31"/>
        <v>0</v>
      </c>
      <c r="O119" s="55" t="e">
        <f t="shared" si="38"/>
        <v>#NUM!</v>
      </c>
      <c r="Q119" s="55">
        <v>1.25</v>
      </c>
      <c r="R119" s="55">
        <v>1.9251784471240586E-2</v>
      </c>
      <c r="S119" s="55">
        <v>0.1030693648855793</v>
      </c>
      <c r="T119" s="55">
        <v>4.417667087636229E-2</v>
      </c>
      <c r="V119" s="55">
        <f t="shared" si="32"/>
        <v>1.9251784471240586E-2</v>
      </c>
      <c r="W119" s="55">
        <f t="shared" si="39"/>
        <v>1.25</v>
      </c>
      <c r="X119" s="55">
        <f t="shared" si="33"/>
        <v>0.1030693648855793</v>
      </c>
      <c r="Y119" s="55">
        <f t="shared" si="34"/>
        <v>0.1030693648855793</v>
      </c>
      <c r="Z119" s="55">
        <f t="shared" si="40"/>
        <v>1.25</v>
      </c>
      <c r="AA119" s="55">
        <f t="shared" si="35"/>
        <v>4.417667087636229E-2</v>
      </c>
    </row>
    <row r="120" spans="1:27" x14ac:dyDescent="0.2">
      <c r="E120" s="55">
        <v>1.5</v>
      </c>
      <c r="J120" s="55">
        <f t="shared" si="41"/>
        <v>0</v>
      </c>
      <c r="K120" s="55" t="e">
        <f t="shared" si="36"/>
        <v>#NUM!</v>
      </c>
      <c r="L120" s="55">
        <f t="shared" si="30"/>
        <v>0.05</v>
      </c>
      <c r="M120" s="55" t="e">
        <f t="shared" si="37"/>
        <v>#NUM!</v>
      </c>
      <c r="N120" s="55">
        <f t="shared" si="31"/>
        <v>0</v>
      </c>
      <c r="O120" s="55" t="e">
        <f t="shared" si="38"/>
        <v>#NUM!</v>
      </c>
      <c r="Q120" s="55">
        <v>1.5</v>
      </c>
      <c r="R120" s="55">
        <v>1.5047413693786671E-2</v>
      </c>
      <c r="S120" s="55">
        <v>9.8644443096494672E-2</v>
      </c>
      <c r="T120" s="55">
        <v>4.7763629755111392E-2</v>
      </c>
      <c r="V120" s="55">
        <f t="shared" si="32"/>
        <v>1.5047413693786671E-2</v>
      </c>
      <c r="W120" s="55">
        <f t="shared" si="39"/>
        <v>1.5</v>
      </c>
      <c r="X120" s="55">
        <f t="shared" si="33"/>
        <v>9.8644443096494672E-2</v>
      </c>
      <c r="Y120" s="55">
        <f t="shared" si="34"/>
        <v>9.8644443096494672E-2</v>
      </c>
      <c r="Z120" s="55">
        <f t="shared" si="40"/>
        <v>1.5</v>
      </c>
      <c r="AA120" s="55">
        <f t="shared" si="35"/>
        <v>4.7763629755111392E-2</v>
      </c>
    </row>
    <row r="121" spans="1:27" x14ac:dyDescent="0.2">
      <c r="E121" s="55">
        <v>1.75</v>
      </c>
      <c r="J121" s="55">
        <f t="shared" si="41"/>
        <v>0</v>
      </c>
      <c r="K121" s="55" t="e">
        <f t="shared" si="36"/>
        <v>#NUM!</v>
      </c>
      <c r="L121" s="55">
        <f t="shared" si="30"/>
        <v>0.05</v>
      </c>
      <c r="M121" s="55" t="e">
        <f t="shared" si="37"/>
        <v>#NUM!</v>
      </c>
      <c r="N121" s="55">
        <f t="shared" si="31"/>
        <v>0</v>
      </c>
      <c r="O121" s="55" t="e">
        <f t="shared" si="38"/>
        <v>#NUM!</v>
      </c>
      <c r="Q121" s="55">
        <v>1.75</v>
      </c>
      <c r="R121" s="55">
        <v>1.185006626495951E-2</v>
      </c>
      <c r="S121" s="55">
        <v>9.466395141365766E-2</v>
      </c>
      <c r="T121" s="55">
        <v>5.0550319192893302E-2</v>
      </c>
      <c r="V121" s="55">
        <f t="shared" si="32"/>
        <v>1.185006626495951E-2</v>
      </c>
      <c r="W121" s="55">
        <f t="shared" si="39"/>
        <v>1.75</v>
      </c>
      <c r="X121" s="55">
        <f t="shared" si="33"/>
        <v>9.466395141365766E-2</v>
      </c>
      <c r="Y121" s="55">
        <f t="shared" si="34"/>
        <v>9.466395141365766E-2</v>
      </c>
      <c r="Z121" s="55">
        <f t="shared" si="40"/>
        <v>1.75</v>
      </c>
      <c r="AA121" s="55">
        <f t="shared" si="35"/>
        <v>5.0550319192893302E-2</v>
      </c>
    </row>
    <row r="122" spans="1:27" x14ac:dyDescent="0.2">
      <c r="E122" s="55">
        <v>2</v>
      </c>
      <c r="J122" s="55">
        <f t="shared" si="41"/>
        <v>0</v>
      </c>
      <c r="K122" s="55" t="e">
        <f t="shared" si="36"/>
        <v>#NUM!</v>
      </c>
      <c r="L122" s="55">
        <f t="shared" si="30"/>
        <v>0.05</v>
      </c>
      <c r="M122" s="55" t="e">
        <f t="shared" si="37"/>
        <v>#NUM!</v>
      </c>
      <c r="N122" s="55">
        <f t="shared" si="31"/>
        <v>0</v>
      </c>
      <c r="O122" s="55" t="e">
        <f t="shared" si="38"/>
        <v>#NUM!</v>
      </c>
      <c r="Q122" s="55">
        <v>2</v>
      </c>
      <c r="R122" s="55">
        <v>9.0955289652321636E-3</v>
      </c>
      <c r="S122" s="55">
        <v>9.0719307475884914E-2</v>
      </c>
      <c r="T122" s="55">
        <v>5.2877413205569906E-2</v>
      </c>
      <c r="V122" s="55">
        <f t="shared" si="32"/>
        <v>9.0955289652321636E-3</v>
      </c>
      <c r="W122" s="55">
        <f t="shared" si="39"/>
        <v>2</v>
      </c>
      <c r="X122" s="55">
        <f t="shared" si="33"/>
        <v>9.0719307475884914E-2</v>
      </c>
      <c r="Y122" s="55">
        <f t="shared" si="34"/>
        <v>9.0719307475884914E-2</v>
      </c>
      <c r="Z122" s="55">
        <f t="shared" si="40"/>
        <v>2</v>
      </c>
      <c r="AA122" s="55">
        <f t="shared" si="35"/>
        <v>5.2877413205569906E-2</v>
      </c>
    </row>
    <row r="123" spans="1:27" x14ac:dyDescent="0.2">
      <c r="E123" s="55">
        <v>2.25</v>
      </c>
      <c r="J123" s="55">
        <f t="shared" si="41"/>
        <v>0</v>
      </c>
      <c r="K123" s="55" t="e">
        <f t="shared" si="36"/>
        <v>#NUM!</v>
      </c>
      <c r="L123" s="55">
        <f t="shared" si="30"/>
        <v>0.05</v>
      </c>
      <c r="M123" s="55" t="e">
        <f t="shared" si="37"/>
        <v>#NUM!</v>
      </c>
      <c r="N123" s="55">
        <f t="shared" si="31"/>
        <v>0</v>
      </c>
      <c r="O123" s="55" t="e">
        <f t="shared" si="38"/>
        <v>#NUM!</v>
      </c>
      <c r="Q123" s="55">
        <v>2.25</v>
      </c>
      <c r="R123" s="55">
        <v>7.07389060963785E-3</v>
      </c>
      <c r="S123" s="55">
        <v>8.8077070110700706E-2</v>
      </c>
      <c r="T123" s="55">
        <v>5.4334290315734224E-2</v>
      </c>
      <c r="V123" s="55">
        <f t="shared" si="32"/>
        <v>7.07389060963785E-3</v>
      </c>
      <c r="W123" s="55">
        <f t="shared" si="39"/>
        <v>2.25</v>
      </c>
      <c r="X123" s="55">
        <f t="shared" si="33"/>
        <v>8.8077070110700706E-2</v>
      </c>
      <c r="Y123" s="55">
        <f t="shared" si="34"/>
        <v>8.8077070110700706E-2</v>
      </c>
      <c r="Z123" s="55">
        <f t="shared" si="40"/>
        <v>2.25</v>
      </c>
      <c r="AA123" s="55">
        <f t="shared" si="35"/>
        <v>5.4334290315734224E-2</v>
      </c>
    </row>
    <row r="124" spans="1:27" x14ac:dyDescent="0.2">
      <c r="E124" s="55">
        <v>2.5</v>
      </c>
      <c r="J124" s="55">
        <f t="shared" si="41"/>
        <v>0</v>
      </c>
      <c r="K124" s="55" t="e">
        <f t="shared" si="36"/>
        <v>#NUM!</v>
      </c>
      <c r="L124" s="55">
        <f t="shared" si="30"/>
        <v>0.05</v>
      </c>
      <c r="M124" s="55" t="e">
        <f t="shared" si="37"/>
        <v>#NUM!</v>
      </c>
      <c r="N124" s="55">
        <f t="shared" si="31"/>
        <v>0</v>
      </c>
      <c r="O124" s="55" t="e">
        <f t="shared" si="38"/>
        <v>#NUM!</v>
      </c>
      <c r="Q124" s="55">
        <v>2.5</v>
      </c>
      <c r="R124" s="55">
        <v>4.9645473817258243E-3</v>
      </c>
      <c r="S124" s="55">
        <v>8.5144139549434991E-2</v>
      </c>
      <c r="T124" s="55">
        <v>5.5991450747531583E-2</v>
      </c>
      <c r="V124" s="55">
        <f t="shared" si="32"/>
        <v>4.9645473817258243E-3</v>
      </c>
      <c r="W124" s="55">
        <f t="shared" si="39"/>
        <v>2.5</v>
      </c>
      <c r="X124" s="55">
        <f t="shared" si="33"/>
        <v>8.5144139549434991E-2</v>
      </c>
      <c r="Y124" s="55">
        <f t="shared" si="34"/>
        <v>8.5144139549434991E-2</v>
      </c>
      <c r="Z124" s="55">
        <f t="shared" si="40"/>
        <v>2.5</v>
      </c>
      <c r="AA124" s="55">
        <f t="shared" si="35"/>
        <v>5.5991450747531583E-2</v>
      </c>
    </row>
    <row r="125" spans="1:27" x14ac:dyDescent="0.2">
      <c r="E125" s="55">
        <v>2.75</v>
      </c>
      <c r="J125" s="55">
        <f t="shared" si="41"/>
        <v>0</v>
      </c>
      <c r="K125" s="55" t="e">
        <f t="shared" si="36"/>
        <v>#NUM!</v>
      </c>
      <c r="L125" s="55">
        <f t="shared" si="30"/>
        <v>0.05</v>
      </c>
      <c r="M125" s="55" t="e">
        <f t="shared" si="37"/>
        <v>#NUM!</v>
      </c>
      <c r="N125" s="55">
        <f t="shared" si="31"/>
        <v>0</v>
      </c>
      <c r="O125" s="55" t="e">
        <f t="shared" si="38"/>
        <v>#NUM!</v>
      </c>
      <c r="Q125" s="55">
        <v>2.75</v>
      </c>
      <c r="R125" s="55">
        <v>3.3302665172056248E-3</v>
      </c>
      <c r="S125" s="55">
        <v>8.3200105404524938E-2</v>
      </c>
      <c r="T125" s="55">
        <v>5.7311601361655917E-2</v>
      </c>
      <c r="V125" s="55">
        <f t="shared" si="32"/>
        <v>3.3302665172056248E-3</v>
      </c>
      <c r="W125" s="55">
        <f t="shared" si="39"/>
        <v>2.75</v>
      </c>
      <c r="X125" s="55">
        <f t="shared" si="33"/>
        <v>8.3200105404524938E-2</v>
      </c>
      <c r="Y125" s="55">
        <f t="shared" si="34"/>
        <v>8.3200105404524938E-2</v>
      </c>
      <c r="Z125" s="55">
        <f t="shared" si="40"/>
        <v>2.75</v>
      </c>
      <c r="AA125" s="55">
        <f t="shared" si="35"/>
        <v>5.7311601361655917E-2</v>
      </c>
    </row>
    <row r="126" spans="1:27" x14ac:dyDescent="0.2">
      <c r="E126" s="55">
        <v>3</v>
      </c>
      <c r="J126" s="55">
        <f t="shared" si="41"/>
        <v>0</v>
      </c>
      <c r="K126" s="55" t="e">
        <f t="shared" si="36"/>
        <v>#NUM!</v>
      </c>
      <c r="L126" s="55">
        <f t="shared" si="30"/>
        <v>0.05</v>
      </c>
      <c r="M126" s="55" t="e">
        <f t="shared" si="37"/>
        <v>#NUM!</v>
      </c>
      <c r="N126" s="55">
        <f t="shared" si="31"/>
        <v>0</v>
      </c>
      <c r="O126" s="55" t="e">
        <f t="shared" si="38"/>
        <v>#NUM!</v>
      </c>
      <c r="Q126" s="55">
        <v>3</v>
      </c>
      <c r="R126" s="55">
        <v>2.1540653708198667E-3</v>
      </c>
      <c r="S126" s="55">
        <v>8.1117511110305615E-2</v>
      </c>
      <c r="T126" s="55">
        <v>5.8258568656668057E-2</v>
      </c>
      <c r="V126" s="55">
        <f t="shared" si="32"/>
        <v>2.1540653708198667E-3</v>
      </c>
      <c r="W126" s="55">
        <f t="shared" si="39"/>
        <v>3</v>
      </c>
      <c r="X126" s="55">
        <f t="shared" si="33"/>
        <v>8.1117511110305615E-2</v>
      </c>
      <c r="Y126" s="55">
        <f t="shared" si="34"/>
        <v>8.1117511110305615E-2</v>
      </c>
      <c r="Z126" s="55">
        <f t="shared" si="40"/>
        <v>3</v>
      </c>
      <c r="AA126" s="55">
        <f t="shared" si="35"/>
        <v>5.8258568656668057E-2</v>
      </c>
    </row>
    <row r="127" spans="1:27" x14ac:dyDescent="0.2">
      <c r="E127" s="55">
        <v>3.25</v>
      </c>
      <c r="J127" s="55">
        <f t="shared" si="41"/>
        <v>0</v>
      </c>
      <c r="K127" s="55" t="e">
        <f t="shared" si="36"/>
        <v>#NUM!</v>
      </c>
      <c r="L127" s="55">
        <f t="shared" si="30"/>
        <v>0.05</v>
      </c>
      <c r="M127" s="55" t="e">
        <f t="shared" si="37"/>
        <v>#NUM!</v>
      </c>
      <c r="N127" s="55">
        <f t="shared" si="31"/>
        <v>0</v>
      </c>
      <c r="O127" s="55" t="e">
        <f t="shared" si="38"/>
        <v>#NUM!</v>
      </c>
      <c r="Q127" s="55">
        <v>3.25</v>
      </c>
      <c r="R127" s="55">
        <v>1.4983288001274211E-3</v>
      </c>
      <c r="S127" s="55">
        <v>8.0310226026023432E-2</v>
      </c>
      <c r="T127" s="55">
        <v>5.883074504856383E-2</v>
      </c>
      <c r="V127" s="55">
        <f t="shared" si="32"/>
        <v>1.4983288001274211E-3</v>
      </c>
      <c r="W127" s="55">
        <f t="shared" si="39"/>
        <v>3.25</v>
      </c>
      <c r="X127" s="55">
        <f t="shared" si="33"/>
        <v>8.0310226026023432E-2</v>
      </c>
      <c r="Y127" s="55">
        <f t="shared" si="34"/>
        <v>8.0310226026023432E-2</v>
      </c>
      <c r="Z127" s="55">
        <f t="shared" si="40"/>
        <v>3.25</v>
      </c>
      <c r="AA127" s="55">
        <f t="shared" si="35"/>
        <v>5.883074504856383E-2</v>
      </c>
    </row>
    <row r="128" spans="1:27" x14ac:dyDescent="0.2">
      <c r="E128" s="55">
        <v>3.5</v>
      </c>
      <c r="J128" s="55">
        <f t="shared" si="41"/>
        <v>0</v>
      </c>
      <c r="K128" s="55" t="e">
        <f t="shared" si="36"/>
        <v>#NUM!</v>
      </c>
      <c r="L128" s="55">
        <f t="shared" si="30"/>
        <v>0.05</v>
      </c>
      <c r="M128" s="55" t="e">
        <f t="shared" si="37"/>
        <v>#NUM!</v>
      </c>
      <c r="N128" s="55">
        <f t="shared" si="31"/>
        <v>0</v>
      </c>
      <c r="O128" s="55" t="e">
        <f t="shared" si="38"/>
        <v>#NUM!</v>
      </c>
      <c r="Q128" s="55">
        <v>3.5</v>
      </c>
      <c r="R128" s="55">
        <v>1.2999160196879491E-3</v>
      </c>
      <c r="S128" s="55">
        <v>7.9262682324714395E-2</v>
      </c>
      <c r="T128" s="55">
        <v>5.8735678599423226E-2</v>
      </c>
      <c r="V128" s="55">
        <f t="shared" si="32"/>
        <v>1.2999160196879491E-3</v>
      </c>
      <c r="W128" s="55">
        <f t="shared" si="39"/>
        <v>3.5</v>
      </c>
      <c r="X128" s="55">
        <f t="shared" si="33"/>
        <v>7.9262682324714395E-2</v>
      </c>
      <c r="Y128" s="55">
        <f t="shared" si="34"/>
        <v>7.9262682324714395E-2</v>
      </c>
      <c r="Z128" s="55">
        <f t="shared" si="40"/>
        <v>3.5</v>
      </c>
      <c r="AA128" s="55">
        <f t="shared" si="35"/>
        <v>5.8735678599423226E-2</v>
      </c>
    </row>
    <row r="129" spans="5:27" x14ac:dyDescent="0.2">
      <c r="E129" s="55">
        <v>3.75</v>
      </c>
      <c r="J129" s="55">
        <f t="shared" si="41"/>
        <v>0</v>
      </c>
      <c r="K129" s="55" t="e">
        <f t="shared" si="36"/>
        <v>#NUM!</v>
      </c>
      <c r="L129" s="55">
        <f t="shared" si="30"/>
        <v>0.05</v>
      </c>
      <c r="M129" s="55" t="e">
        <f t="shared" si="37"/>
        <v>#NUM!</v>
      </c>
      <c r="N129" s="55">
        <f t="shared" si="31"/>
        <v>0</v>
      </c>
      <c r="O129" s="55" t="e">
        <f t="shared" si="38"/>
        <v>#NUM!</v>
      </c>
      <c r="Q129" s="55">
        <v>3.75</v>
      </c>
      <c r="R129" s="55">
        <v>1.2663929931853823E-3</v>
      </c>
      <c r="S129" s="55">
        <v>7.8298746924218399E-2</v>
      </c>
      <c r="T129" s="55">
        <v>5.8945110542587269E-2</v>
      </c>
      <c r="V129" s="55">
        <f t="shared" si="32"/>
        <v>1.2663929931853823E-3</v>
      </c>
      <c r="W129" s="55">
        <f t="shared" si="39"/>
        <v>3.75</v>
      </c>
      <c r="X129" s="55">
        <f t="shared" si="33"/>
        <v>7.8298746924218399E-2</v>
      </c>
      <c r="Y129" s="55">
        <f t="shared" si="34"/>
        <v>7.8298746924218399E-2</v>
      </c>
      <c r="Z129" s="55">
        <f t="shared" si="40"/>
        <v>3.75</v>
      </c>
      <c r="AA129" s="55">
        <f t="shared" si="35"/>
        <v>5.8945110542587269E-2</v>
      </c>
    </row>
    <row r="130" spans="5:27" x14ac:dyDescent="0.2">
      <c r="E130" s="55">
        <v>4</v>
      </c>
      <c r="J130" s="55">
        <f t="shared" si="41"/>
        <v>0</v>
      </c>
      <c r="K130" s="55" t="e">
        <f t="shared" si="36"/>
        <v>#NUM!</v>
      </c>
      <c r="L130" s="55">
        <f t="shared" si="30"/>
        <v>0.05</v>
      </c>
      <c r="M130" s="55" t="e">
        <f t="shared" si="37"/>
        <v>#NUM!</v>
      </c>
      <c r="N130" s="55">
        <f t="shared" si="31"/>
        <v>0</v>
      </c>
      <c r="O130" s="55" t="e">
        <f t="shared" si="38"/>
        <v>#NUM!</v>
      </c>
      <c r="Q130" s="55">
        <v>4</v>
      </c>
      <c r="R130" s="55">
        <v>1.2302625312552735E-3</v>
      </c>
      <c r="S130" s="55">
        <v>7.7213338228606737E-2</v>
      </c>
      <c r="T130" s="55">
        <v>5.8945124836828511E-2</v>
      </c>
      <c r="V130" s="55">
        <f t="shared" si="32"/>
        <v>1.2302625312552735E-3</v>
      </c>
      <c r="W130" s="55">
        <f t="shared" si="39"/>
        <v>4</v>
      </c>
      <c r="X130" s="55">
        <f t="shared" si="33"/>
        <v>7.7213338228606737E-2</v>
      </c>
      <c r="Y130" s="55">
        <f t="shared" si="34"/>
        <v>7.7213338228606737E-2</v>
      </c>
      <c r="Z130" s="55">
        <f t="shared" si="40"/>
        <v>4</v>
      </c>
      <c r="AA130" s="55">
        <f t="shared" si="35"/>
        <v>5.8945124836828511E-2</v>
      </c>
    </row>
    <row r="131" spans="5:27" x14ac:dyDescent="0.2">
      <c r="E131" s="55">
        <v>4.25</v>
      </c>
      <c r="J131" s="55">
        <f t="shared" si="41"/>
        <v>0</v>
      </c>
      <c r="K131" s="55" t="e">
        <f t="shared" si="36"/>
        <v>#NUM!</v>
      </c>
      <c r="L131" s="55">
        <f t="shared" si="30"/>
        <v>0.05</v>
      </c>
      <c r="M131" s="55" t="e">
        <f t="shared" si="37"/>
        <v>#NUM!</v>
      </c>
      <c r="N131" s="55">
        <f t="shared" si="31"/>
        <v>0</v>
      </c>
      <c r="O131" s="55" t="e">
        <f t="shared" si="38"/>
        <v>#NUM!</v>
      </c>
      <c r="Q131" s="55">
        <v>4.25</v>
      </c>
    </row>
    <row r="132" spans="5:27" x14ac:dyDescent="0.2">
      <c r="E132" s="55">
        <v>4.5</v>
      </c>
      <c r="J132" s="55">
        <f t="shared" si="41"/>
        <v>0</v>
      </c>
      <c r="K132" s="55" t="e">
        <f t="shared" si="36"/>
        <v>#NUM!</v>
      </c>
      <c r="L132" s="55">
        <f t="shared" si="30"/>
        <v>0.05</v>
      </c>
      <c r="M132" s="55" t="e">
        <f t="shared" si="37"/>
        <v>#NUM!</v>
      </c>
      <c r="N132" s="55">
        <f t="shared" si="31"/>
        <v>0</v>
      </c>
      <c r="O132" s="55" t="e">
        <f t="shared" si="38"/>
        <v>#NUM!</v>
      </c>
      <c r="Q132" s="55">
        <v>4.5</v>
      </c>
    </row>
    <row r="133" spans="5:27" x14ac:dyDescent="0.2">
      <c r="E133" s="55">
        <v>4.75</v>
      </c>
      <c r="J133" s="55">
        <f t="shared" si="41"/>
        <v>0</v>
      </c>
      <c r="K133" s="55" t="e">
        <f t="shared" si="36"/>
        <v>#NUM!</v>
      </c>
      <c r="L133" s="55">
        <f t="shared" si="30"/>
        <v>0.05</v>
      </c>
      <c r="M133" s="55" t="e">
        <f t="shared" si="37"/>
        <v>#NUM!</v>
      </c>
      <c r="N133" s="55">
        <f t="shared" si="31"/>
        <v>0</v>
      </c>
      <c r="O133" s="55" t="e">
        <f t="shared" si="38"/>
        <v>#NUM!</v>
      </c>
      <c r="Q133" s="55">
        <v>4.75</v>
      </c>
    </row>
    <row r="134" spans="5:27" x14ac:dyDescent="0.2">
      <c r="E134" s="55">
        <v>5.25</v>
      </c>
      <c r="J134" s="55">
        <f t="shared" si="41"/>
        <v>0</v>
      </c>
      <c r="K134" s="55" t="e">
        <f t="shared" si="36"/>
        <v>#NUM!</v>
      </c>
      <c r="L134" s="55">
        <f t="shared" si="30"/>
        <v>0.05</v>
      </c>
      <c r="M134" s="55" t="e">
        <f t="shared" si="37"/>
        <v>#NUM!</v>
      </c>
      <c r="N134" s="55">
        <f t="shared" si="31"/>
        <v>0</v>
      </c>
      <c r="O134" s="55" t="e">
        <f t="shared" si="38"/>
        <v>#NUM!</v>
      </c>
      <c r="Q134" s="55">
        <v>5.25</v>
      </c>
    </row>
    <row r="135" spans="5:27" x14ac:dyDescent="0.2">
      <c r="E135" s="55">
        <v>5.75</v>
      </c>
      <c r="J135" s="55">
        <f t="shared" si="41"/>
        <v>0</v>
      </c>
      <c r="K135" s="55" t="e">
        <f t="shared" si="36"/>
        <v>#NUM!</v>
      </c>
      <c r="L135" s="55">
        <f t="shared" si="30"/>
        <v>0.05</v>
      </c>
      <c r="M135" s="55" t="e">
        <f t="shared" si="37"/>
        <v>#NUM!</v>
      </c>
      <c r="N135" s="55">
        <f t="shared" si="31"/>
        <v>0</v>
      </c>
      <c r="O135" s="55" t="e">
        <f t="shared" si="38"/>
        <v>#NUM!</v>
      </c>
      <c r="Q135" s="55">
        <v>5.75</v>
      </c>
    </row>
    <row r="136" spans="5:27" x14ac:dyDescent="0.2">
      <c r="E136" s="55">
        <v>6.25</v>
      </c>
      <c r="J136" s="55">
        <f t="shared" si="41"/>
        <v>0</v>
      </c>
      <c r="K136" s="55" t="e">
        <f t="shared" si="36"/>
        <v>#NUM!</v>
      </c>
      <c r="L136" s="55">
        <f t="shared" si="30"/>
        <v>0.05</v>
      </c>
      <c r="M136" s="55" t="e">
        <f t="shared" si="37"/>
        <v>#NUM!</v>
      </c>
      <c r="N136" s="55">
        <f t="shared" si="31"/>
        <v>0</v>
      </c>
      <c r="O136" s="55" t="e">
        <f t="shared" si="38"/>
        <v>#NUM!</v>
      </c>
      <c r="Q136" s="55">
        <v>6.25</v>
      </c>
    </row>
    <row r="137" spans="5:27" x14ac:dyDescent="0.2">
      <c r="E137" s="55">
        <v>6.75</v>
      </c>
      <c r="J137" s="55">
        <f t="shared" si="41"/>
        <v>0</v>
      </c>
      <c r="K137" s="55" t="e">
        <f t="shared" si="36"/>
        <v>#NUM!</v>
      </c>
      <c r="L137" s="55">
        <f t="shared" si="30"/>
        <v>0.05</v>
      </c>
      <c r="M137" s="55" t="e">
        <f t="shared" si="37"/>
        <v>#NUM!</v>
      </c>
      <c r="N137" s="55">
        <f t="shared" si="31"/>
        <v>0</v>
      </c>
      <c r="O137" s="55" t="e">
        <f t="shared" si="38"/>
        <v>#NUM!</v>
      </c>
      <c r="Q137" s="55">
        <v>6.75</v>
      </c>
    </row>
    <row r="138" spans="5:27" x14ac:dyDescent="0.2">
      <c r="E138" s="55">
        <v>7.25</v>
      </c>
      <c r="J138" s="55">
        <f t="shared" si="41"/>
        <v>0</v>
      </c>
      <c r="K138" s="55" t="e">
        <f t="shared" si="36"/>
        <v>#NUM!</v>
      </c>
      <c r="L138" s="55">
        <f t="shared" si="30"/>
        <v>0.05</v>
      </c>
      <c r="M138" s="55" t="e">
        <f t="shared" si="37"/>
        <v>#NUM!</v>
      </c>
      <c r="N138" s="55">
        <f t="shared" si="31"/>
        <v>0</v>
      </c>
      <c r="O138" s="55" t="e">
        <f t="shared" si="38"/>
        <v>#NUM!</v>
      </c>
      <c r="Q138" s="55">
        <v>7.25</v>
      </c>
    </row>
  </sheetData>
  <mergeCells count="14">
    <mergeCell ref="B2:H2"/>
    <mergeCell ref="E34:H34"/>
    <mergeCell ref="K34:N34"/>
    <mergeCell ref="B80:H80"/>
    <mergeCell ref="E112:H112"/>
    <mergeCell ref="K112:N112"/>
    <mergeCell ref="Q34:T34"/>
    <mergeCell ref="W34:Z34"/>
    <mergeCell ref="A39:B41"/>
    <mergeCell ref="C39:C41"/>
    <mergeCell ref="A117:B119"/>
    <mergeCell ref="C117:C119"/>
    <mergeCell ref="Q112:T112"/>
    <mergeCell ref="W112:Z112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D60C1-0055-194A-85D7-604970F0F9DA}">
  <dimension ref="A2:AL137"/>
  <sheetViews>
    <sheetView topLeftCell="I21" workbookViewId="0">
      <selection activeCell="T3" sqref="T3:V6"/>
    </sheetView>
  </sheetViews>
  <sheetFormatPr baseColWidth="10" defaultColWidth="10.83203125" defaultRowHeight="16" x14ac:dyDescent="0.2"/>
  <cols>
    <col min="1" max="16384" width="10.83203125" style="55"/>
  </cols>
  <sheetData>
    <row r="2" spans="1:26" ht="21" x14ac:dyDescent="0.25">
      <c r="B2" s="66" t="s">
        <v>9</v>
      </c>
      <c r="C2" s="66"/>
      <c r="D2" s="66"/>
      <c r="E2" s="66"/>
      <c r="F2" s="66"/>
      <c r="G2" s="66"/>
      <c r="H2" s="66"/>
      <c r="M2" s="9" t="s">
        <v>10</v>
      </c>
    </row>
    <row r="3" spans="1:26" x14ac:dyDescent="0.2">
      <c r="B3" s="12" t="s">
        <v>105</v>
      </c>
      <c r="E3" s="12"/>
      <c r="F3" s="12" t="s">
        <v>245</v>
      </c>
      <c r="L3" s="12" t="s">
        <v>16</v>
      </c>
      <c r="O3" s="12"/>
      <c r="P3" s="12" t="s">
        <v>246</v>
      </c>
      <c r="T3" s="12"/>
      <c r="X3" s="12" t="s">
        <v>219</v>
      </c>
    </row>
    <row r="4" spans="1:26" x14ac:dyDescent="0.2">
      <c r="A4" s="55" t="s">
        <v>6</v>
      </c>
      <c r="B4" s="55" t="s">
        <v>0</v>
      </c>
      <c r="C4" s="55" t="s">
        <v>2</v>
      </c>
      <c r="D4" s="55" t="s">
        <v>3</v>
      </c>
      <c r="F4" s="55" t="s">
        <v>5</v>
      </c>
      <c r="G4" s="55" t="s">
        <v>1</v>
      </c>
      <c r="H4" s="55" t="s">
        <v>4</v>
      </c>
      <c r="K4" s="55" t="s">
        <v>6</v>
      </c>
      <c r="L4" s="55" t="s">
        <v>0</v>
      </c>
      <c r="M4" s="55" t="s">
        <v>2</v>
      </c>
      <c r="N4" s="55" t="s">
        <v>3</v>
      </c>
      <c r="P4" s="55" t="s">
        <v>5</v>
      </c>
      <c r="Q4" s="55" t="s">
        <v>1</v>
      </c>
      <c r="R4" s="55" t="s">
        <v>4</v>
      </c>
      <c r="X4" s="55" t="s">
        <v>5</v>
      </c>
      <c r="Y4" s="55" t="s">
        <v>1</v>
      </c>
      <c r="Z4" s="55" t="s">
        <v>4</v>
      </c>
    </row>
    <row r="5" spans="1:26" x14ac:dyDescent="0.2">
      <c r="A5" s="55">
        <v>0</v>
      </c>
      <c r="B5" s="55">
        <v>2.18508955857481</v>
      </c>
      <c r="C5" s="55">
        <v>2.1308375823934398</v>
      </c>
      <c r="D5" s="55">
        <v>4.8319582020101497E-2</v>
      </c>
      <c r="F5" s="57">
        <v>1.0850383781021</v>
      </c>
      <c r="G5" s="57">
        <v>2.21557059160601</v>
      </c>
      <c r="H5" s="55">
        <v>5.1790817946759202E-2</v>
      </c>
      <c r="K5" s="55">
        <v>0</v>
      </c>
      <c r="L5" s="55">
        <f>(B5-0.0067)/1.609*0.05</f>
        <v>6.7693895543033261E-2</v>
      </c>
      <c r="M5" s="55">
        <f>(C5+0.0881)/1.0504*0.05</f>
        <v>0.10562345689230007</v>
      </c>
      <c r="N5" s="55">
        <f>(D5+0.0221)/1.8135*0.05</f>
        <v>1.9415379658147644E-3</v>
      </c>
      <c r="P5" s="55">
        <f>(F5-0.0067)/1.609*0.05</f>
        <v>3.3509582911811685E-2</v>
      </c>
      <c r="Q5" s="55">
        <f>(G5+0.0881)/1.0504*0.05</f>
        <v>0.10965682557149706</v>
      </c>
      <c r="R5" s="55">
        <f>(H5+0.0221)/1.8135*0.05</f>
        <v>2.0372433952787206E-3</v>
      </c>
    </row>
    <row r="6" spans="1:26" x14ac:dyDescent="0.2">
      <c r="A6" s="55">
        <v>0.25</v>
      </c>
      <c r="B6" s="55">
        <v>1.29363969447497</v>
      </c>
      <c r="C6" s="55">
        <v>1.7055454666804599</v>
      </c>
      <c r="D6" s="55">
        <v>0.75381008136358996</v>
      </c>
      <c r="F6" s="57">
        <v>0.52214814835022605</v>
      </c>
      <c r="G6" s="57">
        <v>1.9526407891257</v>
      </c>
      <c r="H6" s="55">
        <v>0.50169227440299302</v>
      </c>
      <c r="K6" s="55">
        <v>0.25</v>
      </c>
      <c r="L6" s="55">
        <f t="shared" ref="L6:L19" si="0">(B6-0.0067)/1.609*0.05</f>
        <v>3.9991910953230896E-2</v>
      </c>
      <c r="M6" s="55">
        <f t="shared" ref="M6:M19" si="1">(C6+0.0881)/1.0504*0.05</f>
        <v>8.5379163493928989E-2</v>
      </c>
      <c r="N6" s="55">
        <f t="shared" ref="N6:N19" si="2">(D6+0.0221)/1.8135*0.05</f>
        <v>2.1392613216531294E-2</v>
      </c>
      <c r="P6" s="55">
        <f t="shared" ref="P6:P12" si="3">(F6-0.0067)/1.609*0.05</f>
        <v>1.6017655324742888E-2</v>
      </c>
      <c r="Q6" s="55">
        <f t="shared" ref="Q6:Q12" si="4">(G6+0.0881)/1.0504*0.05</f>
        <v>9.7141126672015424E-2</v>
      </c>
      <c r="R6" s="55">
        <f t="shared" ref="R6:R12" si="5">(H6+0.0221)/1.8135*0.05</f>
        <v>1.4441474342514284E-2</v>
      </c>
    </row>
    <row r="7" spans="1:26" x14ac:dyDescent="0.2">
      <c r="A7" s="55">
        <v>0.5</v>
      </c>
      <c r="B7" s="55">
        <v>1.0109657248686299</v>
      </c>
      <c r="C7" s="55">
        <v>1.4761778644730501</v>
      </c>
      <c r="D7" s="55">
        <v>1.11597192269887</v>
      </c>
      <c r="F7" s="57">
        <v>0.33280512132996098</v>
      </c>
      <c r="G7" s="57">
        <v>1.79229954017633</v>
      </c>
      <c r="H7" s="55">
        <v>0.71027804018580298</v>
      </c>
      <c r="K7" s="55">
        <v>0.5</v>
      </c>
      <c r="L7" s="55">
        <f t="shared" si="0"/>
        <v>3.1207760250734309E-2</v>
      </c>
      <c r="M7" s="55">
        <f t="shared" si="1"/>
        <v>7.4461056001192419E-2</v>
      </c>
      <c r="N7" s="55">
        <f t="shared" si="2"/>
        <v>3.137777564650869E-2</v>
      </c>
      <c r="P7" s="55">
        <f t="shared" si="3"/>
        <v>1.0133782514914886E-2</v>
      </c>
      <c r="Q7" s="55">
        <f t="shared" si="4"/>
        <v>8.9508736680137577E-2</v>
      </c>
      <c r="R7" s="55">
        <f t="shared" si="5"/>
        <v>2.0192391513256219E-2</v>
      </c>
    </row>
    <row r="8" spans="1:26" x14ac:dyDescent="0.2">
      <c r="A8" s="55">
        <v>0.75</v>
      </c>
      <c r="B8" s="55">
        <v>0.91083867463776402</v>
      </c>
      <c r="C8" s="55">
        <v>1.36476621029643</v>
      </c>
      <c r="D8" s="55">
        <v>1.3290966044430601</v>
      </c>
      <c r="F8" s="57">
        <v>0.25228164574754403</v>
      </c>
      <c r="G8" s="57">
        <v>1.68042508679179</v>
      </c>
      <c r="H8" s="55">
        <v>0.83735070148702095</v>
      </c>
      <c r="K8" s="55">
        <v>0.75</v>
      </c>
      <c r="L8" s="55">
        <f t="shared" si="0"/>
        <v>2.8096291940266128E-2</v>
      </c>
      <c r="M8" s="55">
        <f t="shared" si="1"/>
        <v>6.9157759439091304E-2</v>
      </c>
      <c r="N8" s="55">
        <f t="shared" si="2"/>
        <v>3.725383524794762E-2</v>
      </c>
      <c r="P8" s="55">
        <f t="shared" si="3"/>
        <v>7.6314992463500323E-3</v>
      </c>
      <c r="Q8" s="55">
        <f t="shared" si="4"/>
        <v>8.4183410452769905E-2</v>
      </c>
      <c r="R8" s="55">
        <f t="shared" si="5"/>
        <v>2.3695911262393746E-2</v>
      </c>
    </row>
    <row r="9" spans="1:26" x14ac:dyDescent="0.2">
      <c r="A9" s="55">
        <v>1</v>
      </c>
      <c r="B9" s="55">
        <v>0.78645835184186597</v>
      </c>
      <c r="C9" s="55">
        <v>1.2747866906342999</v>
      </c>
      <c r="D9" s="55">
        <v>1.4845350638189301</v>
      </c>
      <c r="F9" s="57">
        <v>0.20165757177133101</v>
      </c>
      <c r="G9" s="57">
        <v>1.6740335368072401</v>
      </c>
      <c r="H9" s="55">
        <v>0.92525899046926496</v>
      </c>
      <c r="K9" s="55">
        <v>1</v>
      </c>
      <c r="L9" s="55">
        <f t="shared" si="0"/>
        <v>2.4231148285949845E-2</v>
      </c>
      <c r="M9" s="55">
        <f t="shared" si="1"/>
        <v>6.4874652067512376E-2</v>
      </c>
      <c r="N9" s="55">
        <f t="shared" si="2"/>
        <v>4.1539428282848921E-2</v>
      </c>
      <c r="P9" s="55">
        <f t="shared" si="3"/>
        <v>6.0583459220426043E-3</v>
      </c>
      <c r="Q9" s="55">
        <f t="shared" si="4"/>
        <v>8.3879166832027813E-2</v>
      </c>
      <c r="R9" s="55">
        <f t="shared" si="5"/>
        <v>2.6119630285890962E-2</v>
      </c>
    </row>
    <row r="10" spans="1:26" x14ac:dyDescent="0.2">
      <c r="A10" s="55">
        <v>1.25</v>
      </c>
      <c r="B10" s="55">
        <v>0.69352754526400895</v>
      </c>
      <c r="C10" s="55">
        <v>1.1906599021161901</v>
      </c>
      <c r="D10" s="55">
        <v>1.52219118377575</v>
      </c>
      <c r="F10" s="57">
        <v>0.159449460377383</v>
      </c>
      <c r="G10" s="57">
        <v>1.61022890826455</v>
      </c>
      <c r="H10" s="55">
        <v>0.97233382204793195</v>
      </c>
      <c r="K10" s="55">
        <v>1.25</v>
      </c>
      <c r="L10" s="55">
        <f t="shared" si="0"/>
        <v>2.1343304700559632E-2</v>
      </c>
      <c r="M10" s="55">
        <f t="shared" si="1"/>
        <v>6.0870140047419564E-2</v>
      </c>
      <c r="N10" s="55">
        <f t="shared" si="2"/>
        <v>4.2577644989681557E-2</v>
      </c>
      <c r="P10" s="55">
        <f t="shared" si="3"/>
        <v>4.7467203349093531E-3</v>
      </c>
      <c r="Q10" s="55">
        <f t="shared" si="4"/>
        <v>8.0842008199950022E-2</v>
      </c>
      <c r="R10" s="55">
        <f t="shared" si="5"/>
        <v>2.7417530246703393E-2</v>
      </c>
    </row>
    <row r="11" spans="1:26" x14ac:dyDescent="0.2">
      <c r="A11" s="55">
        <v>1.5</v>
      </c>
      <c r="B11" s="55">
        <v>0.65866589962468602</v>
      </c>
      <c r="C11" s="55">
        <v>1.1530257751059201</v>
      </c>
      <c r="D11" s="55">
        <v>1.62488688716861</v>
      </c>
      <c r="F11" s="57">
        <v>0.12971881093922899</v>
      </c>
      <c r="G11" s="57">
        <v>1.58414624958503</v>
      </c>
      <c r="H11" s="55">
        <v>1.0156729206247099</v>
      </c>
      <c r="K11" s="55">
        <v>1.5</v>
      </c>
      <c r="L11" s="55">
        <f t="shared" si="0"/>
        <v>2.0259972020655253E-2</v>
      </c>
      <c r="M11" s="55">
        <f t="shared" si="1"/>
        <v>5.9078721206488966E-2</v>
      </c>
      <c r="N11" s="55">
        <f t="shared" si="2"/>
        <v>4.5409067746584236E-2</v>
      </c>
      <c r="P11" s="55">
        <f t="shared" si="3"/>
        <v>3.8228343983601303E-3</v>
      </c>
      <c r="Q11" s="55">
        <f t="shared" si="4"/>
        <v>7.9600449808883769E-2</v>
      </c>
      <c r="R11" s="55">
        <f t="shared" si="5"/>
        <v>2.8612432330430385E-2</v>
      </c>
    </row>
    <row r="12" spans="1:26" x14ac:dyDescent="0.2">
      <c r="A12" s="55">
        <v>1.75</v>
      </c>
      <c r="B12" s="55">
        <v>0.60267859007270996</v>
      </c>
      <c r="C12" s="55">
        <v>1.1181713333562899</v>
      </c>
      <c r="D12" s="55">
        <v>1.6827971198741301</v>
      </c>
      <c r="F12" s="57">
        <v>0.10791851717302101</v>
      </c>
      <c r="G12" s="57">
        <v>1.5525768243259801</v>
      </c>
      <c r="H12" s="55">
        <v>1.0357407849219</v>
      </c>
      <c r="K12" s="55">
        <v>1.75</v>
      </c>
      <c r="L12" s="55">
        <f t="shared" si="0"/>
        <v>1.8520155067517401E-2</v>
      </c>
      <c r="M12" s="55">
        <f t="shared" si="1"/>
        <v>5.7419617924423551E-2</v>
      </c>
      <c r="N12" s="55">
        <f t="shared" si="2"/>
        <v>4.7005710501078858E-2</v>
      </c>
      <c r="P12" s="55">
        <f t="shared" si="3"/>
        <v>3.1453858661597577E-3</v>
      </c>
      <c r="Q12" s="55">
        <f t="shared" si="4"/>
        <v>7.8097716314069893E-2</v>
      </c>
      <c r="R12" s="55">
        <f t="shared" si="5"/>
        <v>2.9165723322908746E-2</v>
      </c>
    </row>
    <row r="13" spans="1:26" x14ac:dyDescent="0.2">
      <c r="A13" s="55">
        <v>2</v>
      </c>
      <c r="B13" s="55">
        <v>0.56222054500285901</v>
      </c>
      <c r="C13" s="55">
        <v>1.08949567160072</v>
      </c>
      <c r="D13" s="55">
        <v>1.77382657701566</v>
      </c>
      <c r="H13" s="1"/>
      <c r="K13" s="55">
        <v>2</v>
      </c>
      <c r="L13" s="55">
        <f t="shared" si="0"/>
        <v>1.7262913144899285E-2</v>
      </c>
      <c r="M13" s="55">
        <f t="shared" si="1"/>
        <v>5.6054630217094448E-2</v>
      </c>
      <c r="N13" s="55">
        <f t="shared" si="2"/>
        <v>4.9515483237266622E-2</v>
      </c>
    </row>
    <row r="14" spans="1:26" x14ac:dyDescent="0.2">
      <c r="A14" s="55">
        <v>2.25</v>
      </c>
      <c r="B14" s="55">
        <v>0.534895718970826</v>
      </c>
      <c r="C14" s="55">
        <v>1.04785409301864</v>
      </c>
      <c r="D14" s="55">
        <v>1.80306563297706</v>
      </c>
      <c r="K14" s="55">
        <v>2.25</v>
      </c>
      <c r="L14" s="55">
        <f t="shared" si="0"/>
        <v>1.6413788656644685E-2</v>
      </c>
      <c r="M14" s="55">
        <f t="shared" si="1"/>
        <v>5.407245301878523E-2</v>
      </c>
      <c r="N14" s="55">
        <f t="shared" si="2"/>
        <v>5.0321633112132891E-2</v>
      </c>
    </row>
    <row r="15" spans="1:26" x14ac:dyDescent="0.2">
      <c r="A15" s="55">
        <v>2.5</v>
      </c>
      <c r="B15" s="55">
        <v>0.52447571618191202</v>
      </c>
      <c r="C15" s="55">
        <v>1.0049489107549101</v>
      </c>
      <c r="D15" s="55">
        <v>1.7827251532488499</v>
      </c>
      <c r="K15" s="55">
        <v>2.5</v>
      </c>
      <c r="L15" s="55">
        <f t="shared" si="0"/>
        <v>1.608998496525519E-2</v>
      </c>
      <c r="M15" s="55">
        <f t="shared" si="1"/>
        <v>5.203012713037463E-2</v>
      </c>
      <c r="N15" s="55">
        <f t="shared" si="2"/>
        <v>4.9760825840883656E-2</v>
      </c>
    </row>
    <row r="16" spans="1:26" x14ac:dyDescent="0.2">
      <c r="A16" s="55">
        <v>2.75</v>
      </c>
      <c r="B16" s="55">
        <v>0.47292970924972599</v>
      </c>
      <c r="C16" s="55">
        <v>1.0006401173580901</v>
      </c>
      <c r="D16" s="55">
        <v>1.8397685356548701</v>
      </c>
      <c r="K16" s="55">
        <v>2.75</v>
      </c>
      <c r="L16" s="55">
        <f t="shared" si="0"/>
        <v>1.448818238812076E-2</v>
      </c>
      <c r="M16" s="55">
        <f t="shared" si="1"/>
        <v>5.1825024626717932E-2</v>
      </c>
      <c r="N16" s="55">
        <f t="shared" si="2"/>
        <v>5.1333568669833754E-2</v>
      </c>
    </row>
    <row r="17" spans="1:14" x14ac:dyDescent="0.2">
      <c r="A17" s="55">
        <v>3</v>
      </c>
      <c r="B17" s="55">
        <v>0.44667365857045799</v>
      </c>
      <c r="C17" s="55">
        <v>0.97796084444562503</v>
      </c>
      <c r="D17" s="55">
        <v>1.87132949074465</v>
      </c>
      <c r="K17" s="55">
        <v>3</v>
      </c>
      <c r="L17" s="55">
        <f t="shared" si="0"/>
        <v>1.3672270309833999E-2</v>
      </c>
      <c r="M17" s="55">
        <f t="shared" si="1"/>
        <v>5.0745470508645522E-2</v>
      </c>
      <c r="N17" s="55">
        <f t="shared" si="2"/>
        <v>5.2203735614685699E-2</v>
      </c>
    </row>
    <row r="18" spans="1:14" x14ac:dyDescent="0.2">
      <c r="A18" s="55">
        <v>3.25</v>
      </c>
      <c r="B18" s="55">
        <v>0.41975162843198999</v>
      </c>
      <c r="C18" s="55">
        <v>0.93794018335095697</v>
      </c>
      <c r="D18" s="55">
        <v>1.86645535449803</v>
      </c>
      <c r="K18" s="55">
        <v>3.25</v>
      </c>
      <c r="L18" s="55">
        <f t="shared" si="0"/>
        <v>1.2835662785332195E-2</v>
      </c>
      <c r="M18" s="55">
        <f t="shared" si="1"/>
        <v>4.8840450464154465E-2</v>
      </c>
      <c r="N18" s="55">
        <f t="shared" si="2"/>
        <v>5.2069350827075547E-2</v>
      </c>
    </row>
    <row r="19" spans="1:14" x14ac:dyDescent="0.2">
      <c r="A19" s="55">
        <v>3.5</v>
      </c>
      <c r="B19" s="55">
        <v>0.42147357698018401</v>
      </c>
      <c r="C19" s="55">
        <v>0.92983913673163199</v>
      </c>
      <c r="D19" s="55">
        <v>1.95736690161795</v>
      </c>
      <c r="K19" s="55">
        <v>3.5</v>
      </c>
      <c r="L19" s="55">
        <f t="shared" si="0"/>
        <v>1.2889172684281667E-2</v>
      </c>
      <c r="M19" s="55">
        <f t="shared" si="1"/>
        <v>4.8454833241223912E-2</v>
      </c>
      <c r="N19" s="55">
        <f t="shared" si="2"/>
        <v>5.4575872666610153E-2</v>
      </c>
    </row>
    <row r="20" spans="1:14" x14ac:dyDescent="0.2">
      <c r="A20" s="55">
        <v>3.75</v>
      </c>
      <c r="K20" s="55">
        <v>3.75</v>
      </c>
    </row>
    <row r="21" spans="1:14" x14ac:dyDescent="0.2">
      <c r="A21" s="55">
        <v>4</v>
      </c>
      <c r="K21" s="55">
        <v>4</v>
      </c>
    </row>
    <row r="22" spans="1:14" x14ac:dyDescent="0.2">
      <c r="A22" s="55">
        <v>4.25</v>
      </c>
      <c r="K22" s="55">
        <v>4.25</v>
      </c>
    </row>
    <row r="23" spans="1:14" x14ac:dyDescent="0.2">
      <c r="A23" s="55">
        <v>4.5</v>
      </c>
      <c r="K23" s="55">
        <v>4.5</v>
      </c>
    </row>
    <row r="24" spans="1:14" x14ac:dyDescent="0.2">
      <c r="A24" s="55">
        <v>4.75</v>
      </c>
      <c r="K24" s="55">
        <v>4.75</v>
      </c>
    </row>
    <row r="25" spans="1:14" x14ac:dyDescent="0.2">
      <c r="A25" s="55">
        <v>5.25</v>
      </c>
      <c r="K25" s="55">
        <v>5.25</v>
      </c>
    </row>
    <row r="26" spans="1:14" x14ac:dyDescent="0.2">
      <c r="A26" s="55">
        <v>5.75</v>
      </c>
      <c r="K26" s="55">
        <v>5.75</v>
      </c>
    </row>
    <row r="27" spans="1:14" x14ac:dyDescent="0.2">
      <c r="A27" s="55">
        <v>6.25</v>
      </c>
      <c r="K27" s="55">
        <v>6.25</v>
      </c>
    </row>
    <row r="28" spans="1:14" x14ac:dyDescent="0.2">
      <c r="A28" s="55">
        <v>6.75</v>
      </c>
      <c r="K28" s="55">
        <v>6.75</v>
      </c>
    </row>
    <row r="29" spans="1:14" x14ac:dyDescent="0.2">
      <c r="A29" s="55">
        <v>7.25</v>
      </c>
      <c r="K29" s="55">
        <v>7.25</v>
      </c>
    </row>
    <row r="33" spans="1:27" ht="17" thickBot="1" x14ac:dyDescent="0.25"/>
    <row r="34" spans="1:27" ht="17" thickBot="1" x14ac:dyDescent="0.25">
      <c r="E34" s="67" t="s">
        <v>11</v>
      </c>
      <c r="F34" s="68"/>
      <c r="G34" s="68"/>
      <c r="H34" s="69"/>
      <c r="K34" s="67" t="s">
        <v>12</v>
      </c>
      <c r="L34" s="68"/>
      <c r="M34" s="68"/>
      <c r="N34" s="69"/>
      <c r="Q34" s="67" t="s">
        <v>245</v>
      </c>
      <c r="R34" s="68"/>
      <c r="S34" s="68"/>
      <c r="T34" s="69"/>
      <c r="W34" s="67" t="s">
        <v>103</v>
      </c>
      <c r="X34" s="68"/>
      <c r="Y34" s="68"/>
      <c r="Z34" s="69"/>
    </row>
    <row r="35" spans="1:27" x14ac:dyDescent="0.2">
      <c r="E35" s="55" t="s">
        <v>13</v>
      </c>
      <c r="F35" s="55" t="s">
        <v>18</v>
      </c>
      <c r="G35" s="55" t="s">
        <v>19</v>
      </c>
      <c r="H35" s="55" t="s">
        <v>20</v>
      </c>
      <c r="J35" s="55" t="s">
        <v>21</v>
      </c>
      <c r="K35" s="55" t="s">
        <v>22</v>
      </c>
      <c r="L35" s="55" t="s">
        <v>23</v>
      </c>
      <c r="M35" s="55" t="s">
        <v>24</v>
      </c>
      <c r="N35" s="55" t="s">
        <v>25</v>
      </c>
      <c r="O35" s="55" t="s">
        <v>26</v>
      </c>
      <c r="Q35" s="55" t="s">
        <v>14</v>
      </c>
      <c r="R35" s="55" t="s">
        <v>27</v>
      </c>
      <c r="S35" s="55" t="s">
        <v>28</v>
      </c>
      <c r="T35" s="55" t="s">
        <v>29</v>
      </c>
      <c r="V35" s="55" t="s">
        <v>30</v>
      </c>
      <c r="W35" s="55" t="s">
        <v>31</v>
      </c>
      <c r="X35" s="55" t="s">
        <v>32</v>
      </c>
      <c r="Y35" s="55" t="s">
        <v>33</v>
      </c>
      <c r="Z35" s="55" t="s">
        <v>34</v>
      </c>
      <c r="AA35" s="55" t="s">
        <v>35</v>
      </c>
    </row>
    <row r="36" spans="1:27" x14ac:dyDescent="0.2">
      <c r="E36" s="55">
        <v>0</v>
      </c>
      <c r="F36" s="55">
        <v>6.7693895543033261E-2</v>
      </c>
      <c r="G36" s="55">
        <v>0.10562345689230007</v>
      </c>
      <c r="H36" s="55">
        <v>1.9415379658147644E-3</v>
      </c>
      <c r="J36" s="55">
        <f>F36</f>
        <v>6.7693895543033261E-2</v>
      </c>
      <c r="K36" s="55">
        <v>0</v>
      </c>
      <c r="L36" s="55">
        <f>G36</f>
        <v>0.10562345689230007</v>
      </c>
      <c r="M36" s="55">
        <v>0</v>
      </c>
      <c r="N36" s="55">
        <f>H36</f>
        <v>1.9415379658147644E-3</v>
      </c>
      <c r="O36" s="55">
        <v>0</v>
      </c>
      <c r="Q36" s="55">
        <v>0</v>
      </c>
      <c r="R36" s="55">
        <v>3.3509582911811685E-2</v>
      </c>
      <c r="S36" s="55">
        <v>0.10965682557149706</v>
      </c>
      <c r="T36" s="55">
        <v>2.0372433952787206E-3</v>
      </c>
      <c r="V36" s="55">
        <f>R36+0.03418432</f>
        <v>6.7693902911811682E-2</v>
      </c>
      <c r="W36" s="55">
        <v>0</v>
      </c>
      <c r="X36" s="55">
        <f t="shared" ref="X36:X43" si="6">S36</f>
        <v>0.10965682557149706</v>
      </c>
      <c r="Y36" s="55">
        <f t="shared" ref="Y36:Y43" si="7">X36+0.001484</f>
        <v>0.11114082557149706</v>
      </c>
      <c r="Z36" s="55">
        <v>0</v>
      </c>
      <c r="AA36" s="55">
        <f t="shared" ref="AA36:AA43" si="8">T36</f>
        <v>2.0372433952787206E-3</v>
      </c>
    </row>
    <row r="37" spans="1:27" x14ac:dyDescent="0.2">
      <c r="E37" s="55">
        <v>0.25</v>
      </c>
      <c r="F37" s="55">
        <v>3.9991910953230896E-2</v>
      </c>
      <c r="G37" s="55">
        <v>8.5379163493928989E-2</v>
      </c>
      <c r="H37" s="55">
        <v>2.1392613216531294E-2</v>
      </c>
      <c r="J37" s="55">
        <f>F37</f>
        <v>3.9991910953230896E-2</v>
      </c>
      <c r="K37" s="55">
        <f>K36+(((F37+F36)/2)^$C$39)*(E37-E36)</f>
        <v>1.8028335480936495E-2</v>
      </c>
      <c r="L37" s="55">
        <f>G37</f>
        <v>8.5379163493928989E-2</v>
      </c>
      <c r="M37" s="55">
        <f>M36+(((G37+G36)/2)^$C$39)*(E37-E36)</f>
        <v>3.0195929689418404E-2</v>
      </c>
      <c r="N37" s="55">
        <f t="shared" ref="N37:N60" si="9">H37</f>
        <v>2.1392613216531294E-2</v>
      </c>
      <c r="O37" s="55">
        <f>O36+(((H37+H36)/2)^$C$39)*(E37-E36)</f>
        <v>4.5520373745561336E-3</v>
      </c>
      <c r="Q37" s="55">
        <v>0.25</v>
      </c>
      <c r="R37" s="55">
        <v>1.6017655324742888E-2</v>
      </c>
      <c r="S37" s="55">
        <v>9.7141126672015424E-2</v>
      </c>
      <c r="T37" s="55">
        <v>1.4441474342514284E-2</v>
      </c>
      <c r="V37" s="55">
        <f t="shared" ref="V37:V43" si="10">R37+0.03418432</f>
        <v>5.0201975324742881E-2</v>
      </c>
      <c r="W37" s="55">
        <f>W36+(((R37+R36)/2)^$C$39)*(Q37-Q36)</f>
        <v>8.9613349993272473E-3</v>
      </c>
      <c r="X37" s="55">
        <f t="shared" si="6"/>
        <v>9.7141126672015424E-2</v>
      </c>
      <c r="Y37" s="55">
        <f t="shared" si="7"/>
        <v>9.8625126672015423E-2</v>
      </c>
      <c r="Z37" s="55">
        <f>Z36+(((S37+S36)/2)^$C$39)*(Q37-Q36)</f>
        <v>3.2434307002376185E-2</v>
      </c>
      <c r="AA37" s="55">
        <f t="shared" si="8"/>
        <v>1.4441474342514284E-2</v>
      </c>
    </row>
    <row r="38" spans="1:27" ht="17" thickBot="1" x14ac:dyDescent="0.25">
      <c r="E38" s="55">
        <v>0.5</v>
      </c>
      <c r="F38" s="55">
        <v>3.1207760250734309E-2</v>
      </c>
      <c r="G38" s="55">
        <v>7.4461056001192419E-2</v>
      </c>
      <c r="H38" s="55">
        <v>3.137777564650869E-2</v>
      </c>
      <c r="J38" s="55">
        <f>F38</f>
        <v>3.1207760250734309E-2</v>
      </c>
      <c r="K38" s="55">
        <f>K37+(((F38+F37)/2)^$C$39)*(E38-E37)</f>
        <v>3.0451813669792091E-2</v>
      </c>
      <c r="L38" s="55">
        <f t="shared" ref="L38:L60" si="11">G38</f>
        <v>7.4461056001192419E-2</v>
      </c>
      <c r="M38" s="55">
        <f t="shared" ref="M38:M60" si="12">M37+(((G38+G37)/2)^$C$39)*(E38-E37)</f>
        <v>5.5919454193572429E-2</v>
      </c>
      <c r="N38" s="55">
        <f t="shared" si="9"/>
        <v>3.137777564650869E-2</v>
      </c>
      <c r="O38" s="55">
        <f t="shared" ref="O38:O60" si="13">O37+(((H38+H37)/2)^$C$39)*(E38-E37)</f>
        <v>1.4039810204060411E-2</v>
      </c>
      <c r="Q38" s="55">
        <v>0.5</v>
      </c>
      <c r="R38" s="55">
        <v>1.0133782514914886E-2</v>
      </c>
      <c r="S38" s="55">
        <v>8.9508736680137577E-2</v>
      </c>
      <c r="T38" s="55">
        <v>2.0192391513256219E-2</v>
      </c>
      <c r="V38" s="55">
        <f t="shared" si="10"/>
        <v>4.4318102514914887E-2</v>
      </c>
      <c r="W38" s="55">
        <f>W37+(((R38+R37)/2)^$C$39)*(Q38-Q37)</f>
        <v>1.400514858736868E-2</v>
      </c>
      <c r="X38" s="55">
        <f t="shared" si="6"/>
        <v>8.9508736680137577E-2</v>
      </c>
      <c r="Y38" s="55">
        <f t="shared" si="7"/>
        <v>9.0992736680137576E-2</v>
      </c>
      <c r="Z38" s="55">
        <f t="shared" ref="Z38:Z43" si="14">Z37+(((S38+S37)/2)^$C$39)*(Q38-Q37)</f>
        <v>6.2010203739953855E-2</v>
      </c>
      <c r="AA38" s="55">
        <f t="shared" si="8"/>
        <v>2.0192391513256219E-2</v>
      </c>
    </row>
    <row r="39" spans="1:27" x14ac:dyDescent="0.2">
      <c r="A39" s="70" t="s">
        <v>15</v>
      </c>
      <c r="B39" s="71"/>
      <c r="C39" s="76">
        <v>0.9</v>
      </c>
      <c r="E39" s="55">
        <v>0.75</v>
      </c>
      <c r="F39" s="55">
        <v>2.8096291940266128E-2</v>
      </c>
      <c r="G39" s="55">
        <v>6.9157759439091304E-2</v>
      </c>
      <c r="H39" s="55">
        <v>3.725383524794762E-2</v>
      </c>
      <c r="J39" s="55">
        <f t="shared" ref="J39:J60" si="15">F39</f>
        <v>2.8096291940266128E-2</v>
      </c>
      <c r="K39" s="55">
        <f>K38+(((F39+F38)/2)^$C$39)*(E39-E38)</f>
        <v>4.099055985150956E-2</v>
      </c>
      <c r="L39" s="55">
        <f t="shared" si="11"/>
        <v>6.9157759439091304E-2</v>
      </c>
      <c r="M39" s="55">
        <f t="shared" si="12"/>
        <v>7.9281088367077271E-2</v>
      </c>
      <c r="N39" s="55">
        <f t="shared" si="9"/>
        <v>3.725383524794762E-2</v>
      </c>
      <c r="O39" s="55">
        <f t="shared" si="13"/>
        <v>2.6059265483146181E-2</v>
      </c>
      <c r="Q39" s="55">
        <v>0.75</v>
      </c>
      <c r="R39" s="55">
        <v>7.6314992463500323E-3</v>
      </c>
      <c r="S39" s="55">
        <v>8.4183410452769905E-2</v>
      </c>
      <c r="T39" s="55">
        <v>2.3695911262393746E-2</v>
      </c>
      <c r="V39" s="55">
        <f t="shared" si="10"/>
        <v>4.1815819246350028E-2</v>
      </c>
      <c r="W39" s="55">
        <f t="shared" ref="W39:W43" si="16">W38+(((R39+R38)/2)^$C$39)*(Q39-Q38)</f>
        <v>1.7566607205380873E-2</v>
      </c>
      <c r="X39" s="55">
        <f t="shared" si="6"/>
        <v>8.4183410452769905E-2</v>
      </c>
      <c r="Y39" s="55">
        <f t="shared" si="7"/>
        <v>8.5667410452769904E-2</v>
      </c>
      <c r="Z39" s="55">
        <f t="shared" si="14"/>
        <v>8.9731604925031169E-2</v>
      </c>
      <c r="AA39" s="55">
        <f t="shared" si="8"/>
        <v>2.3695911262393746E-2</v>
      </c>
    </row>
    <row r="40" spans="1:27" x14ac:dyDescent="0.2">
      <c r="A40" s="72"/>
      <c r="B40" s="73"/>
      <c r="C40" s="77"/>
      <c r="E40" s="55">
        <v>1</v>
      </c>
      <c r="F40" s="55">
        <v>2.4231148285949845E-2</v>
      </c>
      <c r="G40" s="55">
        <v>6.4874652067512376E-2</v>
      </c>
      <c r="H40" s="55">
        <v>4.1539428282848921E-2</v>
      </c>
      <c r="J40" s="55">
        <f t="shared" si="15"/>
        <v>2.4231148285949845E-2</v>
      </c>
      <c r="K40" s="55">
        <f t="shared" ref="K40:K60" si="17">K39+(((F40+F39)/2)^$C$39)*(E40-E39)</f>
        <v>5.040662714972733E-2</v>
      </c>
      <c r="L40" s="55">
        <f t="shared" si="11"/>
        <v>6.4874652067512376E-2</v>
      </c>
      <c r="M40" s="55">
        <f t="shared" si="12"/>
        <v>0.10123449192596053</v>
      </c>
      <c r="N40" s="55">
        <f t="shared" si="9"/>
        <v>4.1539428282848921E-2</v>
      </c>
      <c r="O40" s="55">
        <f t="shared" si="13"/>
        <v>3.9669110903419888E-2</v>
      </c>
      <c r="Q40" s="55">
        <v>1</v>
      </c>
      <c r="R40" s="55">
        <v>6.0583459220426043E-3</v>
      </c>
      <c r="S40" s="55">
        <v>8.3879166832027813E-2</v>
      </c>
      <c r="T40" s="55">
        <v>2.6119630285890962E-2</v>
      </c>
      <c r="V40" s="55">
        <f t="shared" si="10"/>
        <v>4.0242665922042599E-2</v>
      </c>
      <c r="W40" s="55">
        <f t="shared" si="16"/>
        <v>2.038350892715873E-2</v>
      </c>
      <c r="X40" s="55">
        <f t="shared" si="6"/>
        <v>8.3879166832027813E-2</v>
      </c>
      <c r="Y40" s="55">
        <f t="shared" si="7"/>
        <v>8.5363166832027812E-2</v>
      </c>
      <c r="Z40" s="55">
        <f t="shared" si="14"/>
        <v>0.11664304448797282</v>
      </c>
      <c r="AA40" s="55">
        <f t="shared" si="8"/>
        <v>2.6119630285890962E-2</v>
      </c>
    </row>
    <row r="41" spans="1:27" ht="17" thickBot="1" x14ac:dyDescent="0.25">
      <c r="A41" s="74"/>
      <c r="B41" s="75"/>
      <c r="C41" s="78"/>
      <c r="E41" s="55">
        <v>1.25</v>
      </c>
      <c r="F41" s="55">
        <v>2.1343304700559632E-2</v>
      </c>
      <c r="G41" s="55">
        <v>6.0870140047419564E-2</v>
      </c>
      <c r="H41" s="55">
        <v>4.2577644989681557E-2</v>
      </c>
      <c r="J41" s="55">
        <f t="shared" si="15"/>
        <v>2.1343304700559632E-2</v>
      </c>
      <c r="K41" s="55">
        <f t="shared" si="17"/>
        <v>5.8721628628398331E-2</v>
      </c>
      <c r="L41" s="55">
        <f t="shared" si="11"/>
        <v>6.0870140047419564E-2</v>
      </c>
      <c r="M41" s="55">
        <f t="shared" si="12"/>
        <v>0.12196233056306544</v>
      </c>
      <c r="N41" s="55">
        <f t="shared" si="9"/>
        <v>4.2577644989681557E-2</v>
      </c>
      <c r="O41" s="55">
        <f t="shared" si="13"/>
        <v>5.4103843761741044E-2</v>
      </c>
      <c r="Q41" s="55">
        <v>1.25</v>
      </c>
      <c r="R41" s="55">
        <v>4.7467203349093531E-3</v>
      </c>
      <c r="S41" s="55">
        <v>8.0842008199950022E-2</v>
      </c>
      <c r="T41" s="55">
        <v>2.7417530246703393E-2</v>
      </c>
      <c r="V41" s="55">
        <f t="shared" si="10"/>
        <v>3.893104033490935E-2</v>
      </c>
      <c r="W41" s="55">
        <f t="shared" si="16"/>
        <v>2.2660061602074736E-2</v>
      </c>
      <c r="X41" s="55">
        <f t="shared" si="6"/>
        <v>8.0842008199950022E-2</v>
      </c>
      <c r="Y41" s="55">
        <f t="shared" si="7"/>
        <v>8.2326008199950021E-2</v>
      </c>
      <c r="Z41" s="55">
        <f t="shared" si="14"/>
        <v>0.14307245648629638</v>
      </c>
      <c r="AA41" s="55">
        <f t="shared" si="8"/>
        <v>2.7417530246703393E-2</v>
      </c>
    </row>
    <row r="42" spans="1:27" x14ac:dyDescent="0.2">
      <c r="E42" s="55">
        <v>1.5</v>
      </c>
      <c r="F42" s="55">
        <v>2.0259972020655253E-2</v>
      </c>
      <c r="G42" s="55">
        <v>5.9078721206488966E-2</v>
      </c>
      <c r="H42" s="55">
        <v>4.5409067746584236E-2</v>
      </c>
      <c r="J42" s="55">
        <f t="shared" si="15"/>
        <v>2.0259972020655253E-2</v>
      </c>
      <c r="K42" s="55">
        <f t="shared" si="17"/>
        <v>6.6381611461390794E-2</v>
      </c>
      <c r="L42" s="55">
        <f t="shared" si="11"/>
        <v>5.9078721206488966E-2</v>
      </c>
      <c r="M42" s="55">
        <f t="shared" si="12"/>
        <v>0.14182828929431493</v>
      </c>
      <c r="N42" s="55">
        <f t="shared" si="9"/>
        <v>4.5409067746584236E-2</v>
      </c>
      <c r="O42" s="55">
        <f t="shared" si="13"/>
        <v>6.9134861790283691E-2</v>
      </c>
      <c r="Q42" s="55">
        <v>1.5</v>
      </c>
      <c r="R42" s="55">
        <v>3.8228343983601303E-3</v>
      </c>
      <c r="S42" s="55">
        <v>7.9600449808883769E-2</v>
      </c>
      <c r="T42" s="55">
        <v>2.8612432330430385E-2</v>
      </c>
      <c r="V42" s="55">
        <f t="shared" si="10"/>
        <v>3.8007154398360124E-2</v>
      </c>
      <c r="W42" s="55">
        <f t="shared" si="16"/>
        <v>2.4507948745183125E-2</v>
      </c>
      <c r="X42" s="55">
        <f t="shared" si="6"/>
        <v>7.9600449808883769E-2</v>
      </c>
      <c r="Y42" s="55">
        <f t="shared" si="7"/>
        <v>8.1084449808883768E-2</v>
      </c>
      <c r="Z42" s="55">
        <f t="shared" si="14"/>
        <v>0.16888319248524003</v>
      </c>
      <c r="AA42" s="55">
        <f t="shared" si="8"/>
        <v>2.8612432330430385E-2</v>
      </c>
    </row>
    <row r="43" spans="1:27" x14ac:dyDescent="0.2">
      <c r="E43" s="55">
        <v>1.75</v>
      </c>
      <c r="F43" s="55">
        <v>1.8520155067517401E-2</v>
      </c>
      <c r="G43" s="55">
        <v>5.7419617924423551E-2</v>
      </c>
      <c r="H43" s="55">
        <v>4.7005710501078858E-2</v>
      </c>
      <c r="J43" s="55">
        <f t="shared" si="15"/>
        <v>1.8520155067517401E-2</v>
      </c>
      <c r="K43" s="55">
        <f t="shared" si="17"/>
        <v>7.3572148335808579E-2</v>
      </c>
      <c r="L43" s="55">
        <f t="shared" si="11"/>
        <v>5.7419617924423551E-2</v>
      </c>
      <c r="M43" s="55">
        <f t="shared" si="12"/>
        <v>0.16117917166793086</v>
      </c>
      <c r="N43" s="55">
        <f t="shared" si="9"/>
        <v>4.7005710501078858E-2</v>
      </c>
      <c r="O43" s="55">
        <f t="shared" si="13"/>
        <v>8.4845010490075159E-2</v>
      </c>
      <c r="Q43" s="55">
        <v>1.75</v>
      </c>
      <c r="R43" s="55">
        <v>3.1453858661597577E-3</v>
      </c>
      <c r="S43" s="55">
        <v>7.8097716314069893E-2</v>
      </c>
      <c r="T43" s="55">
        <v>2.9165723322908746E-2</v>
      </c>
      <c r="V43" s="55">
        <f t="shared" si="10"/>
        <v>3.7329705866159753E-2</v>
      </c>
      <c r="W43" s="55">
        <f t="shared" si="16"/>
        <v>2.6041939336047093E-2</v>
      </c>
      <c r="X43" s="55">
        <f t="shared" si="6"/>
        <v>7.8097716314069893E-2</v>
      </c>
      <c r="Y43" s="55">
        <f t="shared" si="7"/>
        <v>7.9581716314069892E-2</v>
      </c>
      <c r="Z43" s="55">
        <f t="shared" si="14"/>
        <v>0.19429625420487312</v>
      </c>
      <c r="AA43" s="55">
        <f t="shared" si="8"/>
        <v>2.9165723322908746E-2</v>
      </c>
    </row>
    <row r="44" spans="1:27" x14ac:dyDescent="0.2">
      <c r="E44" s="55">
        <v>2</v>
      </c>
      <c r="F44" s="55">
        <v>1.7262913144899285E-2</v>
      </c>
      <c r="G44" s="55">
        <v>5.6054630217094448E-2</v>
      </c>
      <c r="H44" s="55">
        <v>4.9515483237266622E-2</v>
      </c>
      <c r="J44" s="55">
        <f t="shared" si="15"/>
        <v>1.7262913144899285E-2</v>
      </c>
      <c r="K44" s="55">
        <f t="shared" si="17"/>
        <v>8.0260557469353219E-2</v>
      </c>
      <c r="L44" s="55">
        <f t="shared" si="11"/>
        <v>5.6054630217094448E-2</v>
      </c>
      <c r="M44" s="55">
        <f t="shared" si="12"/>
        <v>0.18007737837945897</v>
      </c>
      <c r="N44" s="55">
        <f t="shared" si="9"/>
        <v>4.9515483237266622E-2</v>
      </c>
      <c r="O44" s="55">
        <f t="shared" si="13"/>
        <v>0.10118205260440553</v>
      </c>
      <c r="Q44" s="55">
        <v>2</v>
      </c>
    </row>
    <row r="45" spans="1:27" x14ac:dyDescent="0.2">
      <c r="E45" s="55">
        <v>2.25</v>
      </c>
      <c r="F45" s="55">
        <v>1.6413788656644685E-2</v>
      </c>
      <c r="G45" s="55">
        <v>5.407245301878523E-2</v>
      </c>
      <c r="H45" s="55">
        <v>5.0321633112132891E-2</v>
      </c>
      <c r="J45" s="55">
        <f t="shared" si="15"/>
        <v>1.6413788656644685E-2</v>
      </c>
      <c r="K45" s="55">
        <f t="shared" si="17"/>
        <v>8.6593559230587744E-2</v>
      </c>
      <c r="L45" s="55">
        <f t="shared" si="11"/>
        <v>5.407245301878523E-2</v>
      </c>
      <c r="M45" s="55">
        <f t="shared" si="12"/>
        <v>0.19847313841581168</v>
      </c>
      <c r="N45" s="55">
        <f t="shared" si="9"/>
        <v>5.0321633112132891E-2</v>
      </c>
      <c r="O45" s="55">
        <f t="shared" si="13"/>
        <v>0.11802336137244632</v>
      </c>
    </row>
    <row r="46" spans="1:27" x14ac:dyDescent="0.2">
      <c r="E46" s="55">
        <v>2.5</v>
      </c>
      <c r="F46" s="55">
        <v>1.608998496525519E-2</v>
      </c>
      <c r="G46" s="55">
        <v>5.203012713037463E-2</v>
      </c>
      <c r="H46" s="55">
        <v>4.9760825840883656E-2</v>
      </c>
      <c r="J46" s="55">
        <f t="shared" si="15"/>
        <v>1.608998496525519E-2</v>
      </c>
      <c r="K46" s="55">
        <f t="shared" si="17"/>
        <v>9.2727695487973133E-2</v>
      </c>
      <c r="L46" s="55">
        <f t="shared" si="11"/>
        <v>5.203012713037463E-2</v>
      </c>
      <c r="M46" s="55">
        <f t="shared" si="12"/>
        <v>0.21626274578893556</v>
      </c>
      <c r="N46" s="55">
        <f t="shared" si="9"/>
        <v>4.9760825840883656E-2</v>
      </c>
      <c r="O46" s="55">
        <f t="shared" si="13"/>
        <v>0.1349019132531917</v>
      </c>
    </row>
    <row r="47" spans="1:27" x14ac:dyDescent="0.2">
      <c r="E47" s="55">
        <v>2.75</v>
      </c>
      <c r="F47" s="55">
        <v>1.448818238812076E-2</v>
      </c>
      <c r="G47" s="55">
        <v>5.1825024626717932E-2</v>
      </c>
      <c r="H47" s="55">
        <v>5.1333568669833754E-2</v>
      </c>
      <c r="J47" s="55">
        <f t="shared" si="15"/>
        <v>1.448818238812076E-2</v>
      </c>
      <c r="K47" s="55">
        <f t="shared" si="17"/>
        <v>9.85337795645857E-2</v>
      </c>
      <c r="L47" s="55">
        <f t="shared" si="11"/>
        <v>5.1825024626717932E-2</v>
      </c>
      <c r="M47" s="55">
        <f t="shared" si="12"/>
        <v>0.23371285915700407</v>
      </c>
      <c r="N47" s="55">
        <f t="shared" si="9"/>
        <v>5.1333568669833754E-2</v>
      </c>
      <c r="O47" s="55">
        <f t="shared" si="13"/>
        <v>0.15193398118078377</v>
      </c>
    </row>
    <row r="48" spans="1:27" x14ac:dyDescent="0.2">
      <c r="E48" s="55">
        <v>3</v>
      </c>
      <c r="F48" s="55">
        <v>1.3672270309833999E-2</v>
      </c>
      <c r="G48" s="55">
        <v>5.0745470508645522E-2</v>
      </c>
      <c r="H48" s="55">
        <v>5.2203735614685699E-2</v>
      </c>
      <c r="J48" s="55">
        <f t="shared" si="15"/>
        <v>1.3672270309833999E-2</v>
      </c>
      <c r="K48" s="55">
        <f t="shared" si="17"/>
        <v>0.10392501976151512</v>
      </c>
      <c r="L48" s="55">
        <f t="shared" si="11"/>
        <v>5.0745470508645522E-2</v>
      </c>
      <c r="M48" s="55">
        <f t="shared" si="12"/>
        <v>0.25096858449246001</v>
      </c>
      <c r="N48" s="55">
        <f t="shared" si="9"/>
        <v>5.2203735614685699E-2</v>
      </c>
      <c r="O48" s="55">
        <f t="shared" si="13"/>
        <v>0.16933602190505326</v>
      </c>
    </row>
    <row r="49" spans="5:15" x14ac:dyDescent="0.2">
      <c r="E49" s="55">
        <v>3.25</v>
      </c>
      <c r="F49" s="55">
        <v>1.2835662785332195E-2</v>
      </c>
      <c r="G49" s="55">
        <v>4.8840450464154465E-2</v>
      </c>
      <c r="H49" s="55">
        <v>5.2069350827075547E-2</v>
      </c>
      <c r="J49" s="55">
        <f t="shared" si="15"/>
        <v>1.2835662785332195E-2</v>
      </c>
      <c r="K49" s="55">
        <f t="shared" si="17"/>
        <v>0.1090306727220722</v>
      </c>
      <c r="L49" s="55">
        <f t="shared" si="11"/>
        <v>4.8840450464154465E-2</v>
      </c>
      <c r="M49" s="55">
        <f t="shared" si="12"/>
        <v>0.26777175221063138</v>
      </c>
      <c r="N49" s="55">
        <f t="shared" si="9"/>
        <v>5.2069350827075547E-2</v>
      </c>
      <c r="O49" s="55">
        <f t="shared" si="13"/>
        <v>0.18684932316522715</v>
      </c>
    </row>
    <row r="50" spans="5:15" x14ac:dyDescent="0.2">
      <c r="E50" s="55">
        <v>3.5</v>
      </c>
      <c r="F50" s="55">
        <v>1.2889172684281667E-2</v>
      </c>
      <c r="G50" s="55">
        <v>4.8454833241223912E-2</v>
      </c>
      <c r="H50" s="55">
        <v>5.4575872666610153E-2</v>
      </c>
      <c r="J50" s="55">
        <f t="shared" si="15"/>
        <v>1.2889172684281667E-2</v>
      </c>
      <c r="K50" s="55">
        <f t="shared" si="17"/>
        <v>0.11400037483680585</v>
      </c>
      <c r="L50" s="55">
        <f t="shared" si="11"/>
        <v>4.8454833241223912E-2</v>
      </c>
      <c r="M50" s="55">
        <f t="shared" si="12"/>
        <v>0.28422666642404637</v>
      </c>
      <c r="N50" s="55">
        <f t="shared" si="9"/>
        <v>5.4575872666610153E-2</v>
      </c>
      <c r="O50" s="55">
        <f t="shared" si="13"/>
        <v>0.20472079332905177</v>
      </c>
    </row>
    <row r="51" spans="5:15" x14ac:dyDescent="0.2">
      <c r="E51" s="55">
        <v>3.75</v>
      </c>
      <c r="J51" s="55">
        <f t="shared" si="15"/>
        <v>0</v>
      </c>
      <c r="K51" s="55">
        <f t="shared" si="17"/>
        <v>0.11666855745469752</v>
      </c>
      <c r="L51" s="55">
        <f t="shared" si="11"/>
        <v>0</v>
      </c>
      <c r="M51" s="55">
        <f t="shared" si="12"/>
        <v>0.29301317638106794</v>
      </c>
      <c r="N51" s="55">
        <f t="shared" si="9"/>
        <v>0</v>
      </c>
      <c r="O51" s="55">
        <f t="shared" si="13"/>
        <v>0.21450022535746116</v>
      </c>
    </row>
    <row r="52" spans="5:15" x14ac:dyDescent="0.2">
      <c r="E52" s="55">
        <v>4</v>
      </c>
      <c r="J52" s="55">
        <f t="shared" si="15"/>
        <v>0</v>
      </c>
      <c r="K52" s="55">
        <f t="shared" si="17"/>
        <v>0.11666855745469752</v>
      </c>
      <c r="L52" s="55">
        <f t="shared" si="11"/>
        <v>0</v>
      </c>
      <c r="M52" s="55">
        <f t="shared" si="12"/>
        <v>0.29301317638106794</v>
      </c>
      <c r="N52" s="55">
        <f t="shared" si="9"/>
        <v>0</v>
      </c>
      <c r="O52" s="55">
        <f t="shared" si="13"/>
        <v>0.21450022535746116</v>
      </c>
    </row>
    <row r="53" spans="5:15" x14ac:dyDescent="0.2">
      <c r="E53" s="55">
        <v>4.25</v>
      </c>
      <c r="J53" s="55">
        <f t="shared" si="15"/>
        <v>0</v>
      </c>
      <c r="K53" s="55">
        <f t="shared" si="17"/>
        <v>0.11666855745469752</v>
      </c>
      <c r="L53" s="55">
        <f t="shared" si="11"/>
        <v>0</v>
      </c>
      <c r="M53" s="55">
        <f t="shared" si="12"/>
        <v>0.29301317638106794</v>
      </c>
      <c r="N53" s="55">
        <f t="shared" si="9"/>
        <v>0</v>
      </c>
      <c r="O53" s="55">
        <f t="shared" si="13"/>
        <v>0.21450022535746116</v>
      </c>
    </row>
    <row r="54" spans="5:15" x14ac:dyDescent="0.2">
      <c r="E54" s="55">
        <v>4.5</v>
      </c>
      <c r="J54" s="55">
        <f t="shared" si="15"/>
        <v>0</v>
      </c>
      <c r="K54" s="55">
        <f t="shared" si="17"/>
        <v>0.11666855745469752</v>
      </c>
      <c r="L54" s="55">
        <f t="shared" si="11"/>
        <v>0</v>
      </c>
      <c r="M54" s="55">
        <f t="shared" si="12"/>
        <v>0.29301317638106794</v>
      </c>
      <c r="N54" s="55">
        <f t="shared" si="9"/>
        <v>0</v>
      </c>
      <c r="O54" s="55">
        <f t="shared" si="13"/>
        <v>0.21450022535746116</v>
      </c>
    </row>
    <row r="55" spans="5:15" x14ac:dyDescent="0.2">
      <c r="E55" s="55">
        <v>4.75</v>
      </c>
      <c r="J55" s="55">
        <f t="shared" si="15"/>
        <v>0</v>
      </c>
      <c r="K55" s="55">
        <f t="shared" si="17"/>
        <v>0.11666855745469752</v>
      </c>
      <c r="L55" s="55">
        <f t="shared" si="11"/>
        <v>0</v>
      </c>
      <c r="M55" s="55">
        <f t="shared" si="12"/>
        <v>0.29301317638106794</v>
      </c>
      <c r="N55" s="55">
        <f t="shared" si="9"/>
        <v>0</v>
      </c>
      <c r="O55" s="55">
        <f t="shared" si="13"/>
        <v>0.21450022535746116</v>
      </c>
    </row>
    <row r="56" spans="5:15" x14ac:dyDescent="0.2">
      <c r="E56" s="55">
        <v>5.25</v>
      </c>
      <c r="J56" s="55">
        <f t="shared" si="15"/>
        <v>0</v>
      </c>
      <c r="K56" s="55">
        <f t="shared" si="17"/>
        <v>0.11666855745469752</v>
      </c>
      <c r="L56" s="55">
        <f t="shared" si="11"/>
        <v>0</v>
      </c>
      <c r="M56" s="55">
        <f t="shared" si="12"/>
        <v>0.29301317638106794</v>
      </c>
      <c r="N56" s="55">
        <f t="shared" si="9"/>
        <v>0</v>
      </c>
      <c r="O56" s="55">
        <f t="shared" si="13"/>
        <v>0.21450022535746116</v>
      </c>
    </row>
    <row r="57" spans="5:15" x14ac:dyDescent="0.2">
      <c r="E57" s="55">
        <v>5.75</v>
      </c>
      <c r="J57" s="55">
        <f t="shared" si="15"/>
        <v>0</v>
      </c>
      <c r="K57" s="55">
        <f t="shared" si="17"/>
        <v>0.11666855745469752</v>
      </c>
      <c r="L57" s="55">
        <f t="shared" si="11"/>
        <v>0</v>
      </c>
      <c r="M57" s="55">
        <f t="shared" si="12"/>
        <v>0.29301317638106794</v>
      </c>
      <c r="N57" s="55">
        <f t="shared" si="9"/>
        <v>0</v>
      </c>
      <c r="O57" s="55">
        <f t="shared" si="13"/>
        <v>0.21450022535746116</v>
      </c>
    </row>
    <row r="58" spans="5:15" x14ac:dyDescent="0.2">
      <c r="E58" s="55">
        <v>6.25</v>
      </c>
      <c r="J58" s="55">
        <f t="shared" si="15"/>
        <v>0</v>
      </c>
      <c r="K58" s="55">
        <f t="shared" si="17"/>
        <v>0.11666855745469752</v>
      </c>
      <c r="L58" s="55">
        <f t="shared" si="11"/>
        <v>0</v>
      </c>
      <c r="M58" s="55">
        <f t="shared" si="12"/>
        <v>0.29301317638106794</v>
      </c>
      <c r="N58" s="55">
        <f t="shared" si="9"/>
        <v>0</v>
      </c>
      <c r="O58" s="55">
        <f t="shared" si="13"/>
        <v>0.21450022535746116</v>
      </c>
    </row>
    <row r="59" spans="5:15" x14ac:dyDescent="0.2">
      <c r="E59" s="55">
        <v>6.75</v>
      </c>
      <c r="J59" s="55">
        <f t="shared" si="15"/>
        <v>0</v>
      </c>
      <c r="K59" s="55">
        <f t="shared" si="17"/>
        <v>0.11666855745469752</v>
      </c>
      <c r="L59" s="55">
        <f t="shared" si="11"/>
        <v>0</v>
      </c>
      <c r="M59" s="55">
        <f t="shared" si="12"/>
        <v>0.29301317638106794</v>
      </c>
      <c r="N59" s="55">
        <f t="shared" si="9"/>
        <v>0</v>
      </c>
      <c r="O59" s="55">
        <f t="shared" si="13"/>
        <v>0.21450022535746116</v>
      </c>
    </row>
    <row r="60" spans="5:15" x14ac:dyDescent="0.2">
      <c r="E60" s="55">
        <v>7.25</v>
      </c>
      <c r="J60" s="55">
        <f t="shared" si="15"/>
        <v>0</v>
      </c>
      <c r="K60" s="55">
        <f t="shared" si="17"/>
        <v>0.11666855745469752</v>
      </c>
      <c r="L60" s="55">
        <f t="shared" si="11"/>
        <v>0</v>
      </c>
      <c r="M60" s="55">
        <f t="shared" si="12"/>
        <v>0.29301317638106794</v>
      </c>
      <c r="N60" s="55">
        <f t="shared" si="9"/>
        <v>0</v>
      </c>
      <c r="O60" s="55">
        <f t="shared" si="13"/>
        <v>0.21450022535746116</v>
      </c>
    </row>
    <row r="72" spans="2:28" x14ac:dyDescent="0.2">
      <c r="AB72" s="1"/>
    </row>
    <row r="73" spans="2:28" x14ac:dyDescent="0.2">
      <c r="AB73" s="1"/>
    </row>
    <row r="74" spans="2:28" x14ac:dyDescent="0.2">
      <c r="Y74" s="1"/>
      <c r="AB74" s="1"/>
    </row>
    <row r="75" spans="2:28" x14ac:dyDescent="0.2">
      <c r="Y75" s="1"/>
      <c r="AB75" s="1"/>
    </row>
    <row r="76" spans="2:28" x14ac:dyDescent="0.2">
      <c r="Y76" s="1"/>
      <c r="AB76" s="1"/>
    </row>
    <row r="77" spans="2:28" x14ac:dyDescent="0.2">
      <c r="Y77" s="1"/>
      <c r="AB77" s="1"/>
    </row>
    <row r="78" spans="2:28" x14ac:dyDescent="0.2">
      <c r="Y78" s="1"/>
      <c r="AB78" s="1"/>
    </row>
    <row r="79" spans="2:28" ht="21" x14ac:dyDescent="0.25">
      <c r="B79" s="66" t="s">
        <v>9</v>
      </c>
      <c r="C79" s="66"/>
      <c r="D79" s="66"/>
      <c r="E79" s="66"/>
      <c r="F79" s="66"/>
      <c r="G79" s="66"/>
      <c r="H79" s="66"/>
      <c r="M79" s="9" t="s">
        <v>10</v>
      </c>
      <c r="Y79" s="1"/>
      <c r="AB79" s="1"/>
    </row>
    <row r="80" spans="2:28" x14ac:dyDescent="0.2">
      <c r="B80" s="12" t="s">
        <v>105</v>
      </c>
      <c r="E80" s="12"/>
      <c r="F80" s="12" t="s">
        <v>130</v>
      </c>
      <c r="L80" s="12" t="s">
        <v>131</v>
      </c>
      <c r="O80" s="12"/>
      <c r="P80" s="12" t="s">
        <v>132</v>
      </c>
      <c r="Y80" s="1"/>
      <c r="AB80" s="1"/>
    </row>
    <row r="81" spans="1:38" x14ac:dyDescent="0.2">
      <c r="A81" s="55" t="s">
        <v>6</v>
      </c>
      <c r="B81" s="55" t="s">
        <v>0</v>
      </c>
      <c r="C81" s="55" t="s">
        <v>2</v>
      </c>
      <c r="D81" s="55" t="s">
        <v>3</v>
      </c>
      <c r="F81" s="55" t="s">
        <v>5</v>
      </c>
      <c r="G81" s="55" t="s">
        <v>1</v>
      </c>
      <c r="H81" s="55" t="s">
        <v>4</v>
      </c>
      <c r="K81" s="55" t="s">
        <v>6</v>
      </c>
      <c r="L81" s="55" t="s">
        <v>0</v>
      </c>
      <c r="M81" s="55" t="s">
        <v>2</v>
      </c>
      <c r="N81" s="55" t="s">
        <v>3</v>
      </c>
      <c r="P81" s="55" t="s">
        <v>5</v>
      </c>
      <c r="Q81" s="55" t="s">
        <v>1</v>
      </c>
      <c r="R81" s="55" t="s">
        <v>4</v>
      </c>
      <c r="Y81" s="1"/>
      <c r="AB81" s="1"/>
    </row>
    <row r="82" spans="1:38" x14ac:dyDescent="0.2">
      <c r="A82" s="55">
        <v>0</v>
      </c>
      <c r="K82" s="55">
        <v>0</v>
      </c>
      <c r="L82" s="55">
        <f>(B82-0.0067)/1.609*0.05</f>
        <v>-2.0820385332504665E-4</v>
      </c>
      <c r="M82" s="55">
        <f>(C82+0.0881)/1.0504*0.05</f>
        <v>4.1936405178979444E-3</v>
      </c>
      <c r="N82" s="55">
        <f>(D82+0.0221)/1.8135*0.05</f>
        <v>6.0931899641577072E-4</v>
      </c>
      <c r="P82" s="55">
        <f>(F82-0.0067)/1.609*0.05</f>
        <v>-2.0820385332504665E-4</v>
      </c>
      <c r="Q82" s="55">
        <f>(G82+0.0881)/1.0504*0.05</f>
        <v>4.1936405178979444E-3</v>
      </c>
      <c r="R82" s="55">
        <f>(H82+0.0221)/1.8135*0.05</f>
        <v>6.0931899641577072E-4</v>
      </c>
      <c r="Y82" s="1"/>
      <c r="AB82" s="1"/>
      <c r="AH82" s="1"/>
      <c r="AJ82" s="1"/>
      <c r="AL82" s="1"/>
    </row>
    <row r="83" spans="1:38" x14ac:dyDescent="0.2">
      <c r="A83" s="55">
        <v>0.25</v>
      </c>
      <c r="K83" s="55">
        <v>0.25</v>
      </c>
      <c r="L83" s="55">
        <f t="shared" ref="L83:L106" si="18">(B83-0.0067)/1.609*0.05</f>
        <v>-2.0820385332504665E-4</v>
      </c>
      <c r="M83" s="55">
        <f t="shared" ref="M83:M106" si="19">(C83+0.0881)/1.0504*0.05</f>
        <v>4.1936405178979444E-3</v>
      </c>
      <c r="N83" s="55">
        <f t="shared" ref="N83:N101" si="20">(D83+0.0221)/1.8135*0.05</f>
        <v>6.0931899641577072E-4</v>
      </c>
      <c r="P83" s="55">
        <f t="shared" ref="P83:P90" si="21">(F83-0.0067)/1.609*0.05</f>
        <v>-2.0820385332504665E-4</v>
      </c>
      <c r="Q83" s="55">
        <f t="shared" ref="Q83:Q90" si="22">(G83+0.0881)/1.0504*0.05</f>
        <v>4.1936405178979444E-3</v>
      </c>
      <c r="R83" s="55">
        <f t="shared" ref="R83:R90" si="23">(H83+0.0221)/1.8135*0.05</f>
        <v>6.0931899641577072E-4</v>
      </c>
      <c r="Y83" s="1"/>
      <c r="AB83" s="1"/>
      <c r="AH83" s="1"/>
      <c r="AJ83" s="1"/>
      <c r="AL83" s="1"/>
    </row>
    <row r="84" spans="1:38" ht="16" customHeight="1" x14ac:dyDescent="0.2">
      <c r="A84" s="55">
        <v>0.5</v>
      </c>
      <c r="K84" s="55">
        <v>0.5</v>
      </c>
      <c r="L84" s="55">
        <f t="shared" si="18"/>
        <v>-2.0820385332504665E-4</v>
      </c>
      <c r="M84" s="55">
        <f t="shared" si="19"/>
        <v>4.1936405178979444E-3</v>
      </c>
      <c r="N84" s="55">
        <f t="shared" si="20"/>
        <v>6.0931899641577072E-4</v>
      </c>
      <c r="P84" s="55">
        <f>(F84-0.0067)/1.609*0.05</f>
        <v>-2.0820385332504665E-4</v>
      </c>
      <c r="Q84" s="55">
        <f t="shared" si="22"/>
        <v>4.1936405178979444E-3</v>
      </c>
      <c r="R84" s="55">
        <f t="shared" si="23"/>
        <v>6.0931899641577072E-4</v>
      </c>
      <c r="Y84" s="1"/>
      <c r="AB84" s="1"/>
      <c r="AH84" s="1"/>
      <c r="AJ84" s="1"/>
      <c r="AL84" s="1"/>
    </row>
    <row r="85" spans="1:38" x14ac:dyDescent="0.2">
      <c r="A85" s="55">
        <v>0.75</v>
      </c>
      <c r="K85" s="55">
        <v>0.75</v>
      </c>
      <c r="L85" s="55">
        <f t="shared" si="18"/>
        <v>-2.0820385332504665E-4</v>
      </c>
      <c r="M85" s="55">
        <f t="shared" si="19"/>
        <v>4.1936405178979444E-3</v>
      </c>
      <c r="N85" s="55">
        <f t="shared" si="20"/>
        <v>6.0931899641577072E-4</v>
      </c>
      <c r="P85" s="55">
        <f t="shared" si="21"/>
        <v>-2.0820385332504665E-4</v>
      </c>
      <c r="Q85" s="55">
        <f t="shared" si="22"/>
        <v>4.1936405178979444E-3</v>
      </c>
      <c r="R85" s="55">
        <f t="shared" si="23"/>
        <v>6.0931899641577072E-4</v>
      </c>
      <c r="Y85" s="1"/>
      <c r="AB85" s="1"/>
      <c r="AH85" s="1"/>
      <c r="AJ85" s="1"/>
      <c r="AL85" s="1"/>
    </row>
    <row r="86" spans="1:38" x14ac:dyDescent="0.2">
      <c r="A86" s="55">
        <v>1</v>
      </c>
      <c r="B86" s="3"/>
      <c r="C86" s="3"/>
      <c r="K86" s="55">
        <v>1</v>
      </c>
      <c r="L86" s="55">
        <f t="shared" si="18"/>
        <v>-2.0820385332504665E-4</v>
      </c>
      <c r="M86" s="55">
        <f t="shared" si="19"/>
        <v>4.1936405178979444E-3</v>
      </c>
      <c r="N86" s="55">
        <f t="shared" si="20"/>
        <v>6.0931899641577072E-4</v>
      </c>
      <c r="P86" s="55">
        <f>(F86-0.0067)/1.609*0.05</f>
        <v>-2.0820385332504665E-4</v>
      </c>
      <c r="Q86" s="55">
        <f t="shared" si="22"/>
        <v>4.1936405178979444E-3</v>
      </c>
      <c r="R86" s="55">
        <f t="shared" si="23"/>
        <v>6.0931899641577072E-4</v>
      </c>
      <c r="Y86" s="1"/>
      <c r="AB86" s="1"/>
      <c r="AH86" s="1"/>
      <c r="AJ86" s="1"/>
      <c r="AL86" s="1"/>
    </row>
    <row r="87" spans="1:38" x14ac:dyDescent="0.2">
      <c r="A87" s="55">
        <v>1.25</v>
      </c>
      <c r="K87" s="55">
        <v>1.25</v>
      </c>
      <c r="L87" s="55">
        <f t="shared" si="18"/>
        <v>-2.0820385332504665E-4</v>
      </c>
      <c r="M87" s="55">
        <f t="shared" si="19"/>
        <v>4.1936405178979444E-3</v>
      </c>
      <c r="N87" s="55">
        <f t="shared" si="20"/>
        <v>6.0931899641577072E-4</v>
      </c>
      <c r="P87" s="55">
        <f t="shared" si="21"/>
        <v>-2.0820385332504665E-4</v>
      </c>
      <c r="Q87" s="55">
        <f t="shared" si="22"/>
        <v>4.1936405178979444E-3</v>
      </c>
      <c r="R87" s="55">
        <f t="shared" si="23"/>
        <v>6.0931899641577072E-4</v>
      </c>
      <c r="AB87" s="1"/>
      <c r="AH87" s="1"/>
      <c r="AJ87" s="1"/>
      <c r="AL87" s="1"/>
    </row>
    <row r="88" spans="1:38" x14ac:dyDescent="0.2">
      <c r="A88" s="55">
        <v>1.5</v>
      </c>
      <c r="K88" s="55">
        <v>1.5</v>
      </c>
      <c r="L88" s="55">
        <f t="shared" si="18"/>
        <v>-2.0820385332504665E-4</v>
      </c>
      <c r="M88" s="55">
        <f t="shared" si="19"/>
        <v>4.1936405178979444E-3</v>
      </c>
      <c r="N88" s="55">
        <f t="shared" si="20"/>
        <v>6.0931899641577072E-4</v>
      </c>
      <c r="P88" s="55">
        <f t="shared" si="21"/>
        <v>-2.0820385332504665E-4</v>
      </c>
      <c r="Q88" s="55">
        <f t="shared" si="22"/>
        <v>4.1936405178979444E-3</v>
      </c>
      <c r="R88" s="55">
        <f t="shared" si="23"/>
        <v>6.0931899641577072E-4</v>
      </c>
      <c r="AB88" s="1"/>
      <c r="AH88" s="1"/>
      <c r="AJ88" s="1"/>
      <c r="AL88" s="1"/>
    </row>
    <row r="89" spans="1:38" x14ac:dyDescent="0.2">
      <c r="A89" s="55">
        <v>1.75</v>
      </c>
      <c r="K89" s="55">
        <v>1.75</v>
      </c>
      <c r="L89" s="55">
        <f t="shared" si="18"/>
        <v>-2.0820385332504665E-4</v>
      </c>
      <c r="M89" s="55">
        <f t="shared" si="19"/>
        <v>4.1936405178979444E-3</v>
      </c>
      <c r="N89" s="55">
        <f t="shared" si="20"/>
        <v>6.0931899641577072E-4</v>
      </c>
      <c r="P89" s="55">
        <f t="shared" si="21"/>
        <v>-2.0820385332504665E-4</v>
      </c>
      <c r="Q89" s="55">
        <f t="shared" si="22"/>
        <v>4.1936405178979444E-3</v>
      </c>
      <c r="R89" s="55">
        <f t="shared" si="23"/>
        <v>6.0931899641577072E-4</v>
      </c>
      <c r="AB89" s="1"/>
      <c r="AH89" s="1"/>
      <c r="AJ89" s="1"/>
      <c r="AL89" s="1"/>
    </row>
    <row r="90" spans="1:38" x14ac:dyDescent="0.2">
      <c r="A90" s="55">
        <v>2</v>
      </c>
      <c r="K90" s="55">
        <v>2</v>
      </c>
      <c r="L90" s="55">
        <f t="shared" si="18"/>
        <v>-2.0820385332504665E-4</v>
      </c>
      <c r="M90" s="55">
        <f t="shared" si="19"/>
        <v>4.1936405178979444E-3</v>
      </c>
      <c r="N90" s="55">
        <f t="shared" si="20"/>
        <v>6.0931899641577072E-4</v>
      </c>
      <c r="P90" s="55">
        <f t="shared" si="21"/>
        <v>-2.0820385332504665E-4</v>
      </c>
      <c r="Q90" s="55">
        <f t="shared" si="22"/>
        <v>4.1936405178979444E-3</v>
      </c>
      <c r="R90" s="55">
        <f t="shared" si="23"/>
        <v>6.0931899641577072E-4</v>
      </c>
      <c r="AB90" s="1"/>
      <c r="AH90" s="1"/>
      <c r="AJ90" s="1"/>
      <c r="AL90" s="1"/>
    </row>
    <row r="91" spans="1:38" x14ac:dyDescent="0.2">
      <c r="A91" s="55">
        <v>2.25</v>
      </c>
      <c r="K91" s="55">
        <v>2.25</v>
      </c>
      <c r="L91" s="55">
        <f t="shared" si="18"/>
        <v>-2.0820385332504665E-4</v>
      </c>
      <c r="M91" s="55">
        <f t="shared" si="19"/>
        <v>4.1936405178979444E-3</v>
      </c>
      <c r="N91" s="55">
        <f t="shared" si="20"/>
        <v>6.0931899641577072E-4</v>
      </c>
      <c r="P91" s="55">
        <f>(F91-0.0067)/1.609*0.05</f>
        <v>-2.0820385332504665E-4</v>
      </c>
      <c r="Q91" s="55">
        <f>(G91+0.0881)/1.0504*0.05</f>
        <v>4.1936405178979444E-3</v>
      </c>
      <c r="R91" s="55">
        <f>(H91+0.0221)/1.8135*0.05</f>
        <v>6.0931899641577072E-4</v>
      </c>
      <c r="AB91" s="1"/>
      <c r="AH91" s="1"/>
      <c r="AJ91" s="1"/>
      <c r="AL91" s="1"/>
    </row>
    <row r="92" spans="1:38" x14ac:dyDescent="0.2">
      <c r="A92" s="55">
        <v>2.5</v>
      </c>
      <c r="K92" s="55">
        <v>2.5</v>
      </c>
      <c r="L92" s="55">
        <f t="shared" si="18"/>
        <v>-2.0820385332504665E-4</v>
      </c>
      <c r="M92" s="55">
        <f t="shared" si="19"/>
        <v>4.1936405178979444E-3</v>
      </c>
      <c r="N92" s="55">
        <f t="shared" si="20"/>
        <v>6.0931899641577072E-4</v>
      </c>
      <c r="AB92" s="1"/>
      <c r="AH92" s="1"/>
      <c r="AJ92" s="1"/>
      <c r="AL92" s="1"/>
    </row>
    <row r="93" spans="1:38" x14ac:dyDescent="0.2">
      <c r="A93" s="55">
        <v>2.75</v>
      </c>
      <c r="K93" s="55">
        <v>2.75</v>
      </c>
      <c r="L93" s="55">
        <f t="shared" si="18"/>
        <v>-2.0820385332504665E-4</v>
      </c>
      <c r="M93" s="55">
        <f t="shared" si="19"/>
        <v>4.1936405178979444E-3</v>
      </c>
      <c r="N93" s="55">
        <f t="shared" si="20"/>
        <v>6.0931899641577072E-4</v>
      </c>
      <c r="AB93" s="1"/>
      <c r="AH93" s="1"/>
      <c r="AJ93" s="1"/>
      <c r="AL93" s="1"/>
    </row>
    <row r="94" spans="1:38" x14ac:dyDescent="0.2">
      <c r="A94" s="55">
        <v>3</v>
      </c>
      <c r="K94" s="55">
        <v>3</v>
      </c>
      <c r="L94" s="55">
        <f t="shared" si="18"/>
        <v>-2.0820385332504665E-4</v>
      </c>
      <c r="M94" s="55">
        <f t="shared" si="19"/>
        <v>4.1936405178979444E-3</v>
      </c>
      <c r="N94" s="55">
        <f t="shared" si="20"/>
        <v>6.0931899641577072E-4</v>
      </c>
      <c r="AB94" s="1"/>
      <c r="AH94" s="1"/>
      <c r="AJ94" s="1"/>
      <c r="AL94" s="1"/>
    </row>
    <row r="95" spans="1:38" x14ac:dyDescent="0.2">
      <c r="A95" s="55">
        <v>3.25</v>
      </c>
      <c r="K95" s="55">
        <v>3.25</v>
      </c>
      <c r="L95" s="55">
        <f t="shared" si="18"/>
        <v>-2.0820385332504665E-4</v>
      </c>
      <c r="M95" s="55">
        <f t="shared" si="19"/>
        <v>4.1936405178979444E-3</v>
      </c>
      <c r="N95" s="55">
        <f t="shared" si="20"/>
        <v>6.0931899641577072E-4</v>
      </c>
      <c r="AB95" s="1"/>
      <c r="AH95" s="1"/>
      <c r="AJ95" s="1"/>
      <c r="AL95" s="1"/>
    </row>
    <row r="96" spans="1:38" x14ac:dyDescent="0.2">
      <c r="A96" s="55">
        <v>3.5</v>
      </c>
      <c r="K96" s="55">
        <v>3.5</v>
      </c>
      <c r="L96" s="55">
        <f t="shared" si="18"/>
        <v>-2.0820385332504665E-4</v>
      </c>
      <c r="M96" s="55">
        <f t="shared" si="19"/>
        <v>4.1936405178979444E-3</v>
      </c>
      <c r="N96" s="55">
        <f t="shared" si="20"/>
        <v>6.0931899641577072E-4</v>
      </c>
      <c r="AB96" s="1"/>
      <c r="AH96" s="1"/>
      <c r="AJ96" s="1"/>
      <c r="AL96" s="1"/>
    </row>
    <row r="97" spans="1:38" x14ac:dyDescent="0.2">
      <c r="A97" s="55">
        <v>3.75</v>
      </c>
      <c r="K97" s="55">
        <v>3.75</v>
      </c>
      <c r="L97" s="55">
        <f t="shared" si="18"/>
        <v>-2.0820385332504665E-4</v>
      </c>
      <c r="M97" s="55">
        <f t="shared" si="19"/>
        <v>4.1936405178979444E-3</v>
      </c>
      <c r="N97" s="55">
        <f t="shared" si="20"/>
        <v>6.0931899641577072E-4</v>
      </c>
      <c r="AB97" s="1"/>
      <c r="AH97" s="1"/>
      <c r="AJ97" s="1"/>
      <c r="AL97" s="1"/>
    </row>
    <row r="98" spans="1:38" x14ac:dyDescent="0.2">
      <c r="A98" s="55">
        <v>4</v>
      </c>
      <c r="K98" s="55">
        <v>4</v>
      </c>
      <c r="L98" s="55">
        <f t="shared" si="18"/>
        <v>-2.0820385332504665E-4</v>
      </c>
      <c r="M98" s="55">
        <f t="shared" si="19"/>
        <v>4.1936405178979444E-3</v>
      </c>
      <c r="N98" s="55">
        <f t="shared" si="20"/>
        <v>6.0931899641577072E-4</v>
      </c>
      <c r="AB98" s="1"/>
      <c r="AH98" s="1"/>
      <c r="AJ98" s="1"/>
      <c r="AL98" s="1"/>
    </row>
    <row r="99" spans="1:38" x14ac:dyDescent="0.2">
      <c r="A99" s="55">
        <v>4.25</v>
      </c>
      <c r="K99" s="55">
        <v>4.25</v>
      </c>
      <c r="L99" s="55">
        <f t="shared" si="18"/>
        <v>-2.0820385332504665E-4</v>
      </c>
      <c r="M99" s="55">
        <f t="shared" si="19"/>
        <v>4.1936405178979444E-3</v>
      </c>
      <c r="N99" s="55">
        <f t="shared" si="20"/>
        <v>6.0931899641577072E-4</v>
      </c>
      <c r="AB99" s="1"/>
      <c r="AH99" s="1"/>
      <c r="AJ99" s="1"/>
      <c r="AL99" s="1"/>
    </row>
    <row r="100" spans="1:38" x14ac:dyDescent="0.2">
      <c r="A100" s="55">
        <v>4.5</v>
      </c>
      <c r="K100" s="55">
        <v>4.5</v>
      </c>
      <c r="L100" s="55">
        <f t="shared" si="18"/>
        <v>-2.0820385332504665E-4</v>
      </c>
      <c r="M100" s="55">
        <f t="shared" si="19"/>
        <v>4.1936405178979444E-3</v>
      </c>
      <c r="N100" s="55">
        <f t="shared" si="20"/>
        <v>6.0931899641577072E-4</v>
      </c>
      <c r="AB100" s="1"/>
      <c r="AH100" s="1"/>
      <c r="AJ100" s="1"/>
      <c r="AL100" s="1"/>
    </row>
    <row r="101" spans="1:38" x14ac:dyDescent="0.2">
      <c r="A101" s="55">
        <v>4.75</v>
      </c>
      <c r="K101" s="55">
        <v>4.75</v>
      </c>
      <c r="L101" s="55">
        <f t="shared" si="18"/>
        <v>-2.0820385332504665E-4</v>
      </c>
      <c r="M101" s="55">
        <f t="shared" si="19"/>
        <v>4.1936405178979444E-3</v>
      </c>
      <c r="N101" s="55">
        <f t="shared" si="20"/>
        <v>6.0931899641577072E-4</v>
      </c>
      <c r="AB101" s="1"/>
      <c r="AH101" s="1"/>
      <c r="AJ101" s="1"/>
      <c r="AL101" s="1"/>
    </row>
    <row r="102" spans="1:38" x14ac:dyDescent="0.2">
      <c r="A102" s="55">
        <v>5.25</v>
      </c>
      <c r="K102" s="55">
        <v>5.25</v>
      </c>
      <c r="L102" s="55">
        <f t="shared" si="18"/>
        <v>-2.0820385332504665E-4</v>
      </c>
      <c r="M102" s="55">
        <f t="shared" si="19"/>
        <v>4.1936405178979444E-3</v>
      </c>
      <c r="N102" s="55">
        <f>(D102+0.0221)/1.8135*0.05</f>
        <v>6.0931899641577072E-4</v>
      </c>
      <c r="AB102" s="1"/>
      <c r="AH102" s="1"/>
      <c r="AJ102" s="1"/>
      <c r="AL102" s="1"/>
    </row>
    <row r="103" spans="1:38" x14ac:dyDescent="0.2">
      <c r="A103" s="55">
        <v>5.75</v>
      </c>
      <c r="K103" s="55">
        <v>5.75</v>
      </c>
      <c r="L103" s="55">
        <f t="shared" si="18"/>
        <v>-2.0820385332504665E-4</v>
      </c>
      <c r="M103" s="55">
        <f t="shared" si="19"/>
        <v>4.1936405178979444E-3</v>
      </c>
      <c r="N103" s="55">
        <f>(D103+0.0221)/1.8135*0.05</f>
        <v>6.0931899641577072E-4</v>
      </c>
      <c r="AB103" s="1"/>
      <c r="AH103" s="1"/>
      <c r="AJ103" s="1"/>
      <c r="AL103" s="1"/>
    </row>
    <row r="104" spans="1:38" x14ac:dyDescent="0.2">
      <c r="A104" s="55">
        <v>6.25</v>
      </c>
      <c r="K104" s="55">
        <v>6.25</v>
      </c>
      <c r="L104" s="55">
        <f t="shared" si="18"/>
        <v>-2.0820385332504665E-4</v>
      </c>
      <c r="M104" s="55">
        <f t="shared" si="19"/>
        <v>4.1936405178979444E-3</v>
      </c>
      <c r="N104" s="55">
        <f>(D104+0.0221)/1.8135*0.05</f>
        <v>6.0931899641577072E-4</v>
      </c>
      <c r="AB104" s="1"/>
      <c r="AH104" s="1"/>
      <c r="AJ104" s="1"/>
      <c r="AL104" s="1"/>
    </row>
    <row r="105" spans="1:38" x14ac:dyDescent="0.2">
      <c r="A105" s="55">
        <v>6.75</v>
      </c>
      <c r="K105" s="55">
        <v>6.75</v>
      </c>
      <c r="L105" s="55">
        <f t="shared" si="18"/>
        <v>-2.0820385332504665E-4</v>
      </c>
      <c r="M105" s="55">
        <f t="shared" si="19"/>
        <v>4.1936405178979444E-3</v>
      </c>
      <c r="N105" s="55">
        <f>(D105+0.0221)/1.8135*0.05</f>
        <v>6.0931899641577072E-4</v>
      </c>
      <c r="AB105" s="1"/>
      <c r="AH105" s="1"/>
      <c r="AJ105" s="1"/>
      <c r="AL105" s="1"/>
    </row>
    <row r="106" spans="1:38" x14ac:dyDescent="0.2">
      <c r="A106" s="55">
        <v>7.25</v>
      </c>
      <c r="K106" s="55">
        <v>7.25</v>
      </c>
      <c r="L106" s="55">
        <f t="shared" si="18"/>
        <v>-2.0820385332504665E-4</v>
      </c>
      <c r="M106" s="55">
        <f t="shared" si="19"/>
        <v>4.1936405178979444E-3</v>
      </c>
      <c r="N106" s="55">
        <f>(D106+0.0221)/1.8135*0.05</f>
        <v>6.0931899641577072E-4</v>
      </c>
      <c r="AB106" s="1"/>
      <c r="AH106" s="1"/>
      <c r="AJ106" s="1"/>
      <c r="AL106" s="1"/>
    </row>
    <row r="107" spans="1:38" x14ac:dyDescent="0.2">
      <c r="AB107" s="1"/>
      <c r="AH107" s="1"/>
      <c r="AJ107" s="1"/>
      <c r="AL107" s="1"/>
    </row>
    <row r="108" spans="1:38" x14ac:dyDescent="0.2">
      <c r="AB108" s="1"/>
      <c r="AH108" s="1"/>
      <c r="AJ108" s="1"/>
      <c r="AL108" s="1"/>
    </row>
    <row r="109" spans="1:38" ht="16" customHeight="1" x14ac:dyDescent="0.2">
      <c r="AB109" s="1"/>
      <c r="AH109" s="1"/>
      <c r="AJ109" s="1"/>
      <c r="AL109" s="1"/>
    </row>
    <row r="110" spans="1:38" ht="17" thickBot="1" x14ac:dyDescent="0.25">
      <c r="AB110" s="1"/>
      <c r="AH110" s="1"/>
      <c r="AJ110" s="1"/>
      <c r="AL110" s="1"/>
    </row>
    <row r="111" spans="1:38" ht="17" thickBot="1" x14ac:dyDescent="0.25">
      <c r="E111" s="67" t="s">
        <v>11</v>
      </c>
      <c r="F111" s="68"/>
      <c r="G111" s="68"/>
      <c r="H111" s="69"/>
      <c r="K111" s="67" t="s">
        <v>12</v>
      </c>
      <c r="L111" s="68"/>
      <c r="M111" s="68"/>
      <c r="N111" s="69"/>
      <c r="Q111" s="67" t="s">
        <v>133</v>
      </c>
      <c r="R111" s="68"/>
      <c r="S111" s="68"/>
      <c r="T111" s="69"/>
      <c r="W111" s="67" t="s">
        <v>12</v>
      </c>
      <c r="X111" s="68"/>
      <c r="Y111" s="68"/>
      <c r="Z111" s="69"/>
      <c r="AB111" s="1"/>
      <c r="AH111" s="1"/>
      <c r="AJ111" s="1"/>
      <c r="AL111" s="1"/>
    </row>
    <row r="112" spans="1:38" x14ac:dyDescent="0.2">
      <c r="E112" s="55" t="s">
        <v>13</v>
      </c>
      <c r="F112" s="55" t="s">
        <v>18</v>
      </c>
      <c r="G112" s="55" t="s">
        <v>19</v>
      </c>
      <c r="H112" s="55" t="s">
        <v>20</v>
      </c>
      <c r="J112" s="55" t="s">
        <v>21</v>
      </c>
      <c r="K112" s="55" t="s">
        <v>22</v>
      </c>
      <c r="L112" s="55" t="s">
        <v>23</v>
      </c>
      <c r="M112" s="55" t="s">
        <v>24</v>
      </c>
      <c r="N112" s="55" t="s">
        <v>25</v>
      </c>
      <c r="O112" s="55" t="s">
        <v>26</v>
      </c>
      <c r="Q112" s="55" t="s">
        <v>14</v>
      </c>
      <c r="R112" s="55" t="s">
        <v>88</v>
      </c>
      <c r="S112" s="55" t="s">
        <v>36</v>
      </c>
      <c r="T112" s="55" t="s">
        <v>37</v>
      </c>
      <c r="V112" s="55" t="s">
        <v>38</v>
      </c>
      <c r="W112" s="55" t="s">
        <v>39</v>
      </c>
      <c r="X112" s="55" t="s">
        <v>40</v>
      </c>
      <c r="Y112" s="55" t="s">
        <v>41</v>
      </c>
      <c r="Z112" s="55" t="s">
        <v>42</v>
      </c>
      <c r="AA112" s="55" t="s">
        <v>43</v>
      </c>
      <c r="AH112" s="1"/>
      <c r="AJ112" s="1"/>
      <c r="AL112" s="1"/>
    </row>
    <row r="113" spans="1:38" x14ac:dyDescent="0.2">
      <c r="E113" s="55">
        <v>0</v>
      </c>
      <c r="J113" s="55">
        <f>F113+0.03864</f>
        <v>3.8640000000000001E-2</v>
      </c>
      <c r="K113" s="55">
        <v>0</v>
      </c>
      <c r="L113" s="55">
        <f>G113</f>
        <v>0</v>
      </c>
      <c r="M113" s="55">
        <v>0</v>
      </c>
      <c r="N113" s="55">
        <f>H113</f>
        <v>0</v>
      </c>
      <c r="O113" s="55">
        <v>0</v>
      </c>
      <c r="Q113" s="55">
        <v>0</v>
      </c>
      <c r="V113" s="55">
        <f>R113</f>
        <v>0</v>
      </c>
      <c r="W113" s="55">
        <v>0</v>
      </c>
      <c r="X113" s="55">
        <f>S113</f>
        <v>0</v>
      </c>
      <c r="Y113" s="55">
        <f>X113</f>
        <v>0</v>
      </c>
      <c r="Z113" s="55">
        <v>0</v>
      </c>
      <c r="AA113" s="55">
        <f>T113</f>
        <v>0</v>
      </c>
      <c r="AH113" s="1"/>
      <c r="AJ113" s="1"/>
      <c r="AL113" s="1"/>
    </row>
    <row r="114" spans="1:38" x14ac:dyDescent="0.2">
      <c r="E114" s="55">
        <v>0.25</v>
      </c>
      <c r="J114" s="55">
        <f t="shared" ref="J114:J137" si="24">F114+0.03864</f>
        <v>3.8640000000000001E-2</v>
      </c>
      <c r="K114" s="55">
        <f>K113+(((F114+F113)/2)^$C$116)*(E114-E113)</f>
        <v>0</v>
      </c>
      <c r="L114" s="55">
        <f>G114</f>
        <v>0</v>
      </c>
      <c r="M114" s="55">
        <f>M113+(((G114+G113)/2)^$C$116)*(E114-E113)</f>
        <v>0</v>
      </c>
      <c r="N114" s="55">
        <f t="shared" ref="N114:N134" si="25">H114</f>
        <v>0</v>
      </c>
      <c r="O114" s="55">
        <f>O113+(((H114+H113)/2)^$C$116)*(E114-E113)</f>
        <v>0</v>
      </c>
      <c r="Q114" s="55">
        <v>0.25</v>
      </c>
      <c r="V114" s="55">
        <f t="shared" ref="V114:V122" si="26">R114</f>
        <v>0</v>
      </c>
      <c r="W114" s="55">
        <f>W113+(((R114+R113)/2)^$C$116)*(Q114-Q113)</f>
        <v>0</v>
      </c>
      <c r="X114" s="55">
        <f>S114</f>
        <v>0</v>
      </c>
      <c r="Y114" s="55">
        <f t="shared" ref="Y114:Y122" si="27">X114</f>
        <v>0</v>
      </c>
      <c r="Z114" s="55">
        <f>Z113+(((S114+S113)/2)^$C$116)*(Q114-Q113)</f>
        <v>0</v>
      </c>
      <c r="AA114" s="55">
        <f t="shared" ref="AA114:AA122" si="28">T114</f>
        <v>0</v>
      </c>
      <c r="AH114" s="1"/>
      <c r="AJ114" s="1"/>
      <c r="AL114" s="1"/>
    </row>
    <row r="115" spans="1:38" ht="17" thickBot="1" x14ac:dyDescent="0.25">
      <c r="E115" s="55">
        <v>0.5</v>
      </c>
      <c r="J115" s="55">
        <f t="shared" si="24"/>
        <v>3.8640000000000001E-2</v>
      </c>
      <c r="K115" s="55">
        <f>K114+(((F115+F114)/2)^$C$116)*(E115-E114)</f>
        <v>0</v>
      </c>
      <c r="L115" s="55">
        <f t="shared" ref="L115:L134" si="29">G115</f>
        <v>0</v>
      </c>
      <c r="M115" s="55">
        <f t="shared" ref="M115:M134" si="30">M114+(((G115+G114)/2)^$C$116)*(E115-E114)</f>
        <v>0</v>
      </c>
      <c r="N115" s="55">
        <f t="shared" si="25"/>
        <v>0</v>
      </c>
      <c r="O115" s="55">
        <f t="shared" ref="O115:O134" si="31">O114+(((H115+H114)/2)^$C$116)*(E115-E114)</f>
        <v>0</v>
      </c>
      <c r="Q115" s="55">
        <v>0.5</v>
      </c>
      <c r="V115" s="55">
        <f t="shared" si="26"/>
        <v>0</v>
      </c>
      <c r="W115" s="55">
        <f t="shared" ref="W115:W122" si="32">W114+(((R115+R114)/2)^$C$116)*(Q115-Q114)</f>
        <v>0</v>
      </c>
      <c r="X115" s="55">
        <f t="shared" ref="X115:X122" si="33">S115</f>
        <v>0</v>
      </c>
      <c r="Y115" s="55">
        <f t="shared" si="27"/>
        <v>0</v>
      </c>
      <c r="Z115" s="55">
        <f>Z114+(((S115+S114)/2)^$C$116)*(Q115-Q114)</f>
        <v>0</v>
      </c>
      <c r="AA115" s="55">
        <f t="shared" si="28"/>
        <v>0</v>
      </c>
      <c r="AH115" s="1"/>
      <c r="AJ115" s="1"/>
      <c r="AL115" s="1"/>
    </row>
    <row r="116" spans="1:38" x14ac:dyDescent="0.2">
      <c r="A116" s="70" t="s">
        <v>15</v>
      </c>
      <c r="B116" s="71"/>
      <c r="C116" s="79">
        <v>0.6</v>
      </c>
      <c r="E116" s="55">
        <v>0.75</v>
      </c>
      <c r="J116" s="55">
        <f t="shared" si="24"/>
        <v>3.8640000000000001E-2</v>
      </c>
      <c r="K116" s="55">
        <f t="shared" ref="K116:K134" si="34">K115+(((F116+F115)/2)^$C$116)*(E116-E115)</f>
        <v>0</v>
      </c>
      <c r="L116" s="55">
        <f t="shared" si="29"/>
        <v>0</v>
      </c>
      <c r="M116" s="55">
        <f t="shared" si="30"/>
        <v>0</v>
      </c>
      <c r="N116" s="55">
        <f t="shared" si="25"/>
        <v>0</v>
      </c>
      <c r="O116" s="55">
        <f t="shared" si="31"/>
        <v>0</v>
      </c>
      <c r="Q116" s="55">
        <v>0.75</v>
      </c>
      <c r="V116" s="55">
        <f t="shared" si="26"/>
        <v>0</v>
      </c>
      <c r="W116" s="55">
        <f>W115+(((R116+R115)/2)^$C$116)*(Q116-Q115)</f>
        <v>0</v>
      </c>
      <c r="X116" s="55">
        <f t="shared" si="33"/>
        <v>0</v>
      </c>
      <c r="Y116" s="55">
        <f t="shared" si="27"/>
        <v>0</v>
      </c>
      <c r="Z116" s="55">
        <f t="shared" ref="Z116:Z122" si="35">Z115+(((S116+S115)/2)^$C$116)*(Q116-Q115)</f>
        <v>0</v>
      </c>
      <c r="AA116" s="55">
        <f t="shared" si="28"/>
        <v>0</v>
      </c>
      <c r="AH116" s="1"/>
      <c r="AJ116" s="1"/>
      <c r="AL116" s="1"/>
    </row>
    <row r="117" spans="1:38" x14ac:dyDescent="0.2">
      <c r="A117" s="72"/>
      <c r="B117" s="73"/>
      <c r="C117" s="80"/>
      <c r="E117" s="55">
        <v>1</v>
      </c>
      <c r="J117" s="55">
        <f t="shared" si="24"/>
        <v>3.8640000000000001E-2</v>
      </c>
      <c r="K117" s="55">
        <f t="shared" si="34"/>
        <v>0</v>
      </c>
      <c r="L117" s="55">
        <f t="shared" si="29"/>
        <v>0</v>
      </c>
      <c r="M117" s="55">
        <f t="shared" si="30"/>
        <v>0</v>
      </c>
      <c r="N117" s="55">
        <f t="shared" si="25"/>
        <v>0</v>
      </c>
      <c r="O117" s="55">
        <f t="shared" si="31"/>
        <v>0</v>
      </c>
      <c r="Q117" s="55">
        <v>1</v>
      </c>
      <c r="V117" s="55">
        <f t="shared" si="26"/>
        <v>0</v>
      </c>
      <c r="W117" s="55">
        <f t="shared" si="32"/>
        <v>0</v>
      </c>
      <c r="X117" s="55">
        <f t="shared" si="33"/>
        <v>0</v>
      </c>
      <c r="Y117" s="55">
        <f t="shared" si="27"/>
        <v>0</v>
      </c>
      <c r="Z117" s="55">
        <f t="shared" si="35"/>
        <v>0</v>
      </c>
      <c r="AA117" s="55">
        <f t="shared" si="28"/>
        <v>0</v>
      </c>
      <c r="AH117" s="1"/>
      <c r="AJ117" s="1"/>
      <c r="AL117" s="1"/>
    </row>
    <row r="118" spans="1:38" ht="17" thickBot="1" x14ac:dyDescent="0.25">
      <c r="A118" s="74"/>
      <c r="B118" s="75"/>
      <c r="C118" s="81"/>
      <c r="E118" s="55">
        <v>1.25</v>
      </c>
      <c r="J118" s="55">
        <f t="shared" si="24"/>
        <v>3.8640000000000001E-2</v>
      </c>
      <c r="K118" s="55">
        <f t="shared" si="34"/>
        <v>0</v>
      </c>
      <c r="L118" s="55">
        <f t="shared" si="29"/>
        <v>0</v>
      </c>
      <c r="M118" s="55">
        <f t="shared" si="30"/>
        <v>0</v>
      </c>
      <c r="N118" s="55">
        <f t="shared" si="25"/>
        <v>0</v>
      </c>
      <c r="O118" s="55">
        <f t="shared" si="31"/>
        <v>0</v>
      </c>
      <c r="Q118" s="55">
        <v>1.25</v>
      </c>
      <c r="V118" s="55">
        <f t="shared" si="26"/>
        <v>0</v>
      </c>
      <c r="W118" s="55">
        <f t="shared" si="32"/>
        <v>0</v>
      </c>
      <c r="X118" s="55">
        <f t="shared" si="33"/>
        <v>0</v>
      </c>
      <c r="Y118" s="55">
        <f t="shared" si="27"/>
        <v>0</v>
      </c>
      <c r="Z118" s="55">
        <f t="shared" si="35"/>
        <v>0</v>
      </c>
      <c r="AA118" s="55">
        <f t="shared" si="28"/>
        <v>0</v>
      </c>
      <c r="AH118" s="1"/>
      <c r="AJ118" s="1"/>
      <c r="AL118" s="1"/>
    </row>
    <row r="119" spans="1:38" x14ac:dyDescent="0.2">
      <c r="E119" s="55">
        <v>1.5</v>
      </c>
      <c r="J119" s="55">
        <f t="shared" si="24"/>
        <v>3.8640000000000001E-2</v>
      </c>
      <c r="K119" s="55">
        <f t="shared" si="34"/>
        <v>0</v>
      </c>
      <c r="L119" s="55">
        <f t="shared" si="29"/>
        <v>0</v>
      </c>
      <c r="M119" s="55">
        <f t="shared" si="30"/>
        <v>0</v>
      </c>
      <c r="N119" s="55">
        <f t="shared" si="25"/>
        <v>0</v>
      </c>
      <c r="O119" s="55">
        <f t="shared" si="31"/>
        <v>0</v>
      </c>
      <c r="Q119" s="55">
        <v>1.5</v>
      </c>
      <c r="V119" s="55">
        <f t="shared" si="26"/>
        <v>0</v>
      </c>
      <c r="W119" s="55">
        <f t="shared" si="32"/>
        <v>0</v>
      </c>
      <c r="X119" s="55">
        <f t="shared" si="33"/>
        <v>0</v>
      </c>
      <c r="Y119" s="55">
        <f t="shared" si="27"/>
        <v>0</v>
      </c>
      <c r="Z119" s="55">
        <f t="shared" si="35"/>
        <v>0</v>
      </c>
      <c r="AA119" s="55">
        <f t="shared" si="28"/>
        <v>0</v>
      </c>
      <c r="AH119" s="1"/>
      <c r="AJ119" s="1"/>
      <c r="AL119" s="1"/>
    </row>
    <row r="120" spans="1:38" x14ac:dyDescent="0.2">
      <c r="E120" s="55">
        <v>1.75</v>
      </c>
      <c r="J120" s="55">
        <f t="shared" si="24"/>
        <v>3.8640000000000001E-2</v>
      </c>
      <c r="K120" s="55">
        <f t="shared" si="34"/>
        <v>0</v>
      </c>
      <c r="L120" s="55">
        <f t="shared" si="29"/>
        <v>0</v>
      </c>
      <c r="M120" s="55">
        <f t="shared" si="30"/>
        <v>0</v>
      </c>
      <c r="N120" s="55">
        <f t="shared" si="25"/>
        <v>0</v>
      </c>
      <c r="O120" s="55">
        <f t="shared" si="31"/>
        <v>0</v>
      </c>
      <c r="Q120" s="55">
        <v>1.75</v>
      </c>
      <c r="V120" s="55">
        <f t="shared" si="26"/>
        <v>0</v>
      </c>
      <c r="W120" s="55">
        <f t="shared" si="32"/>
        <v>0</v>
      </c>
      <c r="X120" s="55">
        <f t="shared" si="33"/>
        <v>0</v>
      </c>
      <c r="Y120" s="55">
        <f t="shared" si="27"/>
        <v>0</v>
      </c>
      <c r="Z120" s="55">
        <f t="shared" si="35"/>
        <v>0</v>
      </c>
      <c r="AA120" s="55">
        <f t="shared" si="28"/>
        <v>0</v>
      </c>
      <c r="AH120" s="1"/>
      <c r="AJ120" s="1"/>
      <c r="AL120" s="1"/>
    </row>
    <row r="121" spans="1:38" x14ac:dyDescent="0.2">
      <c r="E121" s="55">
        <v>2</v>
      </c>
      <c r="J121" s="55">
        <f t="shared" si="24"/>
        <v>3.8640000000000001E-2</v>
      </c>
      <c r="K121" s="55">
        <f>K120+(((F121+F120)/2)^$C$116)*(E121-E120)</f>
        <v>0</v>
      </c>
      <c r="L121" s="55">
        <f t="shared" si="29"/>
        <v>0</v>
      </c>
      <c r="M121" s="55">
        <f t="shared" si="30"/>
        <v>0</v>
      </c>
      <c r="N121" s="55">
        <f t="shared" si="25"/>
        <v>0</v>
      </c>
      <c r="O121" s="55">
        <f t="shared" si="31"/>
        <v>0</v>
      </c>
      <c r="Q121" s="55">
        <v>2</v>
      </c>
      <c r="V121" s="55">
        <f t="shared" si="26"/>
        <v>0</v>
      </c>
      <c r="W121" s="55">
        <f t="shared" si="32"/>
        <v>0</v>
      </c>
      <c r="X121" s="55">
        <f t="shared" si="33"/>
        <v>0</v>
      </c>
      <c r="Y121" s="55">
        <f t="shared" si="27"/>
        <v>0</v>
      </c>
      <c r="Z121" s="55">
        <f t="shared" si="35"/>
        <v>0</v>
      </c>
      <c r="AA121" s="55">
        <f t="shared" si="28"/>
        <v>0</v>
      </c>
      <c r="AH121" s="1"/>
      <c r="AJ121" s="1"/>
      <c r="AL121" s="1"/>
    </row>
    <row r="122" spans="1:38" x14ac:dyDescent="0.2">
      <c r="E122" s="55">
        <v>2.25</v>
      </c>
      <c r="J122" s="55">
        <f t="shared" si="24"/>
        <v>3.8640000000000001E-2</v>
      </c>
      <c r="K122" s="55">
        <f t="shared" si="34"/>
        <v>0</v>
      </c>
      <c r="L122" s="55">
        <f t="shared" si="29"/>
        <v>0</v>
      </c>
      <c r="M122" s="55">
        <f t="shared" si="30"/>
        <v>0</v>
      </c>
      <c r="N122" s="55">
        <f t="shared" si="25"/>
        <v>0</v>
      </c>
      <c r="O122" s="55">
        <f t="shared" si="31"/>
        <v>0</v>
      </c>
      <c r="Q122" s="55">
        <v>2.25</v>
      </c>
      <c r="V122" s="55">
        <f t="shared" si="26"/>
        <v>0</v>
      </c>
      <c r="W122" s="55">
        <f t="shared" si="32"/>
        <v>0</v>
      </c>
      <c r="X122" s="55">
        <f t="shared" si="33"/>
        <v>0</v>
      </c>
      <c r="Y122" s="55">
        <f t="shared" si="27"/>
        <v>0</v>
      </c>
      <c r="Z122" s="55">
        <f t="shared" si="35"/>
        <v>0</v>
      </c>
      <c r="AA122" s="55">
        <f t="shared" si="28"/>
        <v>0</v>
      </c>
    </row>
    <row r="123" spans="1:38" x14ac:dyDescent="0.2">
      <c r="E123" s="55">
        <v>2.5</v>
      </c>
      <c r="J123" s="55">
        <f t="shared" si="24"/>
        <v>3.8640000000000001E-2</v>
      </c>
      <c r="K123" s="55">
        <f t="shared" si="34"/>
        <v>0</v>
      </c>
      <c r="L123" s="55">
        <f t="shared" si="29"/>
        <v>0</v>
      </c>
      <c r="M123" s="55">
        <f t="shared" si="30"/>
        <v>0</v>
      </c>
      <c r="N123" s="55">
        <f t="shared" si="25"/>
        <v>0</v>
      </c>
      <c r="O123" s="55">
        <f t="shared" si="31"/>
        <v>0</v>
      </c>
    </row>
    <row r="124" spans="1:38" x14ac:dyDescent="0.2">
      <c r="E124" s="55">
        <v>2.75</v>
      </c>
      <c r="J124" s="55">
        <f t="shared" si="24"/>
        <v>3.8640000000000001E-2</v>
      </c>
      <c r="K124" s="55">
        <f t="shared" si="34"/>
        <v>0</v>
      </c>
      <c r="L124" s="55">
        <f t="shared" si="29"/>
        <v>0</v>
      </c>
      <c r="M124" s="55">
        <f t="shared" si="30"/>
        <v>0</v>
      </c>
      <c r="N124" s="55">
        <f t="shared" si="25"/>
        <v>0</v>
      </c>
      <c r="O124" s="55">
        <f t="shared" si="31"/>
        <v>0</v>
      </c>
    </row>
    <row r="125" spans="1:38" x14ac:dyDescent="0.2">
      <c r="E125" s="55">
        <v>3</v>
      </c>
      <c r="J125" s="55">
        <f t="shared" si="24"/>
        <v>3.8640000000000001E-2</v>
      </c>
      <c r="K125" s="55">
        <f t="shared" si="34"/>
        <v>0</v>
      </c>
      <c r="L125" s="55">
        <f t="shared" si="29"/>
        <v>0</v>
      </c>
      <c r="M125" s="55">
        <f t="shared" si="30"/>
        <v>0</v>
      </c>
      <c r="N125" s="55">
        <f t="shared" si="25"/>
        <v>0</v>
      </c>
      <c r="O125" s="55">
        <f t="shared" si="31"/>
        <v>0</v>
      </c>
    </row>
    <row r="126" spans="1:38" x14ac:dyDescent="0.2">
      <c r="E126" s="55">
        <v>3.25</v>
      </c>
      <c r="J126" s="55">
        <f t="shared" si="24"/>
        <v>3.8640000000000001E-2</v>
      </c>
      <c r="K126" s="55">
        <f t="shared" si="34"/>
        <v>0</v>
      </c>
      <c r="L126" s="55">
        <f t="shared" si="29"/>
        <v>0</v>
      </c>
      <c r="M126" s="55">
        <f>M125+(((G126+G125)/2)^$C$116)*(E126-E125)</f>
        <v>0</v>
      </c>
      <c r="N126" s="55">
        <f t="shared" si="25"/>
        <v>0</v>
      </c>
      <c r="O126" s="55">
        <f t="shared" si="31"/>
        <v>0</v>
      </c>
    </row>
    <row r="127" spans="1:38" x14ac:dyDescent="0.2">
      <c r="E127" s="55">
        <v>3.5</v>
      </c>
      <c r="J127" s="55">
        <f t="shared" si="24"/>
        <v>3.8640000000000001E-2</v>
      </c>
      <c r="K127" s="55">
        <f>K126+(((F127+F126)/2)^$C$116)*(E127-E126)</f>
        <v>0</v>
      </c>
      <c r="L127" s="55">
        <f t="shared" si="29"/>
        <v>0</v>
      </c>
      <c r="M127" s="55">
        <f t="shared" si="30"/>
        <v>0</v>
      </c>
      <c r="N127" s="55">
        <f t="shared" si="25"/>
        <v>0</v>
      </c>
      <c r="O127" s="55">
        <f t="shared" si="31"/>
        <v>0</v>
      </c>
    </row>
    <row r="128" spans="1:38" x14ac:dyDescent="0.2">
      <c r="E128" s="55">
        <v>3.75</v>
      </c>
      <c r="J128" s="55">
        <f t="shared" si="24"/>
        <v>3.8640000000000001E-2</v>
      </c>
      <c r="K128" s="55">
        <f t="shared" si="34"/>
        <v>0</v>
      </c>
      <c r="L128" s="55">
        <f t="shared" si="29"/>
        <v>0</v>
      </c>
      <c r="M128" s="55">
        <f t="shared" si="30"/>
        <v>0</v>
      </c>
      <c r="N128" s="55">
        <f t="shared" si="25"/>
        <v>0</v>
      </c>
      <c r="O128" s="55">
        <f t="shared" si="31"/>
        <v>0</v>
      </c>
    </row>
    <row r="129" spans="5:15" x14ac:dyDescent="0.2">
      <c r="E129" s="55">
        <v>4</v>
      </c>
      <c r="J129" s="55">
        <f t="shared" si="24"/>
        <v>3.8640000000000001E-2</v>
      </c>
      <c r="K129" s="55">
        <f t="shared" si="34"/>
        <v>0</v>
      </c>
      <c r="L129" s="55">
        <f t="shared" si="29"/>
        <v>0</v>
      </c>
      <c r="M129" s="55">
        <f t="shared" si="30"/>
        <v>0</v>
      </c>
      <c r="N129" s="55">
        <f t="shared" si="25"/>
        <v>0</v>
      </c>
      <c r="O129" s="55">
        <f t="shared" si="31"/>
        <v>0</v>
      </c>
    </row>
    <row r="130" spans="5:15" x14ac:dyDescent="0.2">
      <c r="E130" s="55">
        <v>4.25</v>
      </c>
      <c r="J130" s="55">
        <f t="shared" si="24"/>
        <v>3.8640000000000001E-2</v>
      </c>
      <c r="K130" s="55">
        <f t="shared" si="34"/>
        <v>0</v>
      </c>
      <c r="L130" s="55">
        <f t="shared" si="29"/>
        <v>0</v>
      </c>
      <c r="M130" s="55">
        <f t="shared" si="30"/>
        <v>0</v>
      </c>
      <c r="N130" s="55">
        <f t="shared" si="25"/>
        <v>0</v>
      </c>
      <c r="O130" s="55">
        <f t="shared" si="31"/>
        <v>0</v>
      </c>
    </row>
    <row r="131" spans="5:15" x14ac:dyDescent="0.2">
      <c r="E131" s="55">
        <v>4.5</v>
      </c>
      <c r="J131" s="55">
        <f t="shared" si="24"/>
        <v>3.8640000000000001E-2</v>
      </c>
      <c r="K131" s="55">
        <f t="shared" si="34"/>
        <v>0</v>
      </c>
      <c r="L131" s="55">
        <f t="shared" si="29"/>
        <v>0</v>
      </c>
      <c r="M131" s="55">
        <f t="shared" si="30"/>
        <v>0</v>
      </c>
      <c r="N131" s="55">
        <f t="shared" si="25"/>
        <v>0</v>
      </c>
      <c r="O131" s="55">
        <f t="shared" si="31"/>
        <v>0</v>
      </c>
    </row>
    <row r="132" spans="5:15" x14ac:dyDescent="0.2">
      <c r="E132" s="55">
        <v>4.75</v>
      </c>
      <c r="J132" s="55">
        <f t="shared" si="24"/>
        <v>3.8640000000000001E-2</v>
      </c>
      <c r="K132" s="55">
        <f t="shared" si="34"/>
        <v>0</v>
      </c>
      <c r="L132" s="55">
        <f t="shared" si="29"/>
        <v>0</v>
      </c>
      <c r="M132" s="55">
        <f t="shared" si="30"/>
        <v>0</v>
      </c>
      <c r="N132" s="55">
        <f t="shared" si="25"/>
        <v>0</v>
      </c>
      <c r="O132" s="55">
        <f t="shared" si="31"/>
        <v>0</v>
      </c>
    </row>
    <row r="133" spans="5:15" x14ac:dyDescent="0.2">
      <c r="E133" s="55">
        <v>5.25</v>
      </c>
      <c r="J133" s="55">
        <f t="shared" si="24"/>
        <v>3.8640000000000001E-2</v>
      </c>
      <c r="K133" s="55">
        <f t="shared" si="34"/>
        <v>0</v>
      </c>
      <c r="L133" s="55">
        <f t="shared" si="29"/>
        <v>0</v>
      </c>
      <c r="M133" s="55">
        <f t="shared" si="30"/>
        <v>0</v>
      </c>
      <c r="N133" s="55">
        <f t="shared" si="25"/>
        <v>0</v>
      </c>
      <c r="O133" s="55">
        <f t="shared" si="31"/>
        <v>0</v>
      </c>
    </row>
    <row r="134" spans="5:15" x14ac:dyDescent="0.2">
      <c r="E134" s="55">
        <v>5.75</v>
      </c>
      <c r="J134" s="55">
        <f t="shared" si="24"/>
        <v>3.8640000000000001E-2</v>
      </c>
      <c r="K134" s="55">
        <f t="shared" si="34"/>
        <v>0</v>
      </c>
      <c r="L134" s="55">
        <f t="shared" si="29"/>
        <v>0</v>
      </c>
      <c r="M134" s="55">
        <f t="shared" si="30"/>
        <v>0</v>
      </c>
      <c r="N134" s="55">
        <f t="shared" si="25"/>
        <v>0</v>
      </c>
      <c r="O134" s="55">
        <f t="shared" si="31"/>
        <v>0</v>
      </c>
    </row>
    <row r="135" spans="5:15" x14ac:dyDescent="0.2">
      <c r="E135" s="55">
        <v>6.25</v>
      </c>
      <c r="J135" s="55">
        <f t="shared" si="24"/>
        <v>3.8640000000000001E-2</v>
      </c>
      <c r="K135" s="55">
        <f>K134+(((F135+F134)/2)^$C$116)*(E135-E134)</f>
        <v>0</v>
      </c>
      <c r="L135" s="55">
        <f>G135</f>
        <v>0</v>
      </c>
      <c r="M135" s="55">
        <f>M134+(((G135+G134)/2)^$C$116)*(E135-E134)</f>
        <v>0</v>
      </c>
      <c r="N135" s="55">
        <f>H135</f>
        <v>0</v>
      </c>
      <c r="O135" s="55">
        <f>O134+(((H135+H134)/2)^$C$116)*(E135-E134)</f>
        <v>0</v>
      </c>
    </row>
    <row r="136" spans="5:15" x14ac:dyDescent="0.2">
      <c r="E136" s="55">
        <v>6.75</v>
      </c>
      <c r="J136" s="55">
        <f t="shared" si="24"/>
        <v>3.8640000000000001E-2</v>
      </c>
      <c r="K136" s="55">
        <f>K135+(((F136+F135)/2)^$C$116)*(E136-E135)</f>
        <v>0</v>
      </c>
      <c r="L136" s="55">
        <f>G136</f>
        <v>0</v>
      </c>
      <c r="M136" s="55">
        <f>M135+(((G136+G135)/2)^$C$116)*(E136-E135)</f>
        <v>0</v>
      </c>
      <c r="N136" s="55">
        <f>H136</f>
        <v>0</v>
      </c>
      <c r="O136" s="55">
        <f>O135+(((H136+H135)/2)^$C$116)*(E136-E135)</f>
        <v>0</v>
      </c>
    </row>
    <row r="137" spans="5:15" x14ac:dyDescent="0.2">
      <c r="E137" s="55">
        <v>7.25</v>
      </c>
      <c r="J137" s="55">
        <f t="shared" si="24"/>
        <v>3.8640000000000001E-2</v>
      </c>
      <c r="K137" s="55">
        <f>K136+(((F137+F136)/2)^$C$116)*(E137-E136)</f>
        <v>0</v>
      </c>
      <c r="L137" s="55">
        <f>G137</f>
        <v>0</v>
      </c>
      <c r="M137" s="55">
        <f>M136+(((G137+G136)/2)^$C$116)*(E137-E136)</f>
        <v>0</v>
      </c>
      <c r="N137" s="55">
        <f>H137</f>
        <v>0</v>
      </c>
      <c r="O137" s="55">
        <f>O136+(((H137+H136)/2)^$C$116)*(E137-E136)</f>
        <v>0</v>
      </c>
    </row>
  </sheetData>
  <mergeCells count="14">
    <mergeCell ref="B2:H2"/>
    <mergeCell ref="E34:H34"/>
    <mergeCell ref="K34:N34"/>
    <mergeCell ref="B79:H79"/>
    <mergeCell ref="E111:H111"/>
    <mergeCell ref="K111:N111"/>
    <mergeCell ref="Q34:T34"/>
    <mergeCell ref="W34:Z34"/>
    <mergeCell ref="A39:B41"/>
    <mergeCell ref="C39:C41"/>
    <mergeCell ref="A116:B118"/>
    <mergeCell ref="C116:C118"/>
    <mergeCell ref="Q111:T111"/>
    <mergeCell ref="W111:Z11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43B28-D092-4A4A-A34C-5E1ED8C64F34}">
  <dimension ref="A2:BQ147"/>
  <sheetViews>
    <sheetView topLeftCell="A81" workbookViewId="0">
      <selection activeCell="Q35" sqref="Q35"/>
    </sheetView>
  </sheetViews>
  <sheetFormatPr baseColWidth="10" defaultColWidth="11" defaultRowHeight="16" x14ac:dyDescent="0.2"/>
  <cols>
    <col min="1" max="10" width="11" style="55"/>
    <col min="11" max="11" width="12.1640625" style="55" bestFit="1" customWidth="1"/>
    <col min="12" max="16384" width="11" style="55"/>
  </cols>
  <sheetData>
    <row r="2" spans="1:26" ht="21" x14ac:dyDescent="0.25">
      <c r="B2" s="66" t="s">
        <v>9</v>
      </c>
      <c r="C2" s="66"/>
      <c r="D2" s="66"/>
      <c r="E2" s="66"/>
      <c r="F2" s="66"/>
      <c r="G2" s="66"/>
      <c r="H2" s="66"/>
      <c r="M2" s="9" t="s">
        <v>10</v>
      </c>
    </row>
    <row r="3" spans="1:26" x14ac:dyDescent="0.2">
      <c r="B3" s="12" t="s">
        <v>247</v>
      </c>
      <c r="E3" s="12"/>
      <c r="F3" s="12" t="s">
        <v>248</v>
      </c>
      <c r="L3" s="12" t="s">
        <v>16</v>
      </c>
      <c r="O3" s="12"/>
      <c r="P3" s="12" t="s">
        <v>248</v>
      </c>
      <c r="T3" s="12"/>
      <c r="X3" s="12" t="s">
        <v>219</v>
      </c>
    </row>
    <row r="4" spans="1:26" x14ac:dyDescent="0.2">
      <c r="A4" s="55" t="s">
        <v>6</v>
      </c>
      <c r="B4" s="55" t="s">
        <v>0</v>
      </c>
      <c r="C4" s="55" t="s">
        <v>2</v>
      </c>
      <c r="D4" s="55" t="s">
        <v>3</v>
      </c>
      <c r="F4" s="55" t="s">
        <v>5</v>
      </c>
      <c r="G4" s="55" t="s">
        <v>1</v>
      </c>
      <c r="H4" s="55" t="s">
        <v>4</v>
      </c>
      <c r="K4" s="55" t="s">
        <v>6</v>
      </c>
      <c r="L4" s="55" t="s">
        <v>0</v>
      </c>
      <c r="M4" s="55" t="s">
        <v>2</v>
      </c>
      <c r="N4" s="55" t="s">
        <v>3</v>
      </c>
      <c r="P4" s="55" t="s">
        <v>5</v>
      </c>
      <c r="Q4" s="55" t="s">
        <v>1</v>
      </c>
      <c r="R4" s="55" t="s">
        <v>4</v>
      </c>
      <c r="X4" s="55" t="s">
        <v>5</v>
      </c>
      <c r="Y4" s="55" t="s">
        <v>1</v>
      </c>
      <c r="Z4" s="55" t="s">
        <v>4</v>
      </c>
    </row>
    <row r="5" spans="1:26" x14ac:dyDescent="0.2">
      <c r="A5" s="55">
        <v>0</v>
      </c>
      <c r="B5" s="55">
        <v>2.18508955857481</v>
      </c>
      <c r="C5" s="55">
        <v>2.1308375823934398</v>
      </c>
      <c r="D5" s="55">
        <v>4.8319582020101497E-2</v>
      </c>
      <c r="F5" s="55">
        <v>2.2272828037914301</v>
      </c>
      <c r="G5" s="55">
        <v>2.2276769616077798</v>
      </c>
      <c r="H5" s="55">
        <v>2.5223459445693899E-2</v>
      </c>
      <c r="K5" s="55">
        <v>0</v>
      </c>
      <c r="L5" s="55">
        <f>(B5-0.0067)/1.609*0.05</f>
        <v>6.7693895543033261E-2</v>
      </c>
      <c r="M5" s="55">
        <f>(C5+0.0881)/1.0504*0.05</f>
        <v>0.10562345689230007</v>
      </c>
      <c r="N5" s="55">
        <f>(D5+0.0221)/1.8135*0.05</f>
        <v>1.9415379658147644E-3</v>
      </c>
      <c r="P5" s="55">
        <f>(F5-0.0067)/1.609*0.05</f>
        <v>6.900505916070325E-2</v>
      </c>
      <c r="Q5" s="55">
        <f>(G5+0.0881)/1.0504*0.05</f>
        <v>0.1102330998480474</v>
      </c>
      <c r="R5" s="55">
        <f>(H5+0.0221)/1.8135*0.05</f>
        <v>1.3047548785688973E-3</v>
      </c>
    </row>
    <row r="6" spans="1:26" x14ac:dyDescent="0.2">
      <c r="A6" s="55">
        <v>0.25</v>
      </c>
      <c r="B6" s="55">
        <v>1.29363969447497</v>
      </c>
      <c r="C6" s="55">
        <v>1.7055454666804599</v>
      </c>
      <c r="D6" s="55">
        <v>0.75381008136358996</v>
      </c>
      <c r="F6" s="55">
        <v>1.4379904740396701</v>
      </c>
      <c r="G6" s="55">
        <v>1.92201994664533</v>
      </c>
      <c r="H6" s="55">
        <v>0.41114998962541399</v>
      </c>
      <c r="K6" s="55">
        <v>0.25</v>
      </c>
      <c r="L6" s="55">
        <f t="shared" ref="L6:L19" si="0">(B6-0.0067)/1.609*0.05</f>
        <v>3.9991910953230896E-2</v>
      </c>
      <c r="M6" s="55">
        <f t="shared" ref="M6:M19" si="1">(C6+0.0881)/1.0504*0.05</f>
        <v>8.5379163493928989E-2</v>
      </c>
      <c r="N6" s="55">
        <f t="shared" ref="N6:N19" si="2">(D6+0.0221)/1.8135*0.05</f>
        <v>2.1392613216531294E-2</v>
      </c>
      <c r="P6" s="55">
        <f t="shared" ref="P6:P23" si="3">(F6-0.0067)/1.609*0.05</f>
        <v>4.4477640585446558E-2</v>
      </c>
      <c r="Q6" s="55">
        <f t="shared" ref="Q6:Q23" si="4">(G6+0.0881)/1.0504*0.05</f>
        <v>9.5683546584412138E-2</v>
      </c>
      <c r="R6" s="55">
        <f t="shared" ref="R6:R23" si="5">(H6+0.0221)/1.8135*0.05</f>
        <v>1.1945133433289607E-2</v>
      </c>
    </row>
    <row r="7" spans="1:26" x14ac:dyDescent="0.2">
      <c r="A7" s="55">
        <v>0.5</v>
      </c>
      <c r="B7" s="55">
        <v>1.0109657248686299</v>
      </c>
      <c r="C7" s="55">
        <v>1.4761778644730501</v>
      </c>
      <c r="D7" s="55">
        <v>1.11597192269887</v>
      </c>
      <c r="F7" s="55">
        <v>1.1989220329626</v>
      </c>
      <c r="G7" s="55">
        <v>1.7014107667941401</v>
      </c>
      <c r="H7" s="55">
        <v>0.73508618958779004</v>
      </c>
      <c r="K7" s="55">
        <v>0.5</v>
      </c>
      <c r="L7" s="55">
        <f t="shared" si="0"/>
        <v>3.1207760250734309E-2</v>
      </c>
      <c r="M7" s="55">
        <f t="shared" si="1"/>
        <v>7.4461056001192419E-2</v>
      </c>
      <c r="N7" s="55">
        <f t="shared" si="2"/>
        <v>3.137777564650869E-2</v>
      </c>
      <c r="P7" s="55">
        <f t="shared" si="3"/>
        <v>3.7048540489825983E-2</v>
      </c>
      <c r="Q7" s="55">
        <f t="shared" si="4"/>
        <v>8.5182348000482688E-2</v>
      </c>
      <c r="R7" s="55">
        <f t="shared" si="5"/>
        <v>2.0876376884140891E-2</v>
      </c>
    </row>
    <row r="8" spans="1:26" x14ac:dyDescent="0.2">
      <c r="A8" s="55">
        <v>0.75</v>
      </c>
      <c r="B8" s="55">
        <v>0.91083867463776402</v>
      </c>
      <c r="C8" s="55">
        <v>1.36476621029643</v>
      </c>
      <c r="D8" s="55">
        <v>1.3290966044430601</v>
      </c>
      <c r="F8" s="55">
        <v>1.0624382673393999</v>
      </c>
      <c r="G8" s="55">
        <v>1.60127098837812</v>
      </c>
      <c r="H8" s="55">
        <v>0.95935734365504</v>
      </c>
      <c r="K8" s="55">
        <v>0.75</v>
      </c>
      <c r="L8" s="55">
        <f t="shared" si="0"/>
        <v>2.8096291940266128E-2</v>
      </c>
      <c r="M8" s="55">
        <f t="shared" si="1"/>
        <v>6.9157759439091304E-2</v>
      </c>
      <c r="N8" s="55">
        <f t="shared" si="2"/>
        <v>3.725383524794762E-2</v>
      </c>
      <c r="P8" s="55">
        <f t="shared" si="3"/>
        <v>3.280727990489124E-2</v>
      </c>
      <c r="Q8" s="55">
        <f t="shared" si="4"/>
        <v>8.0415603026376625E-2</v>
      </c>
      <c r="R8" s="55">
        <f t="shared" si="5"/>
        <v>2.7059755821754624E-2</v>
      </c>
    </row>
    <row r="9" spans="1:26" x14ac:dyDescent="0.2">
      <c r="A9" s="55">
        <v>1</v>
      </c>
      <c r="B9" s="55">
        <v>0.78645835184186597</v>
      </c>
      <c r="C9" s="55">
        <v>1.2747866906342999</v>
      </c>
      <c r="D9" s="55">
        <v>1.4845350638189301</v>
      </c>
      <c r="F9" s="55">
        <v>0.96036794599180897</v>
      </c>
      <c r="G9" s="55">
        <v>1.4950868508208199</v>
      </c>
      <c r="H9" s="55">
        <v>1.0835854316262801</v>
      </c>
      <c r="K9" s="55">
        <v>1</v>
      </c>
      <c r="L9" s="55">
        <f t="shared" si="0"/>
        <v>2.4231148285949845E-2</v>
      </c>
      <c r="M9" s="55">
        <f t="shared" si="1"/>
        <v>6.4874652067512376E-2</v>
      </c>
      <c r="N9" s="55">
        <f t="shared" si="2"/>
        <v>4.1539428282848921E-2</v>
      </c>
      <c r="P9" s="55">
        <f t="shared" si="3"/>
        <v>2.9635424051951804E-2</v>
      </c>
      <c r="Q9" s="55">
        <f t="shared" si="4"/>
        <v>7.5361141032978862E-2</v>
      </c>
      <c r="R9" s="55">
        <f t="shared" si="5"/>
        <v>3.0484847852944037E-2</v>
      </c>
    </row>
    <row r="10" spans="1:26" x14ac:dyDescent="0.2">
      <c r="A10" s="55">
        <v>1.25</v>
      </c>
      <c r="B10" s="55">
        <v>0.69352754526400895</v>
      </c>
      <c r="C10" s="55">
        <v>1.1906599021161901</v>
      </c>
      <c r="D10" s="55">
        <v>1.52219118377575</v>
      </c>
      <c r="F10" s="55">
        <v>0.89164298296121802</v>
      </c>
      <c r="G10" s="55">
        <v>1.4213873960310299</v>
      </c>
      <c r="H10" s="55">
        <v>1.1939966197004301</v>
      </c>
      <c r="K10" s="55">
        <v>1.25</v>
      </c>
      <c r="L10" s="55">
        <f t="shared" si="0"/>
        <v>2.1343304700559632E-2</v>
      </c>
      <c r="M10" s="55">
        <f t="shared" si="1"/>
        <v>6.0870140047419564E-2</v>
      </c>
      <c r="N10" s="55">
        <f t="shared" si="2"/>
        <v>4.2577644989681557E-2</v>
      </c>
      <c r="P10" s="55">
        <f t="shared" si="3"/>
        <v>2.7499781944102488E-2</v>
      </c>
      <c r="Q10" s="55">
        <f t="shared" si="4"/>
        <v>7.1852979628285893E-2</v>
      </c>
      <c r="R10" s="55">
        <f t="shared" si="5"/>
        <v>3.3528994201831551E-2</v>
      </c>
    </row>
    <row r="11" spans="1:26" x14ac:dyDescent="0.2">
      <c r="A11" s="55">
        <v>1.5</v>
      </c>
      <c r="B11" s="55">
        <v>0.65866589962468602</v>
      </c>
      <c r="C11" s="55">
        <v>1.1530257751059201</v>
      </c>
      <c r="D11" s="55">
        <v>1.62488688716861</v>
      </c>
      <c r="F11" s="55">
        <v>0.83819392488952604</v>
      </c>
      <c r="G11" s="55">
        <v>1.36540546343902</v>
      </c>
      <c r="H11" s="55">
        <v>1.2951235489683401</v>
      </c>
      <c r="K11" s="55">
        <v>1.5</v>
      </c>
      <c r="L11" s="55">
        <f t="shared" si="0"/>
        <v>2.0259972020655253E-2</v>
      </c>
      <c r="M11" s="55">
        <f t="shared" si="1"/>
        <v>5.9078721206488966E-2</v>
      </c>
      <c r="N11" s="55">
        <f t="shared" si="2"/>
        <v>4.5409067746584236E-2</v>
      </c>
      <c r="P11" s="55">
        <f t="shared" si="3"/>
        <v>2.5838841668412868E-2</v>
      </c>
      <c r="Q11" s="55">
        <f t="shared" si="4"/>
        <v>6.9188188472916037E-2</v>
      </c>
      <c r="R11" s="55">
        <f t="shared" si="5"/>
        <v>3.6317164294688183E-2</v>
      </c>
    </row>
    <row r="12" spans="1:26" x14ac:dyDescent="0.2">
      <c r="A12" s="55">
        <v>1.75</v>
      </c>
      <c r="B12" s="55">
        <v>0.60267859007270996</v>
      </c>
      <c r="C12" s="55">
        <v>1.1181713333562899</v>
      </c>
      <c r="D12" s="55">
        <v>1.6827971198741301</v>
      </c>
      <c r="F12" s="55">
        <v>0.78366790147632903</v>
      </c>
      <c r="G12" s="55">
        <v>1.31781321188043</v>
      </c>
      <c r="H12" s="55">
        <v>1.3423487810404899</v>
      </c>
      <c r="K12" s="55">
        <v>1.75</v>
      </c>
      <c r="L12" s="55">
        <f t="shared" si="0"/>
        <v>1.8520155067517401E-2</v>
      </c>
      <c r="M12" s="55">
        <f t="shared" si="1"/>
        <v>5.7419617924423551E-2</v>
      </c>
      <c r="N12" s="55">
        <f t="shared" si="2"/>
        <v>4.7005710501078858E-2</v>
      </c>
      <c r="P12" s="55">
        <f t="shared" si="3"/>
        <v>2.4144434477201028E-2</v>
      </c>
      <c r="Q12" s="55">
        <f t="shared" si="4"/>
        <v>6.6922753802381482E-2</v>
      </c>
      <c r="R12" s="55">
        <f t="shared" si="5"/>
        <v>3.7619210946801492E-2</v>
      </c>
    </row>
    <row r="13" spans="1:26" x14ac:dyDescent="0.2">
      <c r="A13" s="55">
        <v>2</v>
      </c>
      <c r="B13" s="55">
        <v>0.56222054500285901</v>
      </c>
      <c r="C13" s="55">
        <v>1.08949567160072</v>
      </c>
      <c r="D13" s="55">
        <v>1.77382657701566</v>
      </c>
      <c r="F13" s="55">
        <v>0.74568242992633504</v>
      </c>
      <c r="G13" s="55">
        <v>1.31889536675587</v>
      </c>
      <c r="H13" s="55">
        <v>1.4408521323980401</v>
      </c>
      <c r="K13" s="55">
        <v>2</v>
      </c>
      <c r="L13" s="55">
        <f t="shared" si="0"/>
        <v>1.7262913144899285E-2</v>
      </c>
      <c r="M13" s="55">
        <f t="shared" si="1"/>
        <v>5.6054630217094448E-2</v>
      </c>
      <c r="N13" s="55">
        <f t="shared" si="2"/>
        <v>4.9515483237266622E-2</v>
      </c>
      <c r="P13" s="55">
        <f t="shared" si="3"/>
        <v>2.2964028276144657E-2</v>
      </c>
      <c r="Q13" s="55">
        <f t="shared" si="4"/>
        <v>6.6974265363474395E-2</v>
      </c>
      <c r="R13" s="55">
        <f t="shared" si="5"/>
        <v>4.0335046385388484E-2</v>
      </c>
    </row>
    <row r="14" spans="1:26" x14ac:dyDescent="0.2">
      <c r="A14" s="55">
        <v>2.25</v>
      </c>
      <c r="B14" s="55">
        <v>0.534895718970826</v>
      </c>
      <c r="C14" s="55">
        <v>1.04785409301864</v>
      </c>
      <c r="D14" s="55">
        <v>1.80306563297706</v>
      </c>
      <c r="F14" s="55">
        <v>0.71235254205680598</v>
      </c>
      <c r="G14" s="55">
        <v>1.2818986283962199</v>
      </c>
      <c r="H14" s="55">
        <v>1.4908401651224201</v>
      </c>
      <c r="K14" s="55">
        <v>2.25</v>
      </c>
      <c r="L14" s="55">
        <f t="shared" si="0"/>
        <v>1.6413788656644685E-2</v>
      </c>
      <c r="M14" s="55">
        <f t="shared" si="1"/>
        <v>5.407245301878523E-2</v>
      </c>
      <c r="N14" s="55">
        <f t="shared" si="2"/>
        <v>5.0321633112132891E-2</v>
      </c>
      <c r="P14" s="55">
        <f t="shared" si="3"/>
        <v>2.1928295278334554E-2</v>
      </c>
      <c r="Q14" s="55">
        <f t="shared" si="4"/>
        <v>6.5213186804846723E-2</v>
      </c>
      <c r="R14" s="55">
        <f t="shared" si="5"/>
        <v>4.1713266201334996E-2</v>
      </c>
    </row>
    <row r="15" spans="1:26" x14ac:dyDescent="0.2">
      <c r="A15" s="55">
        <v>2.5</v>
      </c>
      <c r="B15" s="55">
        <v>0.52447571618191202</v>
      </c>
      <c r="C15" s="55">
        <v>1.0049489107549101</v>
      </c>
      <c r="D15" s="55">
        <v>1.7827251532488499</v>
      </c>
      <c r="F15" s="55">
        <v>0.65513428296392395</v>
      </c>
      <c r="G15" s="55">
        <v>1.22071102651457</v>
      </c>
      <c r="H15" s="55">
        <v>1.5190961872575</v>
      </c>
      <c r="K15" s="55">
        <v>2.5</v>
      </c>
      <c r="L15" s="55">
        <f t="shared" si="0"/>
        <v>1.608998496525519E-2</v>
      </c>
      <c r="M15" s="55">
        <f t="shared" si="1"/>
        <v>5.203012713037463E-2</v>
      </c>
      <c r="N15" s="55">
        <f t="shared" si="2"/>
        <v>4.9760825840883656E-2</v>
      </c>
      <c r="P15" s="55">
        <f t="shared" si="3"/>
        <v>2.0150226319575013E-2</v>
      </c>
      <c r="Q15" s="55">
        <f t="shared" si="4"/>
        <v>6.2300601033633385E-2</v>
      </c>
      <c r="R15" s="55">
        <f t="shared" si="5"/>
        <v>4.2492312855183352E-2</v>
      </c>
    </row>
    <row r="16" spans="1:26" x14ac:dyDescent="0.2">
      <c r="A16" s="55">
        <v>2.75</v>
      </c>
      <c r="B16" s="55">
        <v>0.47292970924972599</v>
      </c>
      <c r="C16" s="55">
        <v>1.0006401173580901</v>
      </c>
      <c r="D16" s="55">
        <v>1.8397685356548701</v>
      </c>
      <c r="F16" s="55">
        <v>0.63507170143349401</v>
      </c>
      <c r="G16" s="55">
        <v>1.1784791362982101</v>
      </c>
      <c r="H16" s="55">
        <v>1.5544332900306701</v>
      </c>
      <c r="K16" s="55">
        <v>2.75</v>
      </c>
      <c r="L16" s="55">
        <f t="shared" si="0"/>
        <v>1.448818238812076E-2</v>
      </c>
      <c r="M16" s="55">
        <f t="shared" si="1"/>
        <v>5.1825024626717932E-2</v>
      </c>
      <c r="N16" s="55">
        <f t="shared" si="2"/>
        <v>5.1333568669833754E-2</v>
      </c>
      <c r="P16" s="55">
        <f t="shared" si="3"/>
        <v>1.9526777546099876E-2</v>
      </c>
      <c r="Q16" s="55">
        <f t="shared" si="4"/>
        <v>6.029032446202448E-2</v>
      </c>
      <c r="R16" s="55">
        <f t="shared" si="5"/>
        <v>4.3466591950114979E-2</v>
      </c>
    </row>
    <row r="17" spans="1:18" x14ac:dyDescent="0.2">
      <c r="A17" s="55">
        <v>3</v>
      </c>
      <c r="B17" s="55">
        <v>0.44667365857045799</v>
      </c>
      <c r="C17" s="55">
        <v>0.97796084444562503</v>
      </c>
      <c r="D17" s="55">
        <v>1.87132949074465</v>
      </c>
      <c r="F17" s="55">
        <v>0.61752710225784702</v>
      </c>
      <c r="G17" s="55">
        <v>1.1646952028411199</v>
      </c>
      <c r="H17" s="55">
        <v>1.6061913585410601</v>
      </c>
      <c r="K17" s="55">
        <v>3</v>
      </c>
      <c r="L17" s="55">
        <f t="shared" si="0"/>
        <v>1.3672270309833999E-2</v>
      </c>
      <c r="M17" s="55">
        <f t="shared" si="1"/>
        <v>5.0745470508645522E-2</v>
      </c>
      <c r="N17" s="55">
        <f t="shared" si="2"/>
        <v>5.2203735614685699E-2</v>
      </c>
      <c r="P17" s="55">
        <f t="shared" si="3"/>
        <v>1.8981575582903885E-2</v>
      </c>
      <c r="Q17" s="55">
        <f t="shared" si="4"/>
        <v>5.9634196631812644E-2</v>
      </c>
      <c r="R17" s="55">
        <f t="shared" si="5"/>
        <v>4.4893613414421295E-2</v>
      </c>
    </row>
    <row r="18" spans="1:18" x14ac:dyDescent="0.2">
      <c r="A18" s="55">
        <v>3.25</v>
      </c>
      <c r="B18" s="55">
        <v>0.41975162843198999</v>
      </c>
      <c r="C18" s="55">
        <v>0.93794018335095697</v>
      </c>
      <c r="D18" s="55">
        <v>1.86645535449803</v>
      </c>
      <c r="F18" s="55">
        <v>0.58979676314567997</v>
      </c>
      <c r="G18" s="55">
        <v>1.14852256553471</v>
      </c>
      <c r="H18" s="55">
        <v>1.6357235860895201</v>
      </c>
      <c r="K18" s="55">
        <v>3.25</v>
      </c>
      <c r="L18" s="55">
        <f t="shared" si="0"/>
        <v>1.2835662785332195E-2</v>
      </c>
      <c r="M18" s="55">
        <f t="shared" si="1"/>
        <v>4.8840450464154465E-2</v>
      </c>
      <c r="N18" s="55">
        <f t="shared" si="2"/>
        <v>5.2069350827075547E-2</v>
      </c>
      <c r="P18" s="55">
        <f t="shared" si="3"/>
        <v>1.8119849693775014E-2</v>
      </c>
      <c r="Q18" s="55">
        <f t="shared" si="4"/>
        <v>5.8864364315247053E-2</v>
      </c>
      <c r="R18" s="55">
        <f t="shared" si="5"/>
        <v>4.5707846321740291E-2</v>
      </c>
    </row>
    <row r="19" spans="1:18" x14ac:dyDescent="0.2">
      <c r="A19" s="55">
        <v>3.5</v>
      </c>
      <c r="B19" s="55">
        <v>0.42147357698018401</v>
      </c>
      <c r="C19" s="55">
        <v>0.92983913673163199</v>
      </c>
      <c r="D19" s="55">
        <v>1.95736690161795</v>
      </c>
      <c r="F19" s="55">
        <v>0.55971406633611998</v>
      </c>
      <c r="G19" s="55">
        <v>1.1332240586170901</v>
      </c>
      <c r="H19" s="55">
        <v>1.6692910314787501</v>
      </c>
      <c r="K19" s="55">
        <v>3.5</v>
      </c>
      <c r="L19" s="55">
        <f t="shared" si="0"/>
        <v>1.2889172684281667E-2</v>
      </c>
      <c r="M19" s="55">
        <f t="shared" si="1"/>
        <v>4.8454833241223912E-2</v>
      </c>
      <c r="N19" s="55">
        <f t="shared" si="2"/>
        <v>5.4575872666610153E-2</v>
      </c>
      <c r="P19" s="55">
        <f t="shared" si="3"/>
        <v>1.7185023814049721E-2</v>
      </c>
      <c r="Q19" s="55">
        <f t="shared" si="4"/>
        <v>5.8136141404088452E-2</v>
      </c>
      <c r="R19" s="55">
        <f t="shared" si="5"/>
        <v>4.6633334201233813E-2</v>
      </c>
    </row>
    <row r="20" spans="1:18" x14ac:dyDescent="0.2">
      <c r="A20" s="55">
        <v>3.75</v>
      </c>
      <c r="F20" s="55">
        <v>0.52899527803612501</v>
      </c>
      <c r="G20" s="55">
        <v>1.08588440260761</v>
      </c>
      <c r="H20" s="55">
        <v>1.6940342085478299</v>
      </c>
      <c r="K20" s="55">
        <v>3.75</v>
      </c>
      <c r="P20" s="55">
        <f t="shared" si="3"/>
        <v>1.6230431262775791E-2</v>
      </c>
      <c r="Q20" s="55">
        <f t="shared" si="4"/>
        <v>5.5882730512548086E-2</v>
      </c>
      <c r="R20" s="55">
        <f t="shared" si="5"/>
        <v>4.7315528220232425E-2</v>
      </c>
    </row>
    <row r="21" spans="1:18" x14ac:dyDescent="0.2">
      <c r="A21" s="55">
        <v>4</v>
      </c>
      <c r="F21" s="55">
        <v>0.51160380601831001</v>
      </c>
      <c r="G21" s="55">
        <v>1.06943292904548</v>
      </c>
      <c r="H21" s="55">
        <v>1.7064213180843801</v>
      </c>
      <c r="K21" s="55">
        <v>4</v>
      </c>
      <c r="P21" s="55">
        <f t="shared" si="3"/>
        <v>1.5689987756939403E-2</v>
      </c>
      <c r="Q21" s="55">
        <f t="shared" si="4"/>
        <v>5.5099625335371299E-2</v>
      </c>
      <c r="R21" s="55">
        <f t="shared" si="5"/>
        <v>4.7657053159205411E-2</v>
      </c>
    </row>
    <row r="22" spans="1:18" x14ac:dyDescent="0.2">
      <c r="A22" s="55">
        <v>4.25</v>
      </c>
      <c r="F22" s="55">
        <v>0.483017684213496</v>
      </c>
      <c r="G22" s="55">
        <v>1.0689491766399</v>
      </c>
      <c r="H22" s="55">
        <v>1.70470613362337</v>
      </c>
      <c r="K22" s="55">
        <v>4.25</v>
      </c>
      <c r="P22" s="55">
        <f t="shared" si="3"/>
        <v>1.4801668247778E-2</v>
      </c>
      <c r="Q22" s="55">
        <f t="shared" si="4"/>
        <v>5.5076598278746197E-2</v>
      </c>
      <c r="R22" s="55">
        <f t="shared" si="5"/>
        <v>4.7609763816470085E-2</v>
      </c>
    </row>
    <row r="23" spans="1:18" x14ac:dyDescent="0.2">
      <c r="A23" s="55">
        <v>4.5</v>
      </c>
      <c r="F23" s="55">
        <v>0.48227510321991302</v>
      </c>
      <c r="G23" s="55">
        <v>1.0457287583985699</v>
      </c>
      <c r="H23" s="55">
        <v>1.7461998284990501</v>
      </c>
      <c r="K23" s="55">
        <v>4.5</v>
      </c>
      <c r="P23" s="55">
        <f t="shared" si="3"/>
        <v>1.4778592393409354E-2</v>
      </c>
      <c r="Q23" s="55">
        <f t="shared" si="4"/>
        <v>5.3971285148446783E-2</v>
      </c>
      <c r="R23" s="55">
        <f t="shared" si="5"/>
        <v>4.8753786283403648E-2</v>
      </c>
    </row>
    <row r="24" spans="1:18" x14ac:dyDescent="0.2">
      <c r="A24" s="55">
        <v>4.75</v>
      </c>
      <c r="K24" s="55">
        <v>4.75</v>
      </c>
    </row>
    <row r="25" spans="1:18" x14ac:dyDescent="0.2">
      <c r="A25" s="55">
        <v>5.25</v>
      </c>
      <c r="K25" s="55">
        <v>5.25</v>
      </c>
    </row>
    <row r="26" spans="1:18" x14ac:dyDescent="0.2">
      <c r="A26" s="55">
        <v>5.75</v>
      </c>
      <c r="K26" s="55">
        <v>5.75</v>
      </c>
    </row>
    <row r="27" spans="1:18" x14ac:dyDescent="0.2">
      <c r="A27" s="55">
        <v>6.25</v>
      </c>
      <c r="K27" s="55">
        <v>6.25</v>
      </c>
    </row>
    <row r="28" spans="1:18" x14ac:dyDescent="0.2">
      <c r="A28" s="55">
        <v>6.75</v>
      </c>
      <c r="K28" s="55">
        <v>6.75</v>
      </c>
    </row>
    <row r="29" spans="1:18" x14ac:dyDescent="0.2">
      <c r="A29" s="55">
        <v>7.25</v>
      </c>
      <c r="K29" s="55">
        <v>7.25</v>
      </c>
    </row>
    <row r="33" spans="1:27" ht="17" thickBot="1" x14ac:dyDescent="0.25"/>
    <row r="34" spans="1:27" ht="17" thickBot="1" x14ac:dyDescent="0.25">
      <c r="E34" s="67" t="s">
        <v>11</v>
      </c>
      <c r="F34" s="68"/>
      <c r="G34" s="68"/>
      <c r="H34" s="69"/>
      <c r="K34" s="67" t="s">
        <v>50</v>
      </c>
      <c r="L34" s="68"/>
      <c r="M34" s="68"/>
      <c r="N34" s="69"/>
      <c r="Q34" s="67" t="s">
        <v>252</v>
      </c>
      <c r="R34" s="68"/>
      <c r="S34" s="68"/>
      <c r="T34" s="69"/>
      <c r="W34" s="67" t="s">
        <v>12</v>
      </c>
      <c r="X34" s="68"/>
      <c r="Y34" s="68"/>
      <c r="Z34" s="69"/>
    </row>
    <row r="35" spans="1:27" x14ac:dyDescent="0.2">
      <c r="E35" s="55" t="s">
        <v>13</v>
      </c>
      <c r="F35" s="55" t="s">
        <v>18</v>
      </c>
      <c r="G35" s="55" t="s">
        <v>46</v>
      </c>
      <c r="H35" s="55" t="s">
        <v>20</v>
      </c>
      <c r="I35" s="55" t="s">
        <v>47</v>
      </c>
      <c r="J35" s="55" t="s">
        <v>48</v>
      </c>
      <c r="K35" s="3" t="s">
        <v>49</v>
      </c>
      <c r="L35" s="55" t="s">
        <v>23</v>
      </c>
      <c r="M35" s="55" t="s">
        <v>24</v>
      </c>
      <c r="N35" s="55" t="s">
        <v>25</v>
      </c>
      <c r="O35" s="55" t="s">
        <v>26</v>
      </c>
      <c r="Q35" s="55" t="s">
        <v>13</v>
      </c>
      <c r="R35" s="55" t="s">
        <v>51</v>
      </c>
      <c r="S35" s="55" t="s">
        <v>52</v>
      </c>
      <c r="T35" s="55" t="s">
        <v>53</v>
      </c>
      <c r="U35" s="55" t="s">
        <v>54</v>
      </c>
      <c r="V35" s="55" t="s">
        <v>55</v>
      </c>
      <c r="W35" s="3" t="s">
        <v>56</v>
      </c>
      <c r="X35" s="55" t="s">
        <v>57</v>
      </c>
      <c r="Y35" s="55" t="s">
        <v>58</v>
      </c>
      <c r="Z35" s="55" t="s">
        <v>59</v>
      </c>
      <c r="AA35" s="55" t="s">
        <v>60</v>
      </c>
    </row>
    <row r="36" spans="1:27" x14ac:dyDescent="0.2">
      <c r="E36" s="55">
        <v>0</v>
      </c>
      <c r="F36" s="55">
        <v>6.7693895543033261E-2</v>
      </c>
      <c r="G36" s="55">
        <v>0.10562345689230007</v>
      </c>
      <c r="H36" s="55">
        <v>1.9415379658147644E-3</v>
      </c>
      <c r="I36" s="55">
        <v>1.25E-3</v>
      </c>
      <c r="J36" s="55">
        <f t="shared" ref="J36:J60" si="6">F36</f>
        <v>6.7693895543033261E-2</v>
      </c>
      <c r="K36" s="55">
        <v>0</v>
      </c>
      <c r="L36" s="55">
        <f t="shared" ref="L36:L60" si="7">G36</f>
        <v>0.10562345689230007</v>
      </c>
      <c r="M36" s="55">
        <v>0</v>
      </c>
      <c r="N36" s="55">
        <f>H36</f>
        <v>1.9415379658147644E-3</v>
      </c>
      <c r="O36" s="55">
        <v>0</v>
      </c>
      <c r="Q36" s="55">
        <v>0</v>
      </c>
      <c r="R36" s="55">
        <v>6.900505916070325E-2</v>
      </c>
      <c r="S36" s="55">
        <v>0.1102330998480474</v>
      </c>
      <c r="T36" s="55">
        <v>1.3047548785688973E-3</v>
      </c>
      <c r="U36" s="55">
        <v>6.2500000000000001E-4</v>
      </c>
      <c r="V36" s="55">
        <f>R36</f>
        <v>6.900505916070325E-2</v>
      </c>
      <c r="W36" s="55">
        <v>0</v>
      </c>
      <c r="X36" s="55">
        <f>S36</f>
        <v>0.1102330998480474</v>
      </c>
      <c r="Y36" s="55">
        <f>X36</f>
        <v>0.1102330998480474</v>
      </c>
      <c r="Z36" s="55">
        <v>0</v>
      </c>
      <c r="AA36" s="55">
        <f>T36</f>
        <v>1.3047548785688973E-3</v>
      </c>
    </row>
    <row r="37" spans="1:27" x14ac:dyDescent="0.2">
      <c r="E37" s="55">
        <v>0.25</v>
      </c>
      <c r="F37" s="55">
        <v>3.9991910953230896E-2</v>
      </c>
      <c r="G37" s="55">
        <v>8.5379163493928989E-2</v>
      </c>
      <c r="H37" s="55">
        <v>2.1392613216531294E-2</v>
      </c>
      <c r="I37" s="55">
        <v>1.25E-3</v>
      </c>
      <c r="J37" s="55">
        <f t="shared" si="6"/>
        <v>3.9991910953230896E-2</v>
      </c>
      <c r="K37" s="55">
        <f>K36+(((I37+I36)/2)^$C$39)*(E37-E36)</f>
        <v>3.1250000000000001E-4</v>
      </c>
      <c r="L37" s="55">
        <f t="shared" si="7"/>
        <v>8.5379163493928989E-2</v>
      </c>
      <c r="M37" s="55">
        <f>M36+(((G37+G36)/2)^$C$39)*(E37-E36)</f>
        <v>2.3875327548278633E-2</v>
      </c>
      <c r="N37" s="55">
        <f t="shared" ref="N37:N60" si="8">H37</f>
        <v>2.1392613216531294E-2</v>
      </c>
      <c r="O37" s="55">
        <f>O36+(((H37+H36)/2)^$C$39)*(E37-E36)</f>
        <v>2.9167688977932574E-3</v>
      </c>
      <c r="Q37" s="55">
        <v>0.25</v>
      </c>
      <c r="R37" s="55">
        <v>4.4477640585446558E-2</v>
      </c>
      <c r="S37" s="55">
        <v>9.5683546584412138E-2</v>
      </c>
      <c r="T37" s="55">
        <v>1.1945133433289607E-2</v>
      </c>
      <c r="U37" s="55">
        <v>6.2500000000000001E-4</v>
      </c>
      <c r="V37" s="55">
        <f t="shared" ref="V37:V54" si="9">R37</f>
        <v>4.4477640585446558E-2</v>
      </c>
      <c r="W37" s="55">
        <f>W36+(((((U37+U36)/2)))^$C$39)*(Q37-Q36)</f>
        <v>1.5625E-4</v>
      </c>
      <c r="X37" s="55">
        <f>S37</f>
        <v>9.5683546584412138E-2</v>
      </c>
      <c r="Y37" s="55">
        <f t="shared" ref="Y37:Y54" si="10">X37</f>
        <v>9.5683546584412138E-2</v>
      </c>
      <c r="Z37" s="55">
        <f>Z36+(((S37+S36)/2)^$C$39)*(Q37-Q36)</f>
        <v>2.5739580804057444E-2</v>
      </c>
      <c r="AA37" s="55">
        <f t="shared" ref="AA37:AA54" si="11">T37</f>
        <v>1.1945133433289607E-2</v>
      </c>
    </row>
    <row r="38" spans="1:27" ht="17" thickBot="1" x14ac:dyDescent="0.25">
      <c r="E38" s="55">
        <v>0.5</v>
      </c>
      <c r="F38" s="55">
        <v>3.1207760250734309E-2</v>
      </c>
      <c r="G38" s="55">
        <v>7.4461056001192419E-2</v>
      </c>
      <c r="H38" s="55">
        <v>3.137777564650869E-2</v>
      </c>
      <c r="I38" s="55">
        <v>1.25E-3</v>
      </c>
      <c r="J38" s="55">
        <f t="shared" si="6"/>
        <v>3.1207760250734309E-2</v>
      </c>
      <c r="K38" s="55">
        <f>K37+(((I38+I37)/2)^$C$39)*(E38-E37)</f>
        <v>6.2500000000000001E-4</v>
      </c>
      <c r="L38" s="55">
        <f t="shared" si="7"/>
        <v>7.4461056001192419E-2</v>
      </c>
      <c r="M38" s="55">
        <f t="shared" ref="M38:M60" si="12">M37+(((G38+G37)/2)^$C$39)*(E38-E37)</f>
        <v>4.3855354985168807E-2</v>
      </c>
      <c r="N38" s="55">
        <f t="shared" si="8"/>
        <v>3.137777564650869E-2</v>
      </c>
      <c r="O38" s="55">
        <f t="shared" ref="O38:O60" si="13">O37+(((H38+H37)/2)^$C$39)*(E38-E37)</f>
        <v>9.5130675056732568E-3</v>
      </c>
      <c r="Q38" s="55">
        <v>0.5</v>
      </c>
      <c r="R38" s="55">
        <v>3.7048540489825983E-2</v>
      </c>
      <c r="S38" s="55">
        <v>8.5182348000482688E-2</v>
      </c>
      <c r="T38" s="55">
        <v>2.0876376884140891E-2</v>
      </c>
      <c r="U38" s="55">
        <v>6.2500000000000001E-4</v>
      </c>
      <c r="V38" s="55">
        <f t="shared" si="9"/>
        <v>3.7048540489825983E-2</v>
      </c>
      <c r="W38" s="55">
        <f t="shared" ref="W38:W54" si="14">W37+(((((U38+U37)/2)))^$C$39)*(Q38-Q37)</f>
        <v>3.1250000000000001E-4</v>
      </c>
      <c r="X38" s="55">
        <f t="shared" ref="X38:X54" si="15">S38</f>
        <v>8.5182348000482688E-2</v>
      </c>
      <c r="Y38" s="55">
        <f t="shared" si="10"/>
        <v>8.5182348000482688E-2</v>
      </c>
      <c r="Z38" s="55">
        <f t="shared" ref="Z38:Z54" si="16">Z37+(((S38+S37)/2)^$C$39)*(Q38-Q37)</f>
        <v>4.8347817627169297E-2</v>
      </c>
      <c r="AA38" s="55">
        <f t="shared" si="11"/>
        <v>2.0876376884140891E-2</v>
      </c>
    </row>
    <row r="39" spans="1:27" ht="16" customHeight="1" x14ac:dyDescent="0.2">
      <c r="A39" s="70" t="s">
        <v>44</v>
      </c>
      <c r="B39" s="71"/>
      <c r="C39" s="76">
        <v>1</v>
      </c>
      <c r="E39" s="55">
        <v>0.75</v>
      </c>
      <c r="F39" s="55">
        <v>2.8096291940266128E-2</v>
      </c>
      <c r="G39" s="55">
        <v>6.9157759439091304E-2</v>
      </c>
      <c r="H39" s="55">
        <v>3.725383524794762E-2</v>
      </c>
      <c r="I39" s="55">
        <v>1.25E-3</v>
      </c>
      <c r="J39" s="55">
        <f t="shared" si="6"/>
        <v>2.8096291940266128E-2</v>
      </c>
      <c r="K39" s="55">
        <f t="shared" ref="K39:K60" si="17">K38+(((I39+I38)/2)^$C$39)*(E39-E38)</f>
        <v>9.3749999999999997E-4</v>
      </c>
      <c r="L39" s="55">
        <f t="shared" si="7"/>
        <v>6.9157759439091304E-2</v>
      </c>
      <c r="M39" s="55">
        <f t="shared" si="12"/>
        <v>6.180770691520427E-2</v>
      </c>
      <c r="N39" s="55">
        <f t="shared" si="8"/>
        <v>3.725383524794762E-2</v>
      </c>
      <c r="O39" s="55">
        <f t="shared" si="13"/>
        <v>1.8092018867480297E-2</v>
      </c>
      <c r="Q39" s="55">
        <v>0.75</v>
      </c>
      <c r="R39" s="55">
        <v>3.280727990489124E-2</v>
      </c>
      <c r="S39" s="55">
        <v>8.0415603026376625E-2</v>
      </c>
      <c r="T39" s="55">
        <v>2.7059755821754624E-2</v>
      </c>
      <c r="U39" s="55">
        <v>6.2500000000000001E-4</v>
      </c>
      <c r="V39" s="55">
        <f t="shared" si="9"/>
        <v>3.280727990489124E-2</v>
      </c>
      <c r="W39" s="55">
        <f>W38+(((((U39+U38)/2)))^$C$39)*(Q39-Q38)</f>
        <v>4.6874999999999998E-4</v>
      </c>
      <c r="X39" s="55">
        <f t="shared" si="15"/>
        <v>8.0415603026376625E-2</v>
      </c>
      <c r="Y39" s="55">
        <f t="shared" si="10"/>
        <v>8.0415603026376625E-2</v>
      </c>
      <c r="Z39" s="55">
        <f t="shared" si="16"/>
        <v>6.9047561505526711E-2</v>
      </c>
      <c r="AA39" s="55">
        <f t="shared" si="11"/>
        <v>2.7059755821754624E-2</v>
      </c>
    </row>
    <row r="40" spans="1:27" x14ac:dyDescent="0.2">
      <c r="A40" s="72"/>
      <c r="B40" s="73"/>
      <c r="C40" s="77"/>
      <c r="E40" s="55">
        <v>1</v>
      </c>
      <c r="F40" s="55">
        <v>2.4231148285949845E-2</v>
      </c>
      <c r="G40" s="55">
        <v>6.4874652067512376E-2</v>
      </c>
      <c r="H40" s="55">
        <v>4.1539428282848921E-2</v>
      </c>
      <c r="I40" s="55">
        <v>1.25E-3</v>
      </c>
      <c r="J40" s="55">
        <f t="shared" si="6"/>
        <v>2.4231148285949845E-2</v>
      </c>
      <c r="K40" s="55">
        <f t="shared" si="17"/>
        <v>1.25E-3</v>
      </c>
      <c r="L40" s="55">
        <f t="shared" si="7"/>
        <v>6.4874652067512376E-2</v>
      </c>
      <c r="M40" s="55">
        <f t="shared" si="12"/>
        <v>7.8561758353529729E-2</v>
      </c>
      <c r="N40" s="55">
        <f t="shared" si="8"/>
        <v>4.1539428282848921E-2</v>
      </c>
      <c r="O40" s="55">
        <f t="shared" si="13"/>
        <v>2.7941176808829866E-2</v>
      </c>
      <c r="Q40" s="55">
        <v>1</v>
      </c>
      <c r="R40" s="55">
        <v>2.9635424051951804E-2</v>
      </c>
      <c r="S40" s="55">
        <v>7.5361141032978862E-2</v>
      </c>
      <c r="T40" s="55">
        <v>3.0484847852944037E-2</v>
      </c>
      <c r="U40" s="55">
        <v>6.2500000000000001E-4</v>
      </c>
      <c r="V40" s="55">
        <f t="shared" si="9"/>
        <v>2.9635424051951804E-2</v>
      </c>
      <c r="W40" s="55">
        <f t="shared" si="14"/>
        <v>6.2500000000000001E-4</v>
      </c>
      <c r="X40" s="55">
        <f t="shared" si="15"/>
        <v>7.5361141032978862E-2</v>
      </c>
      <c r="Y40" s="55">
        <f t="shared" si="10"/>
        <v>7.5361141032978862E-2</v>
      </c>
      <c r="Z40" s="55">
        <f t="shared" si="16"/>
        <v>8.8519654512946147E-2</v>
      </c>
      <c r="AA40" s="55">
        <f t="shared" si="11"/>
        <v>3.0484847852944037E-2</v>
      </c>
    </row>
    <row r="41" spans="1:27" ht="17" thickBot="1" x14ac:dyDescent="0.25">
      <c r="A41" s="74"/>
      <c r="B41" s="75"/>
      <c r="C41" s="78"/>
      <c r="E41" s="55">
        <v>1.25</v>
      </c>
      <c r="F41" s="55">
        <v>2.1343304700559632E-2</v>
      </c>
      <c r="G41" s="55">
        <v>6.0870140047419564E-2</v>
      </c>
      <c r="H41" s="55">
        <v>4.2577644989681557E-2</v>
      </c>
      <c r="I41" s="55">
        <v>1.25E-3</v>
      </c>
      <c r="J41" s="55">
        <f t="shared" si="6"/>
        <v>2.1343304700559632E-2</v>
      </c>
      <c r="K41" s="55">
        <f t="shared" si="17"/>
        <v>1.5625000000000001E-3</v>
      </c>
      <c r="L41" s="55">
        <f t="shared" si="7"/>
        <v>6.0870140047419564E-2</v>
      </c>
      <c r="M41" s="55">
        <f t="shared" si="12"/>
        <v>9.4279857367896222E-2</v>
      </c>
      <c r="N41" s="55">
        <f t="shared" si="8"/>
        <v>4.2577644989681557E-2</v>
      </c>
      <c r="O41" s="55">
        <f t="shared" si="13"/>
        <v>3.8455810967896173E-2</v>
      </c>
      <c r="Q41" s="55">
        <v>1.25</v>
      </c>
      <c r="R41" s="55">
        <v>2.7499781944102488E-2</v>
      </c>
      <c r="S41" s="55">
        <v>7.1852979628285893E-2</v>
      </c>
      <c r="T41" s="55">
        <v>3.3528994201831551E-2</v>
      </c>
      <c r="U41" s="55">
        <v>6.2500000000000001E-4</v>
      </c>
      <c r="V41" s="55">
        <f t="shared" si="9"/>
        <v>2.7499781944102488E-2</v>
      </c>
      <c r="W41" s="55">
        <f t="shared" si="14"/>
        <v>7.8125000000000004E-4</v>
      </c>
      <c r="X41" s="55">
        <f t="shared" si="15"/>
        <v>7.1852979628285893E-2</v>
      </c>
      <c r="Y41" s="55">
        <f t="shared" si="10"/>
        <v>7.1852979628285893E-2</v>
      </c>
      <c r="Z41" s="55">
        <f t="shared" si="16"/>
        <v>0.10692141959560425</v>
      </c>
      <c r="AA41" s="55">
        <f t="shared" si="11"/>
        <v>3.3528994201831551E-2</v>
      </c>
    </row>
    <row r="42" spans="1:27" x14ac:dyDescent="0.2">
      <c r="E42" s="55">
        <v>1.5</v>
      </c>
      <c r="F42" s="55">
        <v>2.0259972020655253E-2</v>
      </c>
      <c r="G42" s="55">
        <v>5.9078721206488966E-2</v>
      </c>
      <c r="H42" s="55">
        <v>4.5409067746584236E-2</v>
      </c>
      <c r="I42" s="55">
        <v>1.25E-3</v>
      </c>
      <c r="J42" s="55">
        <f t="shared" si="6"/>
        <v>2.0259972020655253E-2</v>
      </c>
      <c r="K42" s="55">
        <f t="shared" si="17"/>
        <v>1.8750000000000001E-3</v>
      </c>
      <c r="L42" s="55">
        <f t="shared" si="7"/>
        <v>5.9078721206488966E-2</v>
      </c>
      <c r="M42" s="55">
        <f t="shared" si="12"/>
        <v>0.10927346502463478</v>
      </c>
      <c r="N42" s="55">
        <f t="shared" si="8"/>
        <v>4.5409067746584236E-2</v>
      </c>
      <c r="O42" s="55">
        <f t="shared" si="13"/>
        <v>4.9454150059929397E-2</v>
      </c>
      <c r="Q42" s="55">
        <v>1.5</v>
      </c>
      <c r="R42" s="55">
        <v>2.5838841668412868E-2</v>
      </c>
      <c r="S42" s="55">
        <v>6.9188188472916037E-2</v>
      </c>
      <c r="T42" s="55">
        <v>3.6317164294688183E-2</v>
      </c>
      <c r="U42" s="55">
        <v>6.2500000000000001E-4</v>
      </c>
      <c r="V42" s="55">
        <f t="shared" si="9"/>
        <v>2.5838841668412868E-2</v>
      </c>
      <c r="W42" s="55">
        <f t="shared" si="14"/>
        <v>9.3750000000000007E-4</v>
      </c>
      <c r="X42" s="55">
        <f t="shared" si="15"/>
        <v>6.9188188472916037E-2</v>
      </c>
      <c r="Y42" s="55">
        <f t="shared" si="10"/>
        <v>6.9188188472916037E-2</v>
      </c>
      <c r="Z42" s="55">
        <f t="shared" si="16"/>
        <v>0.12455156560825449</v>
      </c>
      <c r="AA42" s="55">
        <f t="shared" si="11"/>
        <v>3.6317164294688183E-2</v>
      </c>
    </row>
    <row r="43" spans="1:27" x14ac:dyDescent="0.2">
      <c r="E43" s="55">
        <v>1.75</v>
      </c>
      <c r="F43" s="55">
        <v>1.8520155067517401E-2</v>
      </c>
      <c r="G43" s="55">
        <v>5.7419617924423551E-2</v>
      </c>
      <c r="H43" s="55">
        <v>4.7005710501078858E-2</v>
      </c>
      <c r="I43" s="55">
        <v>1.25E-3</v>
      </c>
      <c r="J43" s="55">
        <f t="shared" si="6"/>
        <v>1.8520155067517401E-2</v>
      </c>
      <c r="K43" s="55">
        <f t="shared" si="17"/>
        <v>2.1875000000000002E-3</v>
      </c>
      <c r="L43" s="55">
        <f t="shared" si="7"/>
        <v>5.7419617924423551E-2</v>
      </c>
      <c r="M43" s="55">
        <f t="shared" si="12"/>
        <v>0.12383575741599884</v>
      </c>
      <c r="N43" s="55">
        <f t="shared" si="8"/>
        <v>4.7005710501078858E-2</v>
      </c>
      <c r="O43" s="55">
        <f t="shared" si="13"/>
        <v>6.1005997340887283E-2</v>
      </c>
      <c r="Q43" s="55">
        <v>1.75</v>
      </c>
      <c r="R43" s="55">
        <v>2.4144434477201028E-2</v>
      </c>
      <c r="S43" s="55">
        <v>6.6922753802381482E-2</v>
      </c>
      <c r="T43" s="55">
        <v>3.7619210946801492E-2</v>
      </c>
      <c r="U43" s="55">
        <v>6.2500000000000001E-4</v>
      </c>
      <c r="V43" s="55">
        <f t="shared" si="9"/>
        <v>2.4144434477201028E-2</v>
      </c>
      <c r="W43" s="55">
        <f>W42+(((((U43+U42)/2)))^$C$39)*(Q43-Q42)</f>
        <v>1.0937500000000001E-3</v>
      </c>
      <c r="X43" s="55">
        <f t="shared" si="15"/>
        <v>6.6922753802381482E-2</v>
      </c>
      <c r="Y43" s="55">
        <f t="shared" si="10"/>
        <v>6.6922753802381482E-2</v>
      </c>
      <c r="Z43" s="55">
        <f t="shared" si="16"/>
        <v>0.1415654333926667</v>
      </c>
      <c r="AA43" s="55">
        <f t="shared" si="11"/>
        <v>3.7619210946801492E-2</v>
      </c>
    </row>
    <row r="44" spans="1:27" x14ac:dyDescent="0.2">
      <c r="E44" s="55">
        <v>2</v>
      </c>
      <c r="F44" s="55">
        <v>1.7262913144899285E-2</v>
      </c>
      <c r="G44" s="55">
        <v>5.6054630217094448E-2</v>
      </c>
      <c r="H44" s="55">
        <v>4.9515483237266622E-2</v>
      </c>
      <c r="I44" s="55">
        <v>1.25E-3</v>
      </c>
      <c r="J44" s="55">
        <f t="shared" si="6"/>
        <v>1.7262913144899285E-2</v>
      </c>
      <c r="K44" s="55">
        <f t="shared" si="17"/>
        <v>2.5000000000000001E-3</v>
      </c>
      <c r="L44" s="55">
        <f t="shared" si="7"/>
        <v>5.6054630217094448E-2</v>
      </c>
      <c r="M44" s="55">
        <f t="shared" si="12"/>
        <v>0.1380200384336886</v>
      </c>
      <c r="N44" s="55">
        <f t="shared" si="8"/>
        <v>4.9515483237266622E-2</v>
      </c>
      <c r="O44" s="55">
        <f t="shared" si="13"/>
        <v>7.3071146558180464E-2</v>
      </c>
      <c r="Q44" s="55">
        <v>2</v>
      </c>
      <c r="R44" s="55">
        <v>2.2964028276144657E-2</v>
      </c>
      <c r="S44" s="55">
        <v>6.6974265363474395E-2</v>
      </c>
      <c r="T44" s="55">
        <v>4.0335046385388484E-2</v>
      </c>
      <c r="U44" s="55">
        <v>6.2500000000000001E-4</v>
      </c>
      <c r="V44" s="55">
        <f t="shared" si="9"/>
        <v>2.2964028276144657E-2</v>
      </c>
      <c r="W44" s="55">
        <f t="shared" si="14"/>
        <v>1.25E-3</v>
      </c>
      <c r="X44" s="55">
        <f t="shared" si="15"/>
        <v>6.6974265363474395E-2</v>
      </c>
      <c r="Y44" s="55">
        <f t="shared" si="10"/>
        <v>6.6974265363474395E-2</v>
      </c>
      <c r="Z44" s="55">
        <f t="shared" si="16"/>
        <v>0.15830256078839869</v>
      </c>
      <c r="AA44" s="55">
        <f t="shared" si="11"/>
        <v>4.0335046385388484E-2</v>
      </c>
    </row>
    <row r="45" spans="1:27" x14ac:dyDescent="0.2">
      <c r="E45" s="55">
        <v>2.25</v>
      </c>
      <c r="F45" s="55">
        <v>1.6413788656644685E-2</v>
      </c>
      <c r="G45" s="55">
        <v>5.407245301878523E-2</v>
      </c>
      <c r="H45" s="55">
        <v>5.0321633112132891E-2</v>
      </c>
      <c r="I45" s="55">
        <v>1.25E-3</v>
      </c>
      <c r="J45" s="55">
        <f t="shared" si="6"/>
        <v>1.6413788656644685E-2</v>
      </c>
      <c r="K45" s="55">
        <f>K44+(((I45+I44)/2)^$C$39)*(E45-E44)</f>
        <v>2.8124999999999999E-3</v>
      </c>
      <c r="L45" s="55">
        <f t="shared" si="7"/>
        <v>5.407245301878523E-2</v>
      </c>
      <c r="M45" s="55">
        <f t="shared" si="12"/>
        <v>0.15178592383817355</v>
      </c>
      <c r="N45" s="55">
        <f t="shared" si="8"/>
        <v>5.0321633112132891E-2</v>
      </c>
      <c r="O45" s="55">
        <f t="shared" si="13"/>
        <v>8.5550786101855403E-2</v>
      </c>
      <c r="Q45" s="55">
        <v>2.25</v>
      </c>
      <c r="R45" s="55">
        <v>2.1928295278334554E-2</v>
      </c>
      <c r="S45" s="55">
        <v>6.5213186804846723E-2</v>
      </c>
      <c r="T45" s="55">
        <v>4.1713266201334996E-2</v>
      </c>
      <c r="U45" s="55">
        <v>6.2500000000000001E-4</v>
      </c>
      <c r="V45" s="55">
        <f t="shared" si="9"/>
        <v>2.1928295278334554E-2</v>
      </c>
      <c r="W45" s="55">
        <f t="shared" si="14"/>
        <v>1.4062499999999999E-3</v>
      </c>
      <c r="X45" s="55">
        <f t="shared" si="15"/>
        <v>6.5213186804846723E-2</v>
      </c>
      <c r="Y45" s="55">
        <f t="shared" si="10"/>
        <v>6.5213186804846723E-2</v>
      </c>
      <c r="Z45" s="55">
        <f t="shared" si="16"/>
        <v>0.17482599230943882</v>
      </c>
      <c r="AA45" s="55">
        <f t="shared" si="11"/>
        <v>4.1713266201334996E-2</v>
      </c>
    </row>
    <row r="46" spans="1:27" x14ac:dyDescent="0.2">
      <c r="E46" s="55">
        <v>2.5</v>
      </c>
      <c r="F46" s="55">
        <v>1.608998496525519E-2</v>
      </c>
      <c r="G46" s="55">
        <v>5.203012713037463E-2</v>
      </c>
      <c r="H46" s="55">
        <v>4.9760825840883656E-2</v>
      </c>
      <c r="I46" s="55">
        <v>1.25E-3</v>
      </c>
      <c r="J46" s="55">
        <f t="shared" si="6"/>
        <v>1.608998496525519E-2</v>
      </c>
      <c r="K46" s="55">
        <f t="shared" si="17"/>
        <v>3.1249999999999997E-3</v>
      </c>
      <c r="L46" s="55">
        <f t="shared" si="7"/>
        <v>5.203012713037463E-2</v>
      </c>
      <c r="M46" s="55">
        <f t="shared" si="12"/>
        <v>0.16504874635681854</v>
      </c>
      <c r="N46" s="55">
        <f t="shared" si="8"/>
        <v>4.9760825840883656E-2</v>
      </c>
      <c r="O46" s="55">
        <f t="shared" si="13"/>
        <v>9.8061093470982463E-2</v>
      </c>
      <c r="Q46" s="55">
        <v>2.5</v>
      </c>
      <c r="R46" s="55">
        <v>2.0150226319575013E-2</v>
      </c>
      <c r="S46" s="55">
        <v>6.2300601033633385E-2</v>
      </c>
      <c r="T46" s="55">
        <v>4.2492312855183352E-2</v>
      </c>
      <c r="U46" s="55">
        <v>6.2500000000000001E-4</v>
      </c>
      <c r="V46" s="55">
        <f t="shared" si="9"/>
        <v>2.0150226319575013E-2</v>
      </c>
      <c r="W46" s="55">
        <f t="shared" si="14"/>
        <v>1.5624999999999999E-3</v>
      </c>
      <c r="X46" s="55">
        <f t="shared" si="15"/>
        <v>6.2300601033633385E-2</v>
      </c>
      <c r="Y46" s="55">
        <f t="shared" si="10"/>
        <v>6.2300601033633385E-2</v>
      </c>
      <c r="Z46" s="55">
        <f t="shared" si="16"/>
        <v>0.19076521578924882</v>
      </c>
      <c r="AA46" s="55">
        <f t="shared" si="11"/>
        <v>4.2492312855183352E-2</v>
      </c>
    </row>
    <row r="47" spans="1:27" x14ac:dyDescent="0.2">
      <c r="E47" s="55">
        <v>2.75</v>
      </c>
      <c r="F47" s="55">
        <v>1.448818238812076E-2</v>
      </c>
      <c r="G47" s="55">
        <v>5.1825024626717932E-2</v>
      </c>
      <c r="H47" s="55">
        <v>5.1333568669833754E-2</v>
      </c>
      <c r="I47" s="55">
        <v>1.25E-3</v>
      </c>
      <c r="J47" s="55">
        <f t="shared" si="6"/>
        <v>1.448818238812076E-2</v>
      </c>
      <c r="K47" s="55">
        <f t="shared" si="17"/>
        <v>3.4374999999999996E-3</v>
      </c>
      <c r="L47" s="55">
        <f t="shared" si="7"/>
        <v>5.1825024626717932E-2</v>
      </c>
      <c r="M47" s="55">
        <f t="shared" si="12"/>
        <v>0.1780306403264551</v>
      </c>
      <c r="N47" s="55">
        <f t="shared" si="8"/>
        <v>5.1333568669833754E-2</v>
      </c>
      <c r="O47" s="55">
        <f t="shared" si="13"/>
        <v>0.11069789278482214</v>
      </c>
      <c r="Q47" s="55">
        <v>2.75</v>
      </c>
      <c r="R47" s="55">
        <v>1.9526777546099876E-2</v>
      </c>
      <c r="S47" s="55">
        <v>6.029032446202448E-2</v>
      </c>
      <c r="T47" s="55">
        <v>4.3466591950114979E-2</v>
      </c>
      <c r="U47" s="55">
        <v>6.2500000000000001E-4</v>
      </c>
      <c r="V47" s="55">
        <f t="shared" si="9"/>
        <v>1.9526777546099876E-2</v>
      </c>
      <c r="W47" s="55">
        <f t="shared" si="14"/>
        <v>1.7187499999999998E-3</v>
      </c>
      <c r="X47" s="55">
        <f t="shared" si="15"/>
        <v>6.029032446202448E-2</v>
      </c>
      <c r="Y47" s="55">
        <f t="shared" si="10"/>
        <v>6.029032446202448E-2</v>
      </c>
      <c r="Z47" s="55">
        <f t="shared" si="16"/>
        <v>0.20608908147620605</v>
      </c>
      <c r="AA47" s="55">
        <f t="shared" si="11"/>
        <v>4.3466591950114979E-2</v>
      </c>
    </row>
    <row r="48" spans="1:27" x14ac:dyDescent="0.2">
      <c r="E48" s="55">
        <v>3</v>
      </c>
      <c r="F48" s="55">
        <v>1.3672270309833999E-2</v>
      </c>
      <c r="G48" s="55">
        <v>5.0745470508645522E-2</v>
      </c>
      <c r="H48" s="55">
        <v>5.2203735614685699E-2</v>
      </c>
      <c r="I48" s="55">
        <v>1.25E-3</v>
      </c>
      <c r="J48" s="55">
        <f t="shared" si="6"/>
        <v>1.3672270309833999E-2</v>
      </c>
      <c r="K48" s="55">
        <f t="shared" si="17"/>
        <v>3.7499999999999994E-3</v>
      </c>
      <c r="L48" s="55">
        <f t="shared" si="7"/>
        <v>5.0745470508645522E-2</v>
      </c>
      <c r="M48" s="55">
        <f t="shared" si="12"/>
        <v>0.19085195221837553</v>
      </c>
      <c r="N48" s="55">
        <f t="shared" si="8"/>
        <v>5.2203735614685699E-2</v>
      </c>
      <c r="O48" s="55">
        <f>O47+(((H48+H47)/2)^$C$39)*(E48-E47)</f>
        <v>0.12364005582038708</v>
      </c>
      <c r="Q48" s="55">
        <v>3</v>
      </c>
      <c r="R48" s="55">
        <v>1.8981575582903885E-2</v>
      </c>
      <c r="S48" s="55">
        <v>5.9634196631812644E-2</v>
      </c>
      <c r="T48" s="55">
        <v>4.4893613414421295E-2</v>
      </c>
      <c r="U48" s="55">
        <v>6.2500000000000001E-4</v>
      </c>
      <c r="V48" s="55">
        <f t="shared" si="9"/>
        <v>1.8981575582903885E-2</v>
      </c>
      <c r="W48" s="55">
        <f t="shared" si="14"/>
        <v>1.8749999999999997E-3</v>
      </c>
      <c r="X48" s="55">
        <f t="shared" si="15"/>
        <v>5.9634196631812644E-2</v>
      </c>
      <c r="Y48" s="55">
        <f t="shared" si="10"/>
        <v>5.9634196631812644E-2</v>
      </c>
      <c r="Z48" s="55">
        <f t="shared" si="16"/>
        <v>0.22107964661293569</v>
      </c>
      <c r="AA48" s="55">
        <f t="shared" si="11"/>
        <v>4.4893613414421295E-2</v>
      </c>
    </row>
    <row r="49" spans="5:27" x14ac:dyDescent="0.2">
      <c r="E49" s="55">
        <v>3.25</v>
      </c>
      <c r="F49" s="55">
        <v>1.2835662785332195E-2</v>
      </c>
      <c r="G49" s="55">
        <v>4.8840450464154465E-2</v>
      </c>
      <c r="H49" s="55">
        <v>5.2069350827075547E-2</v>
      </c>
      <c r="I49" s="55">
        <v>1.25E-3</v>
      </c>
      <c r="J49" s="55">
        <f t="shared" si="6"/>
        <v>1.2835662785332195E-2</v>
      </c>
      <c r="K49" s="55">
        <f t="shared" si="17"/>
        <v>4.0624999999999993E-3</v>
      </c>
      <c r="L49" s="55">
        <f t="shared" si="7"/>
        <v>4.8840450464154465E-2</v>
      </c>
      <c r="M49" s="55">
        <f t="shared" si="12"/>
        <v>0.20330019233997554</v>
      </c>
      <c r="N49" s="55">
        <f t="shared" si="8"/>
        <v>5.2069350827075547E-2</v>
      </c>
      <c r="O49" s="55">
        <f t="shared" si="13"/>
        <v>0.13667419162560723</v>
      </c>
      <c r="Q49" s="55">
        <v>3.25</v>
      </c>
      <c r="R49" s="55">
        <v>1.8119849693775014E-2</v>
      </c>
      <c r="S49" s="55">
        <v>5.8864364315247053E-2</v>
      </c>
      <c r="T49" s="55">
        <v>4.5707846321740291E-2</v>
      </c>
      <c r="U49" s="55">
        <v>6.2500000000000001E-4</v>
      </c>
      <c r="V49" s="55">
        <f t="shared" si="9"/>
        <v>1.8119849693775014E-2</v>
      </c>
      <c r="W49" s="55">
        <f t="shared" si="14"/>
        <v>2.0312499999999996E-3</v>
      </c>
      <c r="X49" s="55">
        <f t="shared" si="15"/>
        <v>5.8864364315247053E-2</v>
      </c>
      <c r="Y49" s="55">
        <f t="shared" si="10"/>
        <v>5.8864364315247053E-2</v>
      </c>
      <c r="Z49" s="55">
        <f t="shared" si="16"/>
        <v>0.23589196673131815</v>
      </c>
      <c r="AA49" s="55">
        <f t="shared" si="11"/>
        <v>4.5707846321740291E-2</v>
      </c>
    </row>
    <row r="50" spans="5:27" x14ac:dyDescent="0.2">
      <c r="E50" s="55">
        <v>3.5</v>
      </c>
      <c r="F50" s="55">
        <v>1.2889172684281667E-2</v>
      </c>
      <c r="G50" s="55">
        <v>4.8454833241223912E-2</v>
      </c>
      <c r="H50" s="55">
        <v>5.4575872666610153E-2</v>
      </c>
      <c r="I50" s="55">
        <v>1.25E-3</v>
      </c>
      <c r="J50" s="55">
        <f t="shared" si="6"/>
        <v>1.2889172684281667E-2</v>
      </c>
      <c r="K50" s="55">
        <f t="shared" si="17"/>
        <v>4.3749999999999995E-3</v>
      </c>
      <c r="L50" s="55">
        <f t="shared" si="7"/>
        <v>4.8454833241223912E-2</v>
      </c>
      <c r="M50" s="55">
        <f t="shared" si="12"/>
        <v>0.21546210280314784</v>
      </c>
      <c r="N50" s="55">
        <f t="shared" si="8"/>
        <v>5.4575872666610153E-2</v>
      </c>
      <c r="O50" s="55">
        <f t="shared" si="13"/>
        <v>0.15000484456231794</v>
      </c>
      <c r="Q50" s="55">
        <v>3.5</v>
      </c>
      <c r="R50" s="55">
        <v>1.7185023814049721E-2</v>
      </c>
      <c r="S50" s="55">
        <v>5.8136141404088452E-2</v>
      </c>
      <c r="T50" s="55">
        <v>4.6633334201233813E-2</v>
      </c>
      <c r="U50" s="55">
        <v>6.2500000000000001E-4</v>
      </c>
      <c r="V50" s="55">
        <f t="shared" si="9"/>
        <v>1.7185023814049721E-2</v>
      </c>
      <c r="W50" s="55">
        <f t="shared" si="14"/>
        <v>2.1874999999999998E-3</v>
      </c>
      <c r="X50" s="55">
        <f t="shared" si="15"/>
        <v>5.8136141404088452E-2</v>
      </c>
      <c r="Y50" s="55">
        <f t="shared" si="10"/>
        <v>5.8136141404088452E-2</v>
      </c>
      <c r="Z50" s="55">
        <f t="shared" si="16"/>
        <v>0.25051702994623509</v>
      </c>
      <c r="AA50" s="55">
        <f t="shared" si="11"/>
        <v>4.6633334201233813E-2</v>
      </c>
    </row>
    <row r="51" spans="5:27" x14ac:dyDescent="0.2">
      <c r="E51" s="55">
        <v>3.75</v>
      </c>
      <c r="I51" s="55">
        <v>1.25E-3</v>
      </c>
      <c r="J51" s="55">
        <f t="shared" si="6"/>
        <v>0</v>
      </c>
      <c r="K51" s="55">
        <f t="shared" si="17"/>
        <v>4.6874999999999998E-3</v>
      </c>
      <c r="L51" s="55">
        <f t="shared" si="7"/>
        <v>0</v>
      </c>
      <c r="M51" s="55">
        <f t="shared" si="12"/>
        <v>0.22151895695830084</v>
      </c>
      <c r="N51" s="55">
        <f t="shared" si="8"/>
        <v>0</v>
      </c>
      <c r="O51" s="55">
        <f t="shared" si="13"/>
        <v>0.15682682864564421</v>
      </c>
      <c r="Q51" s="55">
        <v>3.75</v>
      </c>
      <c r="R51" s="55">
        <v>1.6230431262775791E-2</v>
      </c>
      <c r="S51" s="55">
        <v>5.5882730512548086E-2</v>
      </c>
      <c r="T51" s="55">
        <v>4.7315528220232425E-2</v>
      </c>
      <c r="U51" s="55">
        <v>6.2500000000000001E-4</v>
      </c>
      <c r="V51" s="55">
        <f t="shared" si="9"/>
        <v>1.6230431262775791E-2</v>
      </c>
      <c r="W51" s="55">
        <f t="shared" si="14"/>
        <v>2.3437499999999999E-3</v>
      </c>
      <c r="X51" s="55">
        <f t="shared" si="15"/>
        <v>5.5882730512548086E-2</v>
      </c>
      <c r="Y51" s="55">
        <f t="shared" si="10"/>
        <v>5.5882730512548086E-2</v>
      </c>
      <c r="Z51" s="55">
        <f t="shared" si="16"/>
        <v>0.26476938893581464</v>
      </c>
      <c r="AA51" s="55">
        <f t="shared" si="11"/>
        <v>4.7315528220232425E-2</v>
      </c>
    </row>
    <row r="52" spans="5:27" x14ac:dyDescent="0.2">
      <c r="E52" s="55">
        <v>4</v>
      </c>
      <c r="I52" s="55">
        <v>1.25E-3</v>
      </c>
      <c r="J52" s="55">
        <f t="shared" si="6"/>
        <v>0</v>
      </c>
      <c r="K52" s="55">
        <f t="shared" si="17"/>
        <v>5.0000000000000001E-3</v>
      </c>
      <c r="L52" s="55">
        <f t="shared" si="7"/>
        <v>0</v>
      </c>
      <c r="M52" s="55">
        <f t="shared" si="12"/>
        <v>0.22151895695830084</v>
      </c>
      <c r="N52" s="55">
        <f t="shared" si="8"/>
        <v>0</v>
      </c>
      <c r="O52" s="55">
        <f t="shared" si="13"/>
        <v>0.15682682864564421</v>
      </c>
      <c r="Q52" s="55">
        <v>4</v>
      </c>
      <c r="R52" s="55">
        <v>1.5689987756939403E-2</v>
      </c>
      <c r="S52" s="55">
        <v>5.5099625335371299E-2</v>
      </c>
      <c r="T52" s="55">
        <v>4.7657053159205411E-2</v>
      </c>
      <c r="U52" s="55">
        <v>6.2500000000000001E-4</v>
      </c>
      <c r="V52" s="55">
        <f t="shared" si="9"/>
        <v>1.5689987756939403E-2</v>
      </c>
      <c r="W52" s="55">
        <f t="shared" si="14"/>
        <v>2.5000000000000001E-3</v>
      </c>
      <c r="X52" s="55">
        <f t="shared" si="15"/>
        <v>5.5099625335371299E-2</v>
      </c>
      <c r="Y52" s="55">
        <f t="shared" si="10"/>
        <v>5.5099625335371299E-2</v>
      </c>
      <c r="Z52" s="55">
        <f t="shared" si="16"/>
        <v>0.27864218341680458</v>
      </c>
      <c r="AA52" s="55">
        <f t="shared" si="11"/>
        <v>4.7657053159205411E-2</v>
      </c>
    </row>
    <row r="53" spans="5:27" x14ac:dyDescent="0.2">
      <c r="E53" s="55">
        <v>4.25</v>
      </c>
      <c r="I53" s="55">
        <v>1.25E-3</v>
      </c>
      <c r="J53" s="55">
        <f t="shared" si="6"/>
        <v>0</v>
      </c>
      <c r="K53" s="55">
        <f t="shared" si="17"/>
        <v>5.3125000000000004E-3</v>
      </c>
      <c r="L53" s="55">
        <f t="shared" si="7"/>
        <v>0</v>
      </c>
      <c r="M53" s="55">
        <f t="shared" si="12"/>
        <v>0.22151895695830084</v>
      </c>
      <c r="N53" s="55">
        <f t="shared" si="8"/>
        <v>0</v>
      </c>
      <c r="O53" s="55">
        <f t="shared" si="13"/>
        <v>0.15682682864564421</v>
      </c>
      <c r="Q53" s="55">
        <v>4.25</v>
      </c>
      <c r="R53" s="55">
        <v>1.4801668247778E-2</v>
      </c>
      <c r="S53" s="55">
        <v>5.5076598278746197E-2</v>
      </c>
      <c r="T53" s="55">
        <v>4.7609763816470085E-2</v>
      </c>
      <c r="U53" s="55">
        <v>6.2500000000000001E-4</v>
      </c>
      <c r="V53" s="55">
        <f t="shared" si="9"/>
        <v>1.4801668247778E-2</v>
      </c>
      <c r="W53" s="55">
        <f t="shared" si="14"/>
        <v>2.6562500000000002E-3</v>
      </c>
      <c r="X53" s="55">
        <f t="shared" si="15"/>
        <v>5.5076598278746197E-2</v>
      </c>
      <c r="Y53" s="55">
        <f t="shared" si="10"/>
        <v>5.5076598278746197E-2</v>
      </c>
      <c r="Z53" s="55">
        <f t="shared" si="16"/>
        <v>0.29241421136856927</v>
      </c>
      <c r="AA53" s="55">
        <f t="shared" si="11"/>
        <v>4.7609763816470085E-2</v>
      </c>
    </row>
    <row r="54" spans="5:27" x14ac:dyDescent="0.2">
      <c r="E54" s="55">
        <v>4.5</v>
      </c>
      <c r="I54" s="55">
        <v>1.25E-3</v>
      </c>
      <c r="J54" s="55">
        <f t="shared" si="6"/>
        <v>0</v>
      </c>
      <c r="K54" s="55">
        <f t="shared" si="17"/>
        <v>5.6250000000000007E-3</v>
      </c>
      <c r="L54" s="55">
        <f t="shared" si="7"/>
        <v>0</v>
      </c>
      <c r="M54" s="55">
        <f t="shared" si="12"/>
        <v>0.22151895695830084</v>
      </c>
      <c r="N54" s="55">
        <f t="shared" si="8"/>
        <v>0</v>
      </c>
      <c r="O54" s="55">
        <f t="shared" si="13"/>
        <v>0.15682682864564421</v>
      </c>
      <c r="Q54" s="55">
        <v>4.5</v>
      </c>
      <c r="R54" s="55">
        <v>1.4778592393409354E-2</v>
      </c>
      <c r="S54" s="55">
        <v>5.3971285148446783E-2</v>
      </c>
      <c r="T54" s="55">
        <v>4.8753786283403648E-2</v>
      </c>
      <c r="U54" s="55">
        <v>6.2500000000000001E-4</v>
      </c>
      <c r="V54" s="55">
        <f t="shared" si="9"/>
        <v>1.4778592393409354E-2</v>
      </c>
      <c r="W54" s="55">
        <f t="shared" si="14"/>
        <v>2.8125000000000003E-3</v>
      </c>
      <c r="X54" s="55">
        <f t="shared" si="15"/>
        <v>5.3971285148446783E-2</v>
      </c>
      <c r="Y54" s="55">
        <f t="shared" si="10"/>
        <v>5.3971285148446783E-2</v>
      </c>
      <c r="Z54" s="55">
        <f t="shared" si="16"/>
        <v>0.3060451967969684</v>
      </c>
      <c r="AA54" s="55">
        <f t="shared" si="11"/>
        <v>4.8753786283403648E-2</v>
      </c>
    </row>
    <row r="55" spans="5:27" x14ac:dyDescent="0.2">
      <c r="E55" s="55">
        <v>4.75</v>
      </c>
      <c r="I55" s="55">
        <v>1.25E-3</v>
      </c>
      <c r="J55" s="55">
        <f t="shared" si="6"/>
        <v>0</v>
      </c>
      <c r="K55" s="55">
        <f t="shared" si="17"/>
        <v>5.9375000000000009E-3</v>
      </c>
      <c r="L55" s="55">
        <f t="shared" si="7"/>
        <v>0</v>
      </c>
      <c r="M55" s="55">
        <f t="shared" si="12"/>
        <v>0.22151895695830084</v>
      </c>
      <c r="N55" s="55">
        <f t="shared" si="8"/>
        <v>0</v>
      </c>
      <c r="O55" s="55">
        <f t="shared" si="13"/>
        <v>0.15682682864564421</v>
      </c>
      <c r="Q55" s="55">
        <v>4.75</v>
      </c>
    </row>
    <row r="56" spans="5:27" x14ac:dyDescent="0.2">
      <c r="E56" s="55">
        <v>5.25</v>
      </c>
      <c r="I56" s="55">
        <v>1.25E-3</v>
      </c>
      <c r="J56" s="55">
        <f t="shared" si="6"/>
        <v>0</v>
      </c>
      <c r="K56" s="55">
        <f t="shared" si="17"/>
        <v>6.5625000000000006E-3</v>
      </c>
      <c r="L56" s="55">
        <f t="shared" si="7"/>
        <v>0</v>
      </c>
      <c r="M56" s="55">
        <f t="shared" si="12"/>
        <v>0.22151895695830084</v>
      </c>
      <c r="N56" s="55">
        <f t="shared" si="8"/>
        <v>0</v>
      </c>
      <c r="O56" s="55">
        <f t="shared" si="13"/>
        <v>0.15682682864564421</v>
      </c>
      <c r="Q56" s="55">
        <v>5.25</v>
      </c>
    </row>
    <row r="57" spans="5:27" x14ac:dyDescent="0.2">
      <c r="E57" s="55">
        <v>5.75</v>
      </c>
      <c r="I57" s="55">
        <v>1.25E-3</v>
      </c>
      <c r="J57" s="55">
        <f t="shared" si="6"/>
        <v>0</v>
      </c>
      <c r="K57" s="55">
        <f t="shared" si="17"/>
        <v>7.1875000000000003E-3</v>
      </c>
      <c r="L57" s="55">
        <f t="shared" si="7"/>
        <v>0</v>
      </c>
      <c r="M57" s="55">
        <f t="shared" si="12"/>
        <v>0.22151895695830084</v>
      </c>
      <c r="N57" s="55">
        <f t="shared" si="8"/>
        <v>0</v>
      </c>
      <c r="O57" s="55">
        <f t="shared" si="13"/>
        <v>0.15682682864564421</v>
      </c>
      <c r="Q57" s="55">
        <v>5.75</v>
      </c>
    </row>
    <row r="58" spans="5:27" x14ac:dyDescent="0.2">
      <c r="E58" s="55">
        <v>6.25</v>
      </c>
      <c r="I58" s="55">
        <v>1.25E-3</v>
      </c>
      <c r="J58" s="55">
        <f t="shared" si="6"/>
        <v>0</v>
      </c>
      <c r="K58" s="55">
        <f t="shared" si="17"/>
        <v>7.8125E-3</v>
      </c>
      <c r="L58" s="55">
        <f t="shared" si="7"/>
        <v>0</v>
      </c>
      <c r="M58" s="55">
        <f t="shared" si="12"/>
        <v>0.22151895695830084</v>
      </c>
      <c r="N58" s="55">
        <f t="shared" si="8"/>
        <v>0</v>
      </c>
      <c r="O58" s="55">
        <f t="shared" si="13"/>
        <v>0.15682682864564421</v>
      </c>
      <c r="Q58" s="55">
        <v>6.25</v>
      </c>
    </row>
    <row r="59" spans="5:27" x14ac:dyDescent="0.2">
      <c r="E59" s="55">
        <v>6.75</v>
      </c>
      <c r="I59" s="55">
        <v>1.25E-3</v>
      </c>
      <c r="J59" s="55">
        <f t="shared" si="6"/>
        <v>0</v>
      </c>
      <c r="K59" s="55">
        <f t="shared" si="17"/>
        <v>8.4375000000000006E-3</v>
      </c>
      <c r="L59" s="55">
        <f t="shared" si="7"/>
        <v>0</v>
      </c>
      <c r="M59" s="55">
        <f t="shared" si="12"/>
        <v>0.22151895695830084</v>
      </c>
      <c r="N59" s="55">
        <f t="shared" si="8"/>
        <v>0</v>
      </c>
      <c r="O59" s="55">
        <f t="shared" si="13"/>
        <v>0.15682682864564421</v>
      </c>
      <c r="Q59" s="55">
        <v>6.75</v>
      </c>
    </row>
    <row r="60" spans="5:27" x14ac:dyDescent="0.2">
      <c r="E60" s="55">
        <v>7.25</v>
      </c>
      <c r="I60" s="55">
        <v>1.25E-3</v>
      </c>
      <c r="J60" s="55">
        <f t="shared" si="6"/>
        <v>0</v>
      </c>
      <c r="K60" s="55">
        <f t="shared" si="17"/>
        <v>9.0625000000000011E-3</v>
      </c>
      <c r="L60" s="55">
        <f t="shared" si="7"/>
        <v>0</v>
      </c>
      <c r="M60" s="55">
        <f t="shared" si="12"/>
        <v>0.22151895695830084</v>
      </c>
      <c r="N60" s="55">
        <f t="shared" si="8"/>
        <v>0</v>
      </c>
      <c r="O60" s="55">
        <f t="shared" si="13"/>
        <v>0.15682682864564421</v>
      </c>
      <c r="Q60" s="55">
        <v>7.25</v>
      </c>
    </row>
    <row r="79" spans="2:16" ht="21" x14ac:dyDescent="0.25">
      <c r="B79" s="66" t="s">
        <v>9</v>
      </c>
      <c r="C79" s="66"/>
      <c r="D79" s="66"/>
      <c r="E79" s="66"/>
      <c r="F79" s="66"/>
      <c r="G79" s="66"/>
      <c r="H79" s="66"/>
      <c r="M79" s="9" t="s">
        <v>10</v>
      </c>
    </row>
    <row r="80" spans="2:16" x14ac:dyDescent="0.2">
      <c r="B80" s="12" t="s">
        <v>112</v>
      </c>
      <c r="E80" s="12"/>
      <c r="F80" s="12" t="s">
        <v>114</v>
      </c>
      <c r="L80" s="12" t="s">
        <v>16</v>
      </c>
      <c r="O80" s="12"/>
      <c r="P80" s="12" t="s">
        <v>114</v>
      </c>
    </row>
    <row r="81" spans="1:20" x14ac:dyDescent="0.2">
      <c r="A81" s="55" t="s">
        <v>6</v>
      </c>
      <c r="B81" s="55" t="s">
        <v>0</v>
      </c>
      <c r="C81" s="55" t="s">
        <v>2</v>
      </c>
      <c r="D81" s="55" t="s">
        <v>3</v>
      </c>
      <c r="F81" s="55" t="s">
        <v>5</v>
      </c>
      <c r="G81" s="55" t="s">
        <v>1</v>
      </c>
      <c r="H81" s="55" t="s">
        <v>4</v>
      </c>
      <c r="K81" s="55" t="s">
        <v>6</v>
      </c>
      <c r="L81" s="55" t="s">
        <v>0</v>
      </c>
      <c r="M81" s="55" t="s">
        <v>2</v>
      </c>
      <c r="N81" s="55" t="s">
        <v>3</v>
      </c>
      <c r="P81" s="55" t="s">
        <v>5</v>
      </c>
      <c r="Q81" s="55" t="s">
        <v>1</v>
      </c>
      <c r="R81" s="55" t="s">
        <v>4</v>
      </c>
      <c r="T81" s="1"/>
    </row>
    <row r="82" spans="1:20" x14ac:dyDescent="0.2">
      <c r="A82" s="55">
        <v>0</v>
      </c>
      <c r="K82" s="55">
        <v>0</v>
      </c>
      <c r="L82" s="55">
        <f>(B82-0.0067)/1.609*0.05</f>
        <v>-2.0820385332504665E-4</v>
      </c>
      <c r="M82" s="55">
        <f>(C82+0.0881)/1.0504*0.05</f>
        <v>4.1936405178979444E-3</v>
      </c>
      <c r="N82" s="55">
        <f>(D82+0.0221)/1.8135*0.05</f>
        <v>6.0931899641577072E-4</v>
      </c>
      <c r="P82" s="55">
        <f>(F82-0.0067)/1.609*0.05</f>
        <v>-2.0820385332504665E-4</v>
      </c>
      <c r="Q82" s="55">
        <f>(G82+0.0881)/1.0504*0.05</f>
        <v>4.1936405178979444E-3</v>
      </c>
      <c r="R82" s="55">
        <f>(H82+0.0221)/1.8135*0.05</f>
        <v>6.0931899641577072E-4</v>
      </c>
      <c r="T82" s="1"/>
    </row>
    <row r="83" spans="1:20" x14ac:dyDescent="0.2">
      <c r="A83" s="55">
        <v>0.25</v>
      </c>
      <c r="K83" s="55">
        <v>0.25</v>
      </c>
      <c r="L83" s="55">
        <f t="shared" ref="L83:L106" si="18">(B83-0.0067)/1.609*0.05</f>
        <v>-2.0820385332504665E-4</v>
      </c>
      <c r="M83" s="55">
        <f t="shared" ref="M83:M106" si="19">(C83+0.0881)/1.0504*0.05</f>
        <v>4.1936405178979444E-3</v>
      </c>
      <c r="N83" s="55">
        <f t="shared" ref="N83:N101" si="20">(D83+0.0221)/1.8135*0.05</f>
        <v>6.0931899641577072E-4</v>
      </c>
      <c r="P83" s="55">
        <f t="shared" ref="P83:P90" si="21">(F83-0.0067)/1.609*0.05</f>
        <v>-2.0820385332504665E-4</v>
      </c>
      <c r="Q83" s="55">
        <f t="shared" ref="Q83:Q90" si="22">(G83+0.0881)/1.0504*0.05</f>
        <v>4.1936405178979444E-3</v>
      </c>
      <c r="R83" s="55">
        <f t="shared" ref="R83:R90" si="23">(H83+0.0221)/1.8135*0.05</f>
        <v>6.0931899641577072E-4</v>
      </c>
      <c r="T83" s="1"/>
    </row>
    <row r="84" spans="1:20" ht="16" customHeight="1" x14ac:dyDescent="0.2">
      <c r="A84" s="55">
        <v>0.5</v>
      </c>
      <c r="K84" s="55">
        <v>0.5</v>
      </c>
      <c r="L84" s="55">
        <f t="shared" si="18"/>
        <v>-2.0820385332504665E-4</v>
      </c>
      <c r="M84" s="55">
        <f t="shared" si="19"/>
        <v>4.1936405178979444E-3</v>
      </c>
      <c r="N84" s="55">
        <f t="shared" si="20"/>
        <v>6.0931899641577072E-4</v>
      </c>
      <c r="P84" s="55">
        <f>(F84-0.0067)/1.609*0.05</f>
        <v>-2.0820385332504665E-4</v>
      </c>
      <c r="Q84" s="55">
        <f t="shared" si="22"/>
        <v>4.1936405178979444E-3</v>
      </c>
      <c r="R84" s="55">
        <f t="shared" si="23"/>
        <v>6.0931899641577072E-4</v>
      </c>
      <c r="T84" s="1"/>
    </row>
    <row r="85" spans="1:20" x14ac:dyDescent="0.2">
      <c r="A85" s="55">
        <v>0.75</v>
      </c>
      <c r="K85" s="55">
        <v>0.75</v>
      </c>
      <c r="L85" s="55">
        <f t="shared" si="18"/>
        <v>-2.0820385332504665E-4</v>
      </c>
      <c r="M85" s="55">
        <f t="shared" si="19"/>
        <v>4.1936405178979444E-3</v>
      </c>
      <c r="N85" s="55">
        <f t="shared" si="20"/>
        <v>6.0931899641577072E-4</v>
      </c>
      <c r="P85" s="55">
        <f t="shared" si="21"/>
        <v>-2.0820385332504665E-4</v>
      </c>
      <c r="Q85" s="55">
        <f t="shared" si="22"/>
        <v>4.1936405178979444E-3</v>
      </c>
      <c r="R85" s="55">
        <f t="shared" si="23"/>
        <v>6.0931899641577072E-4</v>
      </c>
      <c r="T85" s="1"/>
    </row>
    <row r="86" spans="1:20" x14ac:dyDescent="0.2">
      <c r="A86" s="55">
        <v>1</v>
      </c>
      <c r="B86" s="3"/>
      <c r="C86" s="3"/>
      <c r="K86" s="55">
        <v>1</v>
      </c>
      <c r="L86" s="55">
        <f t="shared" si="18"/>
        <v>-2.0820385332504665E-4</v>
      </c>
      <c r="M86" s="55">
        <f t="shared" si="19"/>
        <v>4.1936405178979444E-3</v>
      </c>
      <c r="N86" s="55">
        <f t="shared" si="20"/>
        <v>6.0931899641577072E-4</v>
      </c>
      <c r="P86" s="55">
        <f t="shared" si="21"/>
        <v>-2.0820385332504665E-4</v>
      </c>
      <c r="Q86" s="55">
        <f t="shared" si="22"/>
        <v>4.1936405178979444E-3</v>
      </c>
      <c r="R86" s="55">
        <f t="shared" si="23"/>
        <v>6.0931899641577072E-4</v>
      </c>
      <c r="T86" s="1"/>
    </row>
    <row r="87" spans="1:20" x14ac:dyDescent="0.2">
      <c r="A87" s="55">
        <v>1.25</v>
      </c>
      <c r="K87" s="55">
        <v>1.25</v>
      </c>
      <c r="L87" s="55">
        <f t="shared" si="18"/>
        <v>-2.0820385332504665E-4</v>
      </c>
      <c r="M87" s="55">
        <f t="shared" si="19"/>
        <v>4.1936405178979444E-3</v>
      </c>
      <c r="N87" s="55">
        <f t="shared" si="20"/>
        <v>6.0931899641577072E-4</v>
      </c>
      <c r="P87" s="55">
        <f t="shared" si="21"/>
        <v>-2.0820385332504665E-4</v>
      </c>
      <c r="Q87" s="55">
        <f t="shared" si="22"/>
        <v>4.1936405178979444E-3</v>
      </c>
      <c r="R87" s="55">
        <f t="shared" si="23"/>
        <v>6.0931899641577072E-4</v>
      </c>
      <c r="T87" s="1"/>
    </row>
    <row r="88" spans="1:20" x14ac:dyDescent="0.2">
      <c r="A88" s="55">
        <v>1.5</v>
      </c>
      <c r="K88" s="55">
        <v>1.5</v>
      </c>
      <c r="L88" s="55">
        <f t="shared" si="18"/>
        <v>-2.0820385332504665E-4</v>
      </c>
      <c r="M88" s="55">
        <f t="shared" si="19"/>
        <v>4.1936405178979444E-3</v>
      </c>
      <c r="N88" s="55">
        <f t="shared" si="20"/>
        <v>6.0931899641577072E-4</v>
      </c>
      <c r="P88" s="55">
        <f t="shared" si="21"/>
        <v>-2.0820385332504665E-4</v>
      </c>
      <c r="Q88" s="55">
        <f t="shared" si="22"/>
        <v>4.1936405178979444E-3</v>
      </c>
      <c r="R88" s="55">
        <f t="shared" si="23"/>
        <v>6.0931899641577072E-4</v>
      </c>
      <c r="T88" s="1"/>
    </row>
    <row r="89" spans="1:20" x14ac:dyDescent="0.2">
      <c r="A89" s="55">
        <v>1.75</v>
      </c>
      <c r="K89" s="55">
        <v>1.75</v>
      </c>
      <c r="L89" s="55">
        <f t="shared" si="18"/>
        <v>-2.0820385332504665E-4</v>
      </c>
      <c r="M89" s="55">
        <f t="shared" si="19"/>
        <v>4.1936405178979444E-3</v>
      </c>
      <c r="N89" s="55">
        <f t="shared" si="20"/>
        <v>6.0931899641577072E-4</v>
      </c>
      <c r="P89" s="55">
        <f t="shared" si="21"/>
        <v>-2.0820385332504665E-4</v>
      </c>
      <c r="Q89" s="55">
        <f t="shared" si="22"/>
        <v>4.1936405178979444E-3</v>
      </c>
      <c r="R89" s="55">
        <f t="shared" si="23"/>
        <v>6.0931899641577072E-4</v>
      </c>
      <c r="T89" s="1"/>
    </row>
    <row r="90" spans="1:20" x14ac:dyDescent="0.2">
      <c r="A90" s="55">
        <v>2</v>
      </c>
      <c r="K90" s="55">
        <v>2</v>
      </c>
      <c r="L90" s="55">
        <f t="shared" si="18"/>
        <v>-2.0820385332504665E-4</v>
      </c>
      <c r="M90" s="55">
        <f t="shared" si="19"/>
        <v>4.1936405178979444E-3</v>
      </c>
      <c r="N90" s="55">
        <f t="shared" si="20"/>
        <v>6.0931899641577072E-4</v>
      </c>
      <c r="P90" s="55">
        <f t="shared" si="21"/>
        <v>-2.0820385332504665E-4</v>
      </c>
      <c r="Q90" s="55">
        <f t="shared" si="22"/>
        <v>4.1936405178979444E-3</v>
      </c>
      <c r="R90" s="55">
        <f t="shared" si="23"/>
        <v>6.0931899641577072E-4</v>
      </c>
      <c r="T90" s="1"/>
    </row>
    <row r="91" spans="1:20" x14ac:dyDescent="0.2">
      <c r="A91" s="55">
        <v>2.25</v>
      </c>
      <c r="K91" s="55">
        <v>2.25</v>
      </c>
      <c r="L91" s="55">
        <f t="shared" si="18"/>
        <v>-2.0820385332504665E-4</v>
      </c>
      <c r="M91" s="55">
        <f t="shared" si="19"/>
        <v>4.1936405178979444E-3</v>
      </c>
      <c r="N91" s="55">
        <f t="shared" si="20"/>
        <v>6.0931899641577072E-4</v>
      </c>
      <c r="P91" s="55">
        <f>(F91-0.0067)/1.609*0.05</f>
        <v>-2.0820385332504665E-4</v>
      </c>
      <c r="Q91" s="55">
        <f>(G91+0.0881)/1.0504*0.05</f>
        <v>4.1936405178979444E-3</v>
      </c>
      <c r="R91" s="55">
        <f>(H91+0.0221)/1.8135*0.05</f>
        <v>6.0931899641577072E-4</v>
      </c>
      <c r="T91" s="1"/>
    </row>
    <row r="92" spans="1:20" x14ac:dyDescent="0.2">
      <c r="A92" s="55">
        <v>2.5</v>
      </c>
      <c r="K92" s="55">
        <v>2.5</v>
      </c>
      <c r="L92" s="55">
        <f t="shared" si="18"/>
        <v>-2.0820385332504665E-4</v>
      </c>
      <c r="M92" s="55">
        <f t="shared" si="19"/>
        <v>4.1936405178979444E-3</v>
      </c>
      <c r="N92" s="55">
        <f t="shared" si="20"/>
        <v>6.0931899641577072E-4</v>
      </c>
      <c r="P92" s="55">
        <f>(F92-0.0067)/1.609*0.05</f>
        <v>-2.0820385332504665E-4</v>
      </c>
      <c r="Q92" s="55">
        <f t="shared" ref="Q92:Q110" si="24">(G92+0.0881)/1.0504*0.05</f>
        <v>4.1936405178979444E-3</v>
      </c>
      <c r="R92" s="55">
        <f t="shared" ref="R92:R110" si="25">(H92+0.0221)/1.8135*0.05</f>
        <v>6.0931899641577072E-4</v>
      </c>
      <c r="T92" s="1"/>
    </row>
    <row r="93" spans="1:20" x14ac:dyDescent="0.2">
      <c r="A93" s="55">
        <v>2.75</v>
      </c>
      <c r="K93" s="55">
        <v>2.75</v>
      </c>
      <c r="L93" s="55">
        <f t="shared" si="18"/>
        <v>-2.0820385332504665E-4</v>
      </c>
      <c r="M93" s="55">
        <f t="shared" si="19"/>
        <v>4.1936405178979444E-3</v>
      </c>
      <c r="N93" s="55">
        <f t="shared" si="20"/>
        <v>6.0931899641577072E-4</v>
      </c>
      <c r="P93" s="55">
        <f>(F93-0.0067)/1.609*0.05</f>
        <v>-2.0820385332504665E-4</v>
      </c>
      <c r="Q93" s="55">
        <f t="shared" si="24"/>
        <v>4.1936405178979444E-3</v>
      </c>
      <c r="R93" s="55">
        <f t="shared" si="25"/>
        <v>6.0931899641577072E-4</v>
      </c>
      <c r="T93" s="1"/>
    </row>
    <row r="94" spans="1:20" x14ac:dyDescent="0.2">
      <c r="A94" s="55">
        <v>3</v>
      </c>
      <c r="K94" s="55">
        <v>3</v>
      </c>
      <c r="L94" s="55">
        <f t="shared" si="18"/>
        <v>-2.0820385332504665E-4</v>
      </c>
      <c r="M94" s="55">
        <f t="shared" si="19"/>
        <v>4.1936405178979444E-3</v>
      </c>
      <c r="N94" s="55">
        <f t="shared" si="20"/>
        <v>6.0931899641577072E-4</v>
      </c>
      <c r="P94" s="55">
        <f t="shared" ref="P94:P109" si="26">(F94-0.0067)/1.609*0.05</f>
        <v>-2.0820385332504665E-4</v>
      </c>
      <c r="Q94" s="55">
        <f t="shared" si="24"/>
        <v>4.1936405178979444E-3</v>
      </c>
      <c r="R94" s="55">
        <f t="shared" si="25"/>
        <v>6.0931899641577072E-4</v>
      </c>
      <c r="T94" s="1"/>
    </row>
    <row r="95" spans="1:20" x14ac:dyDescent="0.2">
      <c r="A95" s="55">
        <v>3.25</v>
      </c>
      <c r="K95" s="55">
        <v>3.25</v>
      </c>
      <c r="L95" s="55">
        <f t="shared" si="18"/>
        <v>-2.0820385332504665E-4</v>
      </c>
      <c r="M95" s="55">
        <f t="shared" si="19"/>
        <v>4.1936405178979444E-3</v>
      </c>
      <c r="N95" s="55">
        <f t="shared" si="20"/>
        <v>6.0931899641577072E-4</v>
      </c>
      <c r="P95" s="55">
        <f t="shared" si="26"/>
        <v>-2.0820385332504665E-4</v>
      </c>
      <c r="Q95" s="55">
        <f t="shared" si="24"/>
        <v>4.1936405178979444E-3</v>
      </c>
      <c r="R95" s="55">
        <f t="shared" si="25"/>
        <v>6.0931899641577072E-4</v>
      </c>
    </row>
    <row r="96" spans="1:20" x14ac:dyDescent="0.2">
      <c r="A96" s="55">
        <v>3.5</v>
      </c>
      <c r="K96" s="55">
        <v>3.5</v>
      </c>
      <c r="L96" s="55">
        <f t="shared" si="18"/>
        <v>-2.0820385332504665E-4</v>
      </c>
      <c r="M96" s="55">
        <f t="shared" si="19"/>
        <v>4.1936405178979444E-3</v>
      </c>
      <c r="N96" s="55">
        <f t="shared" si="20"/>
        <v>6.0931899641577072E-4</v>
      </c>
      <c r="P96" s="55">
        <f t="shared" si="26"/>
        <v>-2.0820385332504665E-4</v>
      </c>
      <c r="Q96" s="55">
        <f t="shared" si="24"/>
        <v>4.1936405178979444E-3</v>
      </c>
      <c r="R96" s="55">
        <f t="shared" si="25"/>
        <v>6.0931899641577072E-4</v>
      </c>
    </row>
    <row r="97" spans="1:20" x14ac:dyDescent="0.2">
      <c r="A97" s="55">
        <v>3.75</v>
      </c>
      <c r="K97" s="55">
        <v>3.75</v>
      </c>
      <c r="L97" s="55">
        <f t="shared" si="18"/>
        <v>-2.0820385332504665E-4</v>
      </c>
      <c r="M97" s="55">
        <f t="shared" si="19"/>
        <v>4.1936405178979444E-3</v>
      </c>
      <c r="N97" s="55">
        <f t="shared" si="20"/>
        <v>6.0931899641577072E-4</v>
      </c>
      <c r="P97" s="55">
        <f t="shared" si="26"/>
        <v>-2.0820385332504665E-4</v>
      </c>
      <c r="Q97" s="55">
        <f t="shared" si="24"/>
        <v>4.1936405178979444E-3</v>
      </c>
      <c r="R97" s="55">
        <f t="shared" si="25"/>
        <v>6.0931899641577072E-4</v>
      </c>
    </row>
    <row r="98" spans="1:20" x14ac:dyDescent="0.2">
      <c r="A98" s="55">
        <v>4</v>
      </c>
      <c r="K98" s="55">
        <v>4</v>
      </c>
      <c r="L98" s="55">
        <f t="shared" si="18"/>
        <v>-2.0820385332504665E-4</v>
      </c>
      <c r="M98" s="55">
        <f t="shared" si="19"/>
        <v>4.1936405178979444E-3</v>
      </c>
      <c r="N98" s="55">
        <f t="shared" si="20"/>
        <v>6.0931899641577072E-4</v>
      </c>
      <c r="P98" s="55">
        <f t="shared" si="26"/>
        <v>-2.0820385332504665E-4</v>
      </c>
      <c r="Q98" s="55">
        <f t="shared" si="24"/>
        <v>4.1936405178979444E-3</v>
      </c>
      <c r="R98" s="55">
        <f t="shared" si="25"/>
        <v>6.0931899641577072E-4</v>
      </c>
    </row>
    <row r="99" spans="1:20" x14ac:dyDescent="0.2">
      <c r="A99" s="55">
        <v>4.25</v>
      </c>
      <c r="K99" s="55">
        <v>4.25</v>
      </c>
      <c r="L99" s="55">
        <f t="shared" si="18"/>
        <v>-2.0820385332504665E-4</v>
      </c>
      <c r="M99" s="55">
        <f t="shared" si="19"/>
        <v>4.1936405178979444E-3</v>
      </c>
      <c r="N99" s="55">
        <f t="shared" si="20"/>
        <v>6.0931899641577072E-4</v>
      </c>
      <c r="P99" s="55">
        <f t="shared" si="26"/>
        <v>-2.0820385332504665E-4</v>
      </c>
      <c r="Q99" s="55">
        <f t="shared" si="24"/>
        <v>4.1936405178979444E-3</v>
      </c>
      <c r="R99" s="55">
        <f t="shared" si="25"/>
        <v>6.0931899641577072E-4</v>
      </c>
    </row>
    <row r="100" spans="1:20" x14ac:dyDescent="0.2">
      <c r="A100" s="55">
        <v>4.5</v>
      </c>
      <c r="K100" s="55">
        <v>4.5</v>
      </c>
      <c r="L100" s="55">
        <f t="shared" si="18"/>
        <v>-2.0820385332504665E-4</v>
      </c>
      <c r="M100" s="55">
        <f t="shared" si="19"/>
        <v>4.1936405178979444E-3</v>
      </c>
      <c r="N100" s="55">
        <f t="shared" si="20"/>
        <v>6.0931899641577072E-4</v>
      </c>
      <c r="P100" s="55">
        <f t="shared" si="26"/>
        <v>-2.0820385332504665E-4</v>
      </c>
      <c r="Q100" s="55">
        <f t="shared" si="24"/>
        <v>4.1936405178979444E-3</v>
      </c>
      <c r="R100" s="55">
        <f t="shared" si="25"/>
        <v>6.0931899641577072E-4</v>
      </c>
    </row>
    <row r="101" spans="1:20" x14ac:dyDescent="0.2">
      <c r="A101" s="55">
        <v>4.75</v>
      </c>
      <c r="K101" s="55">
        <v>4.75</v>
      </c>
      <c r="L101" s="55">
        <f t="shared" si="18"/>
        <v>-2.0820385332504665E-4</v>
      </c>
      <c r="M101" s="55">
        <f t="shared" si="19"/>
        <v>4.1936405178979444E-3</v>
      </c>
      <c r="N101" s="55">
        <f t="shared" si="20"/>
        <v>6.0931899641577072E-4</v>
      </c>
      <c r="P101" s="55">
        <f t="shared" si="26"/>
        <v>-2.0820385332504665E-4</v>
      </c>
      <c r="Q101" s="55">
        <f t="shared" si="24"/>
        <v>4.1936405178979444E-3</v>
      </c>
      <c r="R101" s="55">
        <f t="shared" si="25"/>
        <v>6.0931899641577072E-4</v>
      </c>
    </row>
    <row r="102" spans="1:20" x14ac:dyDescent="0.2">
      <c r="A102" s="55">
        <v>5.25</v>
      </c>
      <c r="K102" s="55">
        <v>5.25</v>
      </c>
      <c r="L102" s="55">
        <f t="shared" si="18"/>
        <v>-2.0820385332504665E-4</v>
      </c>
      <c r="M102" s="55">
        <f t="shared" si="19"/>
        <v>4.1936405178979444E-3</v>
      </c>
      <c r="N102" s="55">
        <f>(D102+0.0221)/1.8135*0.05</f>
        <v>6.0931899641577072E-4</v>
      </c>
      <c r="P102" s="55">
        <f t="shared" si="26"/>
        <v>-2.0820385332504665E-4</v>
      </c>
      <c r="Q102" s="55">
        <f t="shared" si="24"/>
        <v>4.1936405178979444E-3</v>
      </c>
      <c r="R102" s="55">
        <f t="shared" si="25"/>
        <v>6.0931899641577072E-4</v>
      </c>
    </row>
    <row r="103" spans="1:20" x14ac:dyDescent="0.2">
      <c r="A103" s="55">
        <v>5.75</v>
      </c>
      <c r="K103" s="55">
        <v>5.75</v>
      </c>
      <c r="L103" s="55">
        <f t="shared" si="18"/>
        <v>-2.0820385332504665E-4</v>
      </c>
      <c r="M103" s="55">
        <f t="shared" si="19"/>
        <v>4.1936405178979444E-3</v>
      </c>
      <c r="N103" s="55">
        <f>(D103+0.0221)/1.8135*0.05</f>
        <v>6.0931899641577072E-4</v>
      </c>
      <c r="P103" s="55">
        <f t="shared" si="26"/>
        <v>-2.0820385332504665E-4</v>
      </c>
      <c r="Q103" s="55">
        <f t="shared" si="24"/>
        <v>4.1936405178979444E-3</v>
      </c>
      <c r="R103" s="55">
        <f t="shared" si="25"/>
        <v>6.0931899641577072E-4</v>
      </c>
    </row>
    <row r="104" spans="1:20" x14ac:dyDescent="0.2">
      <c r="A104" s="55">
        <v>6.25</v>
      </c>
      <c r="K104" s="55">
        <v>6.25</v>
      </c>
      <c r="L104" s="55">
        <f t="shared" si="18"/>
        <v>-2.0820385332504665E-4</v>
      </c>
      <c r="M104" s="55">
        <f t="shared" si="19"/>
        <v>4.1936405178979444E-3</v>
      </c>
      <c r="N104" s="55">
        <f>(D104+0.0221)/1.8135*0.05</f>
        <v>6.0931899641577072E-4</v>
      </c>
      <c r="P104" s="55">
        <f t="shared" si="26"/>
        <v>-2.0820385332504665E-4</v>
      </c>
      <c r="Q104" s="55">
        <f t="shared" si="24"/>
        <v>4.1936405178979444E-3</v>
      </c>
      <c r="R104" s="55">
        <f t="shared" si="25"/>
        <v>6.0931899641577072E-4</v>
      </c>
    </row>
    <row r="105" spans="1:20" x14ac:dyDescent="0.2">
      <c r="A105" s="55">
        <v>6.75</v>
      </c>
      <c r="K105" s="55">
        <v>6.75</v>
      </c>
      <c r="L105" s="55">
        <f t="shared" si="18"/>
        <v>-2.0820385332504665E-4</v>
      </c>
      <c r="M105" s="55">
        <f t="shared" si="19"/>
        <v>4.1936405178979444E-3</v>
      </c>
      <c r="N105" s="55">
        <f>(D105+0.0221)/1.8135*0.05</f>
        <v>6.0931899641577072E-4</v>
      </c>
      <c r="P105" s="55">
        <f t="shared" si="26"/>
        <v>-2.0820385332504665E-4</v>
      </c>
      <c r="Q105" s="55">
        <f t="shared" si="24"/>
        <v>4.1936405178979444E-3</v>
      </c>
      <c r="R105" s="55">
        <f t="shared" si="25"/>
        <v>6.0931899641577072E-4</v>
      </c>
    </row>
    <row r="106" spans="1:20" x14ac:dyDescent="0.2">
      <c r="A106" s="55">
        <v>7.25</v>
      </c>
      <c r="K106" s="55">
        <v>7.25</v>
      </c>
      <c r="L106" s="55">
        <f t="shared" si="18"/>
        <v>-2.0820385332504665E-4</v>
      </c>
      <c r="M106" s="55">
        <f t="shared" si="19"/>
        <v>4.1936405178979444E-3</v>
      </c>
      <c r="N106" s="55">
        <f>(D106+0.0221)/1.8135*0.05</f>
        <v>6.0931899641577072E-4</v>
      </c>
      <c r="P106" s="55">
        <f t="shared" si="26"/>
        <v>-2.0820385332504665E-4</v>
      </c>
      <c r="Q106" s="55">
        <f t="shared" si="24"/>
        <v>4.1936405178979444E-3</v>
      </c>
      <c r="R106" s="55">
        <f t="shared" si="25"/>
        <v>6.0931899641577072E-4</v>
      </c>
    </row>
    <row r="107" spans="1:20" x14ac:dyDescent="0.2">
      <c r="K107" s="55">
        <v>7.75</v>
      </c>
      <c r="P107" s="55">
        <f t="shared" si="26"/>
        <v>-2.0820385332504665E-4</v>
      </c>
      <c r="Q107" s="55">
        <f t="shared" si="24"/>
        <v>4.1936405178979444E-3</v>
      </c>
      <c r="R107" s="55">
        <f t="shared" si="25"/>
        <v>6.0931899641577072E-4</v>
      </c>
    </row>
    <row r="108" spans="1:20" x14ac:dyDescent="0.2">
      <c r="K108" s="55">
        <v>8.25</v>
      </c>
      <c r="P108" s="55">
        <f t="shared" si="26"/>
        <v>-2.0820385332504665E-4</v>
      </c>
      <c r="Q108" s="55">
        <f t="shared" si="24"/>
        <v>4.1936405178979444E-3</v>
      </c>
      <c r="R108" s="55">
        <f t="shared" si="25"/>
        <v>6.0931899641577072E-4</v>
      </c>
    </row>
    <row r="109" spans="1:20" ht="16" customHeight="1" x14ac:dyDescent="0.2">
      <c r="K109" s="55">
        <v>8.75</v>
      </c>
      <c r="P109" s="55">
        <f t="shared" si="26"/>
        <v>-2.0820385332504665E-4</v>
      </c>
      <c r="Q109" s="55">
        <f t="shared" si="24"/>
        <v>4.1936405178979444E-3</v>
      </c>
      <c r="R109" s="55">
        <f t="shared" si="25"/>
        <v>6.0931899641577072E-4</v>
      </c>
    </row>
    <row r="110" spans="1:20" x14ac:dyDescent="0.2">
      <c r="K110" s="55">
        <v>9.25</v>
      </c>
      <c r="P110" s="55">
        <f>(F110-0.0067)/1.609*0.05</f>
        <v>-2.0820385332504665E-4</v>
      </c>
      <c r="Q110" s="55">
        <f t="shared" si="24"/>
        <v>4.1936405178979444E-3</v>
      </c>
      <c r="R110" s="55">
        <f t="shared" si="25"/>
        <v>6.0931899641577072E-4</v>
      </c>
    </row>
    <row r="111" spans="1:20" x14ac:dyDescent="0.2">
      <c r="K111" s="82"/>
      <c r="L111" s="82"/>
      <c r="M111" s="82"/>
      <c r="N111" s="82"/>
      <c r="Q111" s="82"/>
      <c r="R111" s="82"/>
      <c r="S111" s="82"/>
      <c r="T111" s="82"/>
    </row>
    <row r="115" spans="1:69" x14ac:dyDescent="0.2">
      <c r="E115" s="82"/>
      <c r="F115" s="82"/>
      <c r="G115" s="82"/>
      <c r="H115" s="82"/>
      <c r="K115" s="82"/>
      <c r="L115" s="82"/>
      <c r="M115" s="82"/>
      <c r="N115" s="82"/>
      <c r="Q115" s="82"/>
      <c r="R115" s="82"/>
      <c r="S115" s="82"/>
      <c r="T115" s="82"/>
      <c r="W115" s="82"/>
      <c r="X115" s="82"/>
      <c r="Y115" s="82"/>
      <c r="Z115" s="82"/>
    </row>
    <row r="116" spans="1:69" ht="16" customHeight="1" thickBot="1" x14ac:dyDescent="0.25"/>
    <row r="117" spans="1:69" ht="17" thickBot="1" x14ac:dyDescent="0.25">
      <c r="E117" s="67" t="s">
        <v>45</v>
      </c>
      <c r="F117" s="68"/>
      <c r="G117" s="68"/>
      <c r="H117" s="69"/>
      <c r="K117" s="67" t="s">
        <v>50</v>
      </c>
      <c r="L117" s="68"/>
      <c r="M117" s="68"/>
      <c r="N117" s="69"/>
      <c r="Q117" s="67" t="s">
        <v>115</v>
      </c>
      <c r="R117" s="68"/>
      <c r="S117" s="68"/>
      <c r="T117" s="69"/>
      <c r="W117" s="67" t="s">
        <v>103</v>
      </c>
      <c r="X117" s="68"/>
      <c r="Y117" s="68"/>
      <c r="Z117" s="69"/>
    </row>
    <row r="118" spans="1:69" x14ac:dyDescent="0.2">
      <c r="E118" s="55" t="s">
        <v>13</v>
      </c>
      <c r="F118" s="55" t="s">
        <v>18</v>
      </c>
      <c r="G118" s="55" t="s">
        <v>46</v>
      </c>
      <c r="H118" s="55" t="s">
        <v>20</v>
      </c>
      <c r="I118" s="55" t="s">
        <v>47</v>
      </c>
      <c r="J118" s="55" t="s">
        <v>48</v>
      </c>
      <c r="K118" s="3" t="s">
        <v>49</v>
      </c>
      <c r="L118" s="55" t="s">
        <v>23</v>
      </c>
      <c r="M118" s="55" t="s">
        <v>24</v>
      </c>
      <c r="N118" s="55" t="s">
        <v>25</v>
      </c>
      <c r="O118" s="55" t="s">
        <v>26</v>
      </c>
      <c r="Q118" s="55" t="s">
        <v>13</v>
      </c>
      <c r="R118" s="55" t="s">
        <v>61</v>
      </c>
      <c r="S118" s="55" t="s">
        <v>62</v>
      </c>
      <c r="T118" s="55" t="s">
        <v>63</v>
      </c>
      <c r="U118" s="55" t="s">
        <v>64</v>
      </c>
      <c r="V118" s="55" t="s">
        <v>65</v>
      </c>
      <c r="W118" s="3" t="s">
        <v>66</v>
      </c>
      <c r="X118" s="55" t="s">
        <v>67</v>
      </c>
      <c r="Y118" s="55" t="s">
        <v>68</v>
      </c>
      <c r="Z118" s="55" t="s">
        <v>69</v>
      </c>
      <c r="AA118" s="55" t="s">
        <v>70</v>
      </c>
    </row>
    <row r="119" spans="1:69" x14ac:dyDescent="0.2">
      <c r="E119" s="55">
        <v>0</v>
      </c>
      <c r="I119" s="55">
        <v>5.0000000000000001E-3</v>
      </c>
      <c r="J119" s="55">
        <f t="shared" ref="J119:J143" si="27">F119</f>
        <v>0</v>
      </c>
      <c r="K119" s="55">
        <v>0</v>
      </c>
      <c r="L119" s="55">
        <f t="shared" ref="L119:L143" si="28">G119</f>
        <v>0</v>
      </c>
      <c r="M119" s="55">
        <v>0</v>
      </c>
      <c r="N119" s="55">
        <f>H119</f>
        <v>0</v>
      </c>
      <c r="O119" s="55">
        <v>0</v>
      </c>
      <c r="Q119" s="55">
        <v>0</v>
      </c>
      <c r="U119" s="55">
        <v>1.25E-3</v>
      </c>
      <c r="V119" s="55">
        <f>R119</f>
        <v>0</v>
      </c>
      <c r="W119" s="55">
        <v>0</v>
      </c>
      <c r="X119" s="55">
        <f>S119</f>
        <v>0</v>
      </c>
      <c r="Y119" s="55">
        <f>X119</f>
        <v>0</v>
      </c>
      <c r="Z119" s="55">
        <v>0</v>
      </c>
      <c r="AA119" s="55">
        <f>T119</f>
        <v>0</v>
      </c>
    </row>
    <row r="120" spans="1:69" x14ac:dyDescent="0.2">
      <c r="E120" s="55">
        <v>0.25</v>
      </c>
      <c r="I120" s="55">
        <v>5.0000000000000001E-3</v>
      </c>
      <c r="J120" s="55">
        <f t="shared" si="27"/>
        <v>0</v>
      </c>
      <c r="K120" s="55">
        <f>K119+(((I120+I119)/2)^$C$122)*(E120-E119)</f>
        <v>1.25E-3</v>
      </c>
      <c r="L120" s="55">
        <f t="shared" si="28"/>
        <v>0</v>
      </c>
      <c r="M120" s="55">
        <f>M119+(((G120+G119)/2)^$C$122)*(E120-E119)</f>
        <v>0</v>
      </c>
      <c r="N120" s="55">
        <f t="shared" ref="N120:N143" si="29">H120</f>
        <v>0</v>
      </c>
      <c r="O120" s="55">
        <f>O119+(((H120+H119)/2)^$C$122)*(E120-E119)</f>
        <v>0</v>
      </c>
      <c r="Q120" s="55">
        <v>0.25</v>
      </c>
      <c r="U120" s="55">
        <v>1.25E-3</v>
      </c>
      <c r="V120" s="55">
        <f t="shared" ref="V120:V147" si="30">R120</f>
        <v>0</v>
      </c>
      <c r="W120" s="55">
        <f>W119+(((((U120+U119)/2)))^$C$122)*(Q120-Q119)</f>
        <v>3.1250000000000001E-4</v>
      </c>
      <c r="X120" s="55">
        <f>S120</f>
        <v>0</v>
      </c>
      <c r="Y120" s="55">
        <f t="shared" ref="Y120:Y147" si="31">X120</f>
        <v>0</v>
      </c>
      <c r="Z120" s="55">
        <f>Z119+(((S120+S119)/2)^$C$122)*(Q120-Q119)</f>
        <v>0</v>
      </c>
      <c r="AA120" s="55">
        <f t="shared" ref="AA120:AA147" si="32">T120</f>
        <v>0</v>
      </c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</row>
    <row r="121" spans="1:69" ht="17" thickBot="1" x14ac:dyDescent="0.25">
      <c r="E121" s="55">
        <v>0.5</v>
      </c>
      <c r="I121" s="55">
        <v>5.0000000000000001E-3</v>
      </c>
      <c r="J121" s="55">
        <f t="shared" si="27"/>
        <v>0</v>
      </c>
      <c r="K121" s="55">
        <f t="shared" ref="K121:K143" si="33">K120+(((I121+I120)/2)^$C$122)*(E121-E120)</f>
        <v>2.5000000000000001E-3</v>
      </c>
      <c r="L121" s="55">
        <f t="shared" si="28"/>
        <v>0</v>
      </c>
      <c r="M121" s="55">
        <f t="shared" ref="M121:M143" si="34">M120+(((G121+G120)/2)^$C$122)*(E121-E120)</f>
        <v>0</v>
      </c>
      <c r="N121" s="55">
        <f t="shared" si="29"/>
        <v>0</v>
      </c>
      <c r="O121" s="55">
        <f t="shared" ref="O121:O143" si="35">O120+(((H121+H120)/2)^$C$122)*(E121-E120)</f>
        <v>0</v>
      </c>
      <c r="Q121" s="55">
        <v>0.5</v>
      </c>
      <c r="U121" s="55">
        <v>1.25E-3</v>
      </c>
      <c r="V121" s="55">
        <f t="shared" si="30"/>
        <v>0</v>
      </c>
      <c r="W121" s="55">
        <f t="shared" ref="W121:W147" si="36">W120+(((((U121+U120)/2)))^$C$122)*(Q121-Q120)</f>
        <v>6.2500000000000001E-4</v>
      </c>
      <c r="X121" s="55">
        <f t="shared" ref="X121:X147" si="37">S121</f>
        <v>0</v>
      </c>
      <c r="Y121" s="55">
        <f t="shared" si="31"/>
        <v>0</v>
      </c>
      <c r="Z121" s="55">
        <f t="shared" ref="Z121:Z147" si="38">Z120+(((S121+S120)/2)^$C$122)*(Q121-Q120)</f>
        <v>0</v>
      </c>
      <c r="AA121" s="55">
        <f t="shared" si="32"/>
        <v>0</v>
      </c>
    </row>
    <row r="122" spans="1:69" x14ac:dyDescent="0.2">
      <c r="A122" s="70" t="s">
        <v>44</v>
      </c>
      <c r="B122" s="71"/>
      <c r="C122" s="76">
        <v>1</v>
      </c>
      <c r="E122" s="55">
        <v>0.75</v>
      </c>
      <c r="I122" s="55">
        <v>5.0000000000000001E-3</v>
      </c>
      <c r="J122" s="55">
        <f t="shared" si="27"/>
        <v>0</v>
      </c>
      <c r="K122" s="55">
        <f t="shared" si="33"/>
        <v>3.7499999999999999E-3</v>
      </c>
      <c r="L122" s="55">
        <f t="shared" si="28"/>
        <v>0</v>
      </c>
      <c r="M122" s="55">
        <f t="shared" si="34"/>
        <v>0</v>
      </c>
      <c r="N122" s="55">
        <f t="shared" si="29"/>
        <v>0</v>
      </c>
      <c r="O122" s="55">
        <f t="shared" si="35"/>
        <v>0</v>
      </c>
      <c r="Q122" s="55">
        <v>0.75</v>
      </c>
      <c r="U122" s="55">
        <v>1.25E-3</v>
      </c>
      <c r="V122" s="55">
        <f t="shared" si="30"/>
        <v>0</v>
      </c>
      <c r="W122" s="55">
        <f t="shared" si="36"/>
        <v>9.3749999999999997E-4</v>
      </c>
      <c r="X122" s="55">
        <f t="shared" si="37"/>
        <v>0</v>
      </c>
      <c r="Y122" s="55">
        <f t="shared" si="31"/>
        <v>0</v>
      </c>
      <c r="Z122" s="55">
        <f t="shared" si="38"/>
        <v>0</v>
      </c>
      <c r="AA122" s="55">
        <f t="shared" si="32"/>
        <v>0</v>
      </c>
    </row>
    <row r="123" spans="1:69" x14ac:dyDescent="0.2">
      <c r="A123" s="72"/>
      <c r="B123" s="73"/>
      <c r="C123" s="77"/>
      <c r="E123" s="55">
        <v>1</v>
      </c>
      <c r="I123" s="55">
        <v>5.0000000000000001E-3</v>
      </c>
      <c r="J123" s="55">
        <f t="shared" si="27"/>
        <v>0</v>
      </c>
      <c r="K123" s="55">
        <f>K122+(((I123+I122)/2)^$C$122)*(E123-E122)</f>
        <v>5.0000000000000001E-3</v>
      </c>
      <c r="L123" s="55">
        <f t="shared" si="28"/>
        <v>0</v>
      </c>
      <c r="M123" s="55">
        <f>M122+(((G123+G122)/2)^$C$122)*(E123-E122)</f>
        <v>0</v>
      </c>
      <c r="N123" s="55">
        <f t="shared" si="29"/>
        <v>0</v>
      </c>
      <c r="O123" s="55">
        <f t="shared" si="35"/>
        <v>0</v>
      </c>
      <c r="Q123" s="55">
        <v>1</v>
      </c>
      <c r="U123" s="55">
        <v>1.25E-3</v>
      </c>
      <c r="V123" s="55">
        <f t="shared" si="30"/>
        <v>0</v>
      </c>
      <c r="W123" s="55">
        <f>W122+(((((U123+U122)/2)))^$C$122)*(Q123-Q122)</f>
        <v>1.25E-3</v>
      </c>
      <c r="X123" s="55">
        <f t="shared" si="37"/>
        <v>0</v>
      </c>
      <c r="Y123" s="55">
        <f t="shared" si="31"/>
        <v>0</v>
      </c>
      <c r="Z123" s="55">
        <f t="shared" si="38"/>
        <v>0</v>
      </c>
      <c r="AA123" s="55">
        <f t="shared" si="32"/>
        <v>0</v>
      </c>
    </row>
    <row r="124" spans="1:69" ht="17" thickBot="1" x14ac:dyDescent="0.25">
      <c r="A124" s="74"/>
      <c r="B124" s="75"/>
      <c r="C124" s="78"/>
      <c r="E124" s="55">
        <v>1.25</v>
      </c>
      <c r="I124" s="55">
        <v>5.0000000000000001E-3</v>
      </c>
      <c r="J124" s="55">
        <f t="shared" si="27"/>
        <v>0</v>
      </c>
      <c r="K124" s="55">
        <f t="shared" si="33"/>
        <v>6.2500000000000003E-3</v>
      </c>
      <c r="L124" s="55">
        <f t="shared" si="28"/>
        <v>0</v>
      </c>
      <c r="M124" s="55">
        <f t="shared" si="34"/>
        <v>0</v>
      </c>
      <c r="N124" s="55">
        <f t="shared" si="29"/>
        <v>0</v>
      </c>
      <c r="O124" s="55">
        <f t="shared" si="35"/>
        <v>0</v>
      </c>
      <c r="Q124" s="55">
        <v>1.25</v>
      </c>
      <c r="U124" s="55">
        <v>1.25E-3</v>
      </c>
      <c r="V124" s="55">
        <f t="shared" si="30"/>
        <v>0</v>
      </c>
      <c r="W124" s="55">
        <f t="shared" si="36"/>
        <v>1.5625000000000001E-3</v>
      </c>
      <c r="X124" s="55">
        <f t="shared" si="37"/>
        <v>0</v>
      </c>
      <c r="Y124" s="55">
        <f t="shared" si="31"/>
        <v>0</v>
      </c>
      <c r="Z124" s="55">
        <f t="shared" si="38"/>
        <v>0</v>
      </c>
      <c r="AA124" s="55">
        <f t="shared" si="32"/>
        <v>0</v>
      </c>
    </row>
    <row r="125" spans="1:69" x14ac:dyDescent="0.2">
      <c r="E125" s="55">
        <v>1.5</v>
      </c>
      <c r="I125" s="55">
        <v>5.0000000000000001E-3</v>
      </c>
      <c r="J125" s="55">
        <f t="shared" si="27"/>
        <v>0</v>
      </c>
      <c r="K125" s="55">
        <f t="shared" si="33"/>
        <v>7.5000000000000006E-3</v>
      </c>
      <c r="L125" s="55">
        <f t="shared" si="28"/>
        <v>0</v>
      </c>
      <c r="M125" s="55">
        <f t="shared" si="34"/>
        <v>0</v>
      </c>
      <c r="N125" s="55">
        <f t="shared" si="29"/>
        <v>0</v>
      </c>
      <c r="O125" s="55">
        <f t="shared" si="35"/>
        <v>0</v>
      </c>
      <c r="Q125" s="55">
        <v>1.5</v>
      </c>
      <c r="U125" s="55">
        <v>1.25E-3</v>
      </c>
      <c r="V125" s="55">
        <f t="shared" si="30"/>
        <v>0</v>
      </c>
      <c r="W125" s="55">
        <f t="shared" si="36"/>
        <v>1.8750000000000001E-3</v>
      </c>
      <c r="X125" s="55">
        <f t="shared" si="37"/>
        <v>0</v>
      </c>
      <c r="Y125" s="55">
        <f t="shared" si="31"/>
        <v>0</v>
      </c>
      <c r="Z125" s="55">
        <f t="shared" si="38"/>
        <v>0</v>
      </c>
      <c r="AA125" s="55">
        <f t="shared" si="32"/>
        <v>0</v>
      </c>
    </row>
    <row r="126" spans="1:69" x14ac:dyDescent="0.2">
      <c r="E126" s="55">
        <v>1.75</v>
      </c>
      <c r="I126" s="55">
        <v>5.0000000000000001E-3</v>
      </c>
      <c r="J126" s="55">
        <f t="shared" si="27"/>
        <v>0</v>
      </c>
      <c r="K126" s="55">
        <f t="shared" si="33"/>
        <v>8.7500000000000008E-3</v>
      </c>
      <c r="L126" s="55">
        <f t="shared" si="28"/>
        <v>0</v>
      </c>
      <c r="M126" s="55">
        <f t="shared" si="34"/>
        <v>0</v>
      </c>
      <c r="N126" s="55">
        <f t="shared" si="29"/>
        <v>0</v>
      </c>
      <c r="O126" s="55">
        <f t="shared" si="35"/>
        <v>0</v>
      </c>
      <c r="Q126" s="55">
        <v>1.75</v>
      </c>
      <c r="U126" s="55">
        <v>1.25E-3</v>
      </c>
      <c r="V126" s="55">
        <f t="shared" si="30"/>
        <v>0</v>
      </c>
      <c r="W126" s="55">
        <f t="shared" si="36"/>
        <v>2.1875000000000002E-3</v>
      </c>
      <c r="X126" s="55">
        <f t="shared" si="37"/>
        <v>0</v>
      </c>
      <c r="Y126" s="55">
        <f t="shared" si="31"/>
        <v>0</v>
      </c>
      <c r="Z126" s="55">
        <f t="shared" si="38"/>
        <v>0</v>
      </c>
      <c r="AA126" s="55">
        <f t="shared" si="32"/>
        <v>0</v>
      </c>
    </row>
    <row r="127" spans="1:69" x14ac:dyDescent="0.2">
      <c r="E127" s="55">
        <v>2</v>
      </c>
      <c r="I127" s="55">
        <v>5.0000000000000001E-3</v>
      </c>
      <c r="J127" s="55">
        <f t="shared" si="27"/>
        <v>0</v>
      </c>
      <c r="K127" s="55">
        <f t="shared" si="33"/>
        <v>0.01</v>
      </c>
      <c r="L127" s="55">
        <f t="shared" si="28"/>
        <v>0</v>
      </c>
      <c r="M127" s="55">
        <f t="shared" si="34"/>
        <v>0</v>
      </c>
      <c r="N127" s="55">
        <f t="shared" si="29"/>
        <v>0</v>
      </c>
      <c r="O127" s="55">
        <f t="shared" si="35"/>
        <v>0</v>
      </c>
      <c r="Q127" s="55">
        <v>2</v>
      </c>
      <c r="U127" s="55">
        <v>1.25E-3</v>
      </c>
      <c r="V127" s="55">
        <f t="shared" si="30"/>
        <v>0</v>
      </c>
      <c r="W127" s="55">
        <f t="shared" si="36"/>
        <v>2.5000000000000001E-3</v>
      </c>
      <c r="X127" s="55">
        <f t="shared" si="37"/>
        <v>0</v>
      </c>
      <c r="Y127" s="55">
        <f t="shared" si="31"/>
        <v>0</v>
      </c>
      <c r="Z127" s="55">
        <f t="shared" si="38"/>
        <v>0</v>
      </c>
      <c r="AA127" s="55">
        <f t="shared" si="32"/>
        <v>0</v>
      </c>
    </row>
    <row r="128" spans="1:69" x14ac:dyDescent="0.2">
      <c r="E128" s="55">
        <v>2.25</v>
      </c>
      <c r="I128" s="55">
        <v>5.0000000000000001E-3</v>
      </c>
      <c r="J128" s="55">
        <f t="shared" si="27"/>
        <v>0</v>
      </c>
      <c r="K128" s="55">
        <f t="shared" si="33"/>
        <v>1.125E-2</v>
      </c>
      <c r="L128" s="55">
        <f t="shared" si="28"/>
        <v>0</v>
      </c>
      <c r="M128" s="55">
        <f t="shared" si="34"/>
        <v>0</v>
      </c>
      <c r="N128" s="55">
        <f t="shared" si="29"/>
        <v>0</v>
      </c>
      <c r="O128" s="55">
        <f t="shared" si="35"/>
        <v>0</v>
      </c>
      <c r="Q128" s="55">
        <v>2.25</v>
      </c>
      <c r="U128" s="55">
        <v>1.25E-3</v>
      </c>
      <c r="V128" s="55">
        <f t="shared" si="30"/>
        <v>0</v>
      </c>
      <c r="W128" s="55">
        <f t="shared" si="36"/>
        <v>2.8124999999999999E-3</v>
      </c>
      <c r="X128" s="55">
        <f t="shared" si="37"/>
        <v>0</v>
      </c>
      <c r="Y128" s="55">
        <f t="shared" si="31"/>
        <v>0</v>
      </c>
      <c r="Z128" s="55">
        <f t="shared" si="38"/>
        <v>0</v>
      </c>
      <c r="AA128" s="55">
        <f t="shared" si="32"/>
        <v>0</v>
      </c>
    </row>
    <row r="129" spans="5:27" x14ac:dyDescent="0.2">
      <c r="E129" s="55">
        <v>2.5</v>
      </c>
      <c r="I129" s="55">
        <v>5.0000000000000001E-3</v>
      </c>
      <c r="J129" s="55">
        <f t="shared" si="27"/>
        <v>0</v>
      </c>
      <c r="K129" s="55">
        <f t="shared" si="33"/>
        <v>1.2499999999999999E-2</v>
      </c>
      <c r="L129" s="55">
        <f t="shared" si="28"/>
        <v>0</v>
      </c>
      <c r="M129" s="55">
        <f t="shared" si="34"/>
        <v>0</v>
      </c>
      <c r="N129" s="55">
        <f t="shared" si="29"/>
        <v>0</v>
      </c>
      <c r="O129" s="55">
        <f t="shared" si="35"/>
        <v>0</v>
      </c>
      <c r="Q129" s="55">
        <v>2.5</v>
      </c>
      <c r="U129" s="55">
        <v>1.25E-3</v>
      </c>
      <c r="V129" s="55">
        <f t="shared" si="30"/>
        <v>0</v>
      </c>
      <c r="W129" s="55">
        <f t="shared" si="36"/>
        <v>3.1249999999999997E-3</v>
      </c>
      <c r="X129" s="55">
        <f t="shared" si="37"/>
        <v>0</v>
      </c>
      <c r="Y129" s="55">
        <f t="shared" si="31"/>
        <v>0</v>
      </c>
      <c r="Z129" s="55">
        <f t="shared" si="38"/>
        <v>0</v>
      </c>
      <c r="AA129" s="55">
        <f t="shared" si="32"/>
        <v>0</v>
      </c>
    </row>
    <row r="130" spans="5:27" x14ac:dyDescent="0.2">
      <c r="E130" s="55">
        <v>2.75</v>
      </c>
      <c r="I130" s="55">
        <v>5.0000000000000001E-3</v>
      </c>
      <c r="J130" s="55">
        <f t="shared" si="27"/>
        <v>0</v>
      </c>
      <c r="K130" s="55">
        <f t="shared" si="33"/>
        <v>1.3749999999999998E-2</v>
      </c>
      <c r="L130" s="55">
        <f t="shared" si="28"/>
        <v>0</v>
      </c>
      <c r="M130" s="55">
        <f t="shared" si="34"/>
        <v>0</v>
      </c>
      <c r="N130" s="55">
        <f t="shared" si="29"/>
        <v>0</v>
      </c>
      <c r="O130" s="55">
        <f t="shared" si="35"/>
        <v>0</v>
      </c>
      <c r="Q130" s="55">
        <v>2.75</v>
      </c>
      <c r="U130" s="55">
        <v>1.25E-3</v>
      </c>
      <c r="V130" s="55">
        <f t="shared" si="30"/>
        <v>0</v>
      </c>
      <c r="W130" s="55">
        <f t="shared" si="36"/>
        <v>3.4374999999999996E-3</v>
      </c>
      <c r="X130" s="55">
        <f t="shared" si="37"/>
        <v>0</v>
      </c>
      <c r="Y130" s="55">
        <f t="shared" si="31"/>
        <v>0</v>
      </c>
      <c r="Z130" s="55">
        <f t="shared" si="38"/>
        <v>0</v>
      </c>
      <c r="AA130" s="55">
        <f t="shared" si="32"/>
        <v>0</v>
      </c>
    </row>
    <row r="131" spans="5:27" x14ac:dyDescent="0.2">
      <c r="E131" s="55">
        <v>3</v>
      </c>
      <c r="I131" s="55">
        <v>5.0000000000000001E-3</v>
      </c>
      <c r="J131" s="55">
        <f t="shared" si="27"/>
        <v>0</v>
      </c>
      <c r="K131" s="55">
        <f t="shared" si="33"/>
        <v>1.4999999999999998E-2</v>
      </c>
      <c r="L131" s="55">
        <f t="shared" si="28"/>
        <v>0</v>
      </c>
      <c r="M131" s="55">
        <f t="shared" si="34"/>
        <v>0</v>
      </c>
      <c r="N131" s="55">
        <f t="shared" si="29"/>
        <v>0</v>
      </c>
      <c r="O131" s="55">
        <f t="shared" si="35"/>
        <v>0</v>
      </c>
      <c r="Q131" s="55">
        <v>3</v>
      </c>
      <c r="U131" s="55">
        <v>1.25E-3</v>
      </c>
      <c r="V131" s="55">
        <f t="shared" si="30"/>
        <v>0</v>
      </c>
      <c r="W131" s="55">
        <f t="shared" si="36"/>
        <v>3.7499999999999994E-3</v>
      </c>
      <c r="X131" s="55">
        <f t="shared" si="37"/>
        <v>0</v>
      </c>
      <c r="Y131" s="55">
        <f t="shared" si="31"/>
        <v>0</v>
      </c>
      <c r="Z131" s="55">
        <f t="shared" si="38"/>
        <v>0</v>
      </c>
      <c r="AA131" s="55">
        <f t="shared" si="32"/>
        <v>0</v>
      </c>
    </row>
    <row r="132" spans="5:27" x14ac:dyDescent="0.2">
      <c r="E132" s="55">
        <v>3.25</v>
      </c>
      <c r="I132" s="55">
        <v>5.0000000000000001E-3</v>
      </c>
      <c r="J132" s="55">
        <f t="shared" si="27"/>
        <v>0</v>
      </c>
      <c r="K132" s="55">
        <f t="shared" si="33"/>
        <v>1.6249999999999997E-2</v>
      </c>
      <c r="L132" s="55">
        <f t="shared" si="28"/>
        <v>0</v>
      </c>
      <c r="M132" s="55">
        <f t="shared" si="34"/>
        <v>0</v>
      </c>
      <c r="N132" s="55">
        <f t="shared" si="29"/>
        <v>0</v>
      </c>
      <c r="O132" s="55">
        <f t="shared" si="35"/>
        <v>0</v>
      </c>
      <c r="Q132" s="55">
        <v>3.25</v>
      </c>
      <c r="U132" s="55">
        <v>1.25E-3</v>
      </c>
      <c r="V132" s="55">
        <f t="shared" si="30"/>
        <v>0</v>
      </c>
      <c r="W132" s="55">
        <f>W131+(((((U132+U131)/2)))^$C$122)*(Q132-Q131)</f>
        <v>4.0624999999999993E-3</v>
      </c>
      <c r="X132" s="55">
        <f t="shared" si="37"/>
        <v>0</v>
      </c>
      <c r="Y132" s="55">
        <f t="shared" si="31"/>
        <v>0</v>
      </c>
      <c r="Z132" s="55">
        <f t="shared" si="38"/>
        <v>0</v>
      </c>
      <c r="AA132" s="55">
        <f t="shared" si="32"/>
        <v>0</v>
      </c>
    </row>
    <row r="133" spans="5:27" x14ac:dyDescent="0.2">
      <c r="E133" s="55">
        <v>3.5</v>
      </c>
      <c r="I133" s="55">
        <v>5.0000000000000001E-3</v>
      </c>
      <c r="J133" s="55">
        <f t="shared" si="27"/>
        <v>0</v>
      </c>
      <c r="K133" s="55">
        <f t="shared" si="33"/>
        <v>1.7499999999999998E-2</v>
      </c>
      <c r="L133" s="55">
        <f t="shared" si="28"/>
        <v>0</v>
      </c>
      <c r="M133" s="55">
        <f t="shared" si="34"/>
        <v>0</v>
      </c>
      <c r="N133" s="55">
        <f t="shared" si="29"/>
        <v>0</v>
      </c>
      <c r="O133" s="55">
        <f t="shared" si="35"/>
        <v>0</v>
      </c>
      <c r="Q133" s="55">
        <v>3.5</v>
      </c>
      <c r="U133" s="55">
        <v>1.25E-3</v>
      </c>
      <c r="V133" s="55">
        <f t="shared" si="30"/>
        <v>0</v>
      </c>
      <c r="W133" s="55">
        <f t="shared" si="36"/>
        <v>4.3749999999999995E-3</v>
      </c>
      <c r="X133" s="55">
        <f t="shared" si="37"/>
        <v>0</v>
      </c>
      <c r="Y133" s="55">
        <f t="shared" si="31"/>
        <v>0</v>
      </c>
      <c r="Z133" s="55">
        <f t="shared" si="38"/>
        <v>0</v>
      </c>
      <c r="AA133" s="55">
        <f t="shared" si="32"/>
        <v>0</v>
      </c>
    </row>
    <row r="134" spans="5:27" x14ac:dyDescent="0.2">
      <c r="E134" s="55">
        <v>3.75</v>
      </c>
      <c r="I134" s="55">
        <v>5.0000000000000001E-3</v>
      </c>
      <c r="J134" s="55">
        <f t="shared" si="27"/>
        <v>0</v>
      </c>
      <c r="K134" s="55">
        <f t="shared" si="33"/>
        <v>1.8749999999999999E-2</v>
      </c>
      <c r="L134" s="55">
        <f t="shared" si="28"/>
        <v>0</v>
      </c>
      <c r="M134" s="55">
        <f t="shared" si="34"/>
        <v>0</v>
      </c>
      <c r="N134" s="55">
        <f t="shared" si="29"/>
        <v>0</v>
      </c>
      <c r="O134" s="55">
        <f t="shared" si="35"/>
        <v>0</v>
      </c>
      <c r="Q134" s="55">
        <v>3.75</v>
      </c>
      <c r="U134" s="55">
        <v>1.25E-3</v>
      </c>
      <c r="V134" s="55">
        <f t="shared" si="30"/>
        <v>0</v>
      </c>
      <c r="W134" s="55">
        <f t="shared" si="36"/>
        <v>4.6874999999999998E-3</v>
      </c>
      <c r="X134" s="55">
        <f t="shared" si="37"/>
        <v>0</v>
      </c>
      <c r="Y134" s="55">
        <f t="shared" si="31"/>
        <v>0</v>
      </c>
      <c r="Z134" s="55">
        <f t="shared" si="38"/>
        <v>0</v>
      </c>
      <c r="AA134" s="55">
        <f t="shared" si="32"/>
        <v>0</v>
      </c>
    </row>
    <row r="135" spans="5:27" x14ac:dyDescent="0.2">
      <c r="E135" s="55">
        <v>4</v>
      </c>
      <c r="I135" s="55">
        <v>5.0000000000000001E-3</v>
      </c>
      <c r="J135" s="55">
        <f t="shared" si="27"/>
        <v>0</v>
      </c>
      <c r="K135" s="55">
        <f t="shared" si="33"/>
        <v>0.02</v>
      </c>
      <c r="L135" s="55">
        <f t="shared" si="28"/>
        <v>0</v>
      </c>
      <c r="M135" s="55">
        <f t="shared" si="34"/>
        <v>0</v>
      </c>
      <c r="N135" s="55">
        <f t="shared" si="29"/>
        <v>0</v>
      </c>
      <c r="O135" s="55">
        <f t="shared" si="35"/>
        <v>0</v>
      </c>
      <c r="Q135" s="55">
        <v>4</v>
      </c>
      <c r="U135" s="55">
        <v>1.25E-3</v>
      </c>
      <c r="V135" s="55">
        <f t="shared" si="30"/>
        <v>0</v>
      </c>
      <c r="W135" s="55">
        <f t="shared" si="36"/>
        <v>5.0000000000000001E-3</v>
      </c>
      <c r="X135" s="55">
        <f t="shared" si="37"/>
        <v>0</v>
      </c>
      <c r="Y135" s="55">
        <f t="shared" si="31"/>
        <v>0</v>
      </c>
      <c r="Z135" s="55">
        <f t="shared" si="38"/>
        <v>0</v>
      </c>
      <c r="AA135" s="55">
        <f t="shared" si="32"/>
        <v>0</v>
      </c>
    </row>
    <row r="136" spans="5:27" x14ac:dyDescent="0.2">
      <c r="E136" s="55">
        <v>4.25</v>
      </c>
      <c r="I136" s="55">
        <v>5.0000000000000001E-3</v>
      </c>
      <c r="J136" s="55">
        <f t="shared" si="27"/>
        <v>0</v>
      </c>
      <c r="K136" s="55">
        <f t="shared" si="33"/>
        <v>2.1250000000000002E-2</v>
      </c>
      <c r="L136" s="55">
        <f t="shared" si="28"/>
        <v>0</v>
      </c>
      <c r="M136" s="55">
        <f t="shared" si="34"/>
        <v>0</v>
      </c>
      <c r="N136" s="55">
        <f t="shared" si="29"/>
        <v>0</v>
      </c>
      <c r="O136" s="55">
        <f t="shared" si="35"/>
        <v>0</v>
      </c>
      <c r="Q136" s="55">
        <v>4.25</v>
      </c>
      <c r="U136" s="55">
        <v>1.25E-3</v>
      </c>
      <c r="V136" s="55">
        <f t="shared" si="30"/>
        <v>0</v>
      </c>
      <c r="W136" s="55">
        <f t="shared" si="36"/>
        <v>5.3125000000000004E-3</v>
      </c>
      <c r="X136" s="55">
        <f t="shared" si="37"/>
        <v>0</v>
      </c>
      <c r="Y136" s="55">
        <f t="shared" si="31"/>
        <v>0</v>
      </c>
      <c r="Z136" s="55">
        <f t="shared" si="38"/>
        <v>0</v>
      </c>
      <c r="AA136" s="55">
        <f t="shared" si="32"/>
        <v>0</v>
      </c>
    </row>
    <row r="137" spans="5:27" x14ac:dyDescent="0.2">
      <c r="E137" s="55">
        <v>4.5</v>
      </c>
      <c r="I137" s="55">
        <v>5.0000000000000001E-3</v>
      </c>
      <c r="J137" s="55">
        <f t="shared" si="27"/>
        <v>0</v>
      </c>
      <c r="K137" s="55">
        <f t="shared" si="33"/>
        <v>2.2500000000000003E-2</v>
      </c>
      <c r="L137" s="55">
        <f t="shared" si="28"/>
        <v>0</v>
      </c>
      <c r="M137" s="55">
        <f t="shared" si="34"/>
        <v>0</v>
      </c>
      <c r="N137" s="55">
        <f t="shared" si="29"/>
        <v>0</v>
      </c>
      <c r="O137" s="55">
        <f t="shared" si="35"/>
        <v>0</v>
      </c>
      <c r="Q137" s="55">
        <v>4.5</v>
      </c>
      <c r="U137" s="55">
        <v>1.25E-3</v>
      </c>
      <c r="V137" s="55">
        <f t="shared" si="30"/>
        <v>0</v>
      </c>
      <c r="W137" s="55">
        <f t="shared" si="36"/>
        <v>5.6250000000000007E-3</v>
      </c>
      <c r="X137" s="55">
        <f t="shared" si="37"/>
        <v>0</v>
      </c>
      <c r="Y137" s="55">
        <f t="shared" si="31"/>
        <v>0</v>
      </c>
      <c r="Z137" s="55">
        <f t="shared" si="38"/>
        <v>0</v>
      </c>
      <c r="AA137" s="55">
        <f t="shared" si="32"/>
        <v>0</v>
      </c>
    </row>
    <row r="138" spans="5:27" x14ac:dyDescent="0.2">
      <c r="E138" s="55">
        <v>4.75</v>
      </c>
      <c r="I138" s="55">
        <v>5.0000000000000001E-3</v>
      </c>
      <c r="J138" s="55">
        <f t="shared" si="27"/>
        <v>0</v>
      </c>
      <c r="K138" s="55">
        <f t="shared" si="33"/>
        <v>2.3750000000000004E-2</v>
      </c>
      <c r="L138" s="55">
        <f t="shared" si="28"/>
        <v>0</v>
      </c>
      <c r="M138" s="55">
        <f t="shared" si="34"/>
        <v>0</v>
      </c>
      <c r="N138" s="55">
        <f t="shared" si="29"/>
        <v>0</v>
      </c>
      <c r="O138" s="55">
        <f t="shared" si="35"/>
        <v>0</v>
      </c>
      <c r="Q138" s="55">
        <v>4.75</v>
      </c>
      <c r="U138" s="55">
        <v>1.25E-3</v>
      </c>
      <c r="V138" s="55">
        <f t="shared" si="30"/>
        <v>0</v>
      </c>
      <c r="W138" s="55">
        <f t="shared" si="36"/>
        <v>5.9375000000000009E-3</v>
      </c>
      <c r="X138" s="55">
        <f t="shared" si="37"/>
        <v>0</v>
      </c>
      <c r="Y138" s="55">
        <f t="shared" si="31"/>
        <v>0</v>
      </c>
      <c r="Z138" s="55">
        <f t="shared" si="38"/>
        <v>0</v>
      </c>
      <c r="AA138" s="55">
        <f t="shared" si="32"/>
        <v>0</v>
      </c>
    </row>
    <row r="139" spans="5:27" x14ac:dyDescent="0.2">
      <c r="E139" s="55">
        <v>5.25</v>
      </c>
      <c r="I139" s="55">
        <v>5.0000000000000001E-3</v>
      </c>
      <c r="J139" s="55">
        <f t="shared" si="27"/>
        <v>0</v>
      </c>
      <c r="K139" s="55">
        <f t="shared" si="33"/>
        <v>2.6250000000000002E-2</v>
      </c>
      <c r="L139" s="55">
        <f t="shared" si="28"/>
        <v>0</v>
      </c>
      <c r="M139" s="55">
        <f t="shared" si="34"/>
        <v>0</v>
      </c>
      <c r="N139" s="55">
        <f t="shared" si="29"/>
        <v>0</v>
      </c>
      <c r="O139" s="55">
        <f t="shared" si="35"/>
        <v>0</v>
      </c>
      <c r="Q139" s="55">
        <v>5.25</v>
      </c>
      <c r="U139" s="55">
        <v>1.25E-3</v>
      </c>
      <c r="V139" s="55">
        <f t="shared" si="30"/>
        <v>0</v>
      </c>
      <c r="W139" s="55">
        <f t="shared" si="36"/>
        <v>6.5625000000000006E-3</v>
      </c>
      <c r="X139" s="55">
        <f t="shared" si="37"/>
        <v>0</v>
      </c>
      <c r="Y139" s="55">
        <f t="shared" si="31"/>
        <v>0</v>
      </c>
      <c r="Z139" s="55">
        <f t="shared" si="38"/>
        <v>0</v>
      </c>
      <c r="AA139" s="55">
        <f t="shared" si="32"/>
        <v>0</v>
      </c>
    </row>
    <row r="140" spans="5:27" x14ac:dyDescent="0.2">
      <c r="E140" s="55">
        <v>5.75</v>
      </c>
      <c r="I140" s="55">
        <v>5.0000000000000001E-3</v>
      </c>
      <c r="J140" s="55">
        <f t="shared" si="27"/>
        <v>0</v>
      </c>
      <c r="K140" s="55">
        <f t="shared" si="33"/>
        <v>2.8750000000000001E-2</v>
      </c>
      <c r="L140" s="55">
        <f t="shared" si="28"/>
        <v>0</v>
      </c>
      <c r="M140" s="55">
        <f t="shared" si="34"/>
        <v>0</v>
      </c>
      <c r="N140" s="55">
        <f t="shared" si="29"/>
        <v>0</v>
      </c>
      <c r="O140" s="55">
        <f t="shared" si="35"/>
        <v>0</v>
      </c>
      <c r="Q140" s="55">
        <v>5.75</v>
      </c>
      <c r="U140" s="55">
        <v>1.25E-3</v>
      </c>
      <c r="V140" s="55">
        <f t="shared" si="30"/>
        <v>0</v>
      </c>
      <c r="W140" s="55">
        <f t="shared" si="36"/>
        <v>7.1875000000000003E-3</v>
      </c>
      <c r="X140" s="55">
        <f t="shared" si="37"/>
        <v>0</v>
      </c>
      <c r="Y140" s="55">
        <f t="shared" si="31"/>
        <v>0</v>
      </c>
      <c r="Z140" s="55">
        <f t="shared" si="38"/>
        <v>0</v>
      </c>
      <c r="AA140" s="55">
        <f t="shared" si="32"/>
        <v>0</v>
      </c>
    </row>
    <row r="141" spans="5:27" x14ac:dyDescent="0.2">
      <c r="E141" s="55">
        <v>6.25</v>
      </c>
      <c r="I141" s="55">
        <v>5.0000000000000001E-3</v>
      </c>
      <c r="J141" s="55">
        <f t="shared" si="27"/>
        <v>0</v>
      </c>
      <c r="K141" s="55">
        <f t="shared" si="33"/>
        <v>3.125E-2</v>
      </c>
      <c r="L141" s="55">
        <f t="shared" si="28"/>
        <v>0</v>
      </c>
      <c r="M141" s="55">
        <f t="shared" si="34"/>
        <v>0</v>
      </c>
      <c r="N141" s="55">
        <f t="shared" si="29"/>
        <v>0</v>
      </c>
      <c r="O141" s="55">
        <f t="shared" si="35"/>
        <v>0</v>
      </c>
      <c r="Q141" s="55">
        <v>6.25</v>
      </c>
      <c r="U141" s="55">
        <v>1.25E-3</v>
      </c>
      <c r="V141" s="55">
        <f t="shared" si="30"/>
        <v>0</v>
      </c>
      <c r="W141" s="55">
        <f t="shared" si="36"/>
        <v>7.8125E-3</v>
      </c>
      <c r="X141" s="55">
        <f t="shared" si="37"/>
        <v>0</v>
      </c>
      <c r="Y141" s="55">
        <f t="shared" si="31"/>
        <v>0</v>
      </c>
      <c r="Z141" s="55">
        <f t="shared" si="38"/>
        <v>0</v>
      </c>
      <c r="AA141" s="55">
        <f t="shared" si="32"/>
        <v>0</v>
      </c>
    </row>
    <row r="142" spans="5:27" x14ac:dyDescent="0.2">
      <c r="E142" s="55">
        <v>6.75</v>
      </c>
      <c r="I142" s="55">
        <v>5.0000000000000001E-3</v>
      </c>
      <c r="J142" s="55">
        <f t="shared" si="27"/>
        <v>0</v>
      </c>
      <c r="K142" s="55">
        <f t="shared" si="33"/>
        <v>3.3750000000000002E-2</v>
      </c>
      <c r="L142" s="55">
        <f t="shared" si="28"/>
        <v>0</v>
      </c>
      <c r="M142" s="55">
        <f t="shared" si="34"/>
        <v>0</v>
      </c>
      <c r="N142" s="55">
        <f t="shared" si="29"/>
        <v>0</v>
      </c>
      <c r="O142" s="55">
        <f t="shared" si="35"/>
        <v>0</v>
      </c>
      <c r="Q142" s="55">
        <v>6.75</v>
      </c>
      <c r="U142" s="55">
        <v>1.25E-3</v>
      </c>
      <c r="V142" s="55">
        <f t="shared" si="30"/>
        <v>0</v>
      </c>
      <c r="W142" s="55">
        <f t="shared" si="36"/>
        <v>8.4375000000000006E-3</v>
      </c>
      <c r="X142" s="55">
        <f t="shared" si="37"/>
        <v>0</v>
      </c>
      <c r="Y142" s="55">
        <f t="shared" si="31"/>
        <v>0</v>
      </c>
      <c r="Z142" s="55">
        <f t="shared" si="38"/>
        <v>0</v>
      </c>
      <c r="AA142" s="55">
        <f t="shared" si="32"/>
        <v>0</v>
      </c>
    </row>
    <row r="143" spans="5:27" x14ac:dyDescent="0.2">
      <c r="E143" s="55">
        <v>7.25</v>
      </c>
      <c r="I143" s="55">
        <v>5.0000000000000001E-3</v>
      </c>
      <c r="J143" s="55">
        <f t="shared" si="27"/>
        <v>0</v>
      </c>
      <c r="K143" s="55">
        <f t="shared" si="33"/>
        <v>3.6250000000000004E-2</v>
      </c>
      <c r="L143" s="55">
        <f t="shared" si="28"/>
        <v>0</v>
      </c>
      <c r="M143" s="55">
        <f t="shared" si="34"/>
        <v>0</v>
      </c>
      <c r="N143" s="55">
        <f t="shared" si="29"/>
        <v>0</v>
      </c>
      <c r="O143" s="55">
        <f t="shared" si="35"/>
        <v>0</v>
      </c>
      <c r="Q143" s="55">
        <v>7.25</v>
      </c>
      <c r="U143" s="55">
        <v>1.25E-3</v>
      </c>
      <c r="V143" s="55">
        <f t="shared" si="30"/>
        <v>0</v>
      </c>
      <c r="W143" s="55">
        <f t="shared" si="36"/>
        <v>9.0625000000000011E-3</v>
      </c>
      <c r="X143" s="55">
        <f t="shared" si="37"/>
        <v>0</v>
      </c>
      <c r="Y143" s="55">
        <f t="shared" si="31"/>
        <v>0</v>
      </c>
      <c r="Z143" s="55">
        <f t="shared" si="38"/>
        <v>0</v>
      </c>
      <c r="AA143" s="55">
        <f t="shared" si="32"/>
        <v>0</v>
      </c>
    </row>
    <row r="144" spans="5:27" x14ac:dyDescent="0.2">
      <c r="Q144" s="55">
        <v>7.75</v>
      </c>
      <c r="U144" s="55">
        <v>1.25E-3</v>
      </c>
      <c r="V144" s="55">
        <f t="shared" si="30"/>
        <v>0</v>
      </c>
      <c r="W144" s="55">
        <f t="shared" si="36"/>
        <v>9.6875000000000017E-3</v>
      </c>
      <c r="X144" s="55">
        <f t="shared" si="37"/>
        <v>0</v>
      </c>
      <c r="Y144" s="55">
        <f t="shared" si="31"/>
        <v>0</v>
      </c>
      <c r="Z144" s="55">
        <f t="shared" si="38"/>
        <v>0</v>
      </c>
      <c r="AA144" s="55">
        <f t="shared" si="32"/>
        <v>0</v>
      </c>
    </row>
    <row r="145" spans="17:27" x14ac:dyDescent="0.2">
      <c r="Q145" s="55">
        <v>8.25</v>
      </c>
      <c r="U145" s="55">
        <v>1.25E-3</v>
      </c>
      <c r="V145" s="55">
        <f t="shared" si="30"/>
        <v>0</v>
      </c>
      <c r="W145" s="55">
        <f t="shared" si="36"/>
        <v>1.0312500000000002E-2</v>
      </c>
      <c r="X145" s="55">
        <f t="shared" si="37"/>
        <v>0</v>
      </c>
      <c r="Y145" s="55">
        <f t="shared" si="31"/>
        <v>0</v>
      </c>
      <c r="Z145" s="55">
        <f t="shared" si="38"/>
        <v>0</v>
      </c>
      <c r="AA145" s="55">
        <f t="shared" si="32"/>
        <v>0</v>
      </c>
    </row>
    <row r="146" spans="17:27" x14ac:dyDescent="0.2">
      <c r="Q146" s="55">
        <v>8.75</v>
      </c>
      <c r="U146" s="55">
        <v>1.25E-3</v>
      </c>
      <c r="V146" s="55">
        <f t="shared" si="30"/>
        <v>0</v>
      </c>
      <c r="W146" s="55">
        <f t="shared" si="36"/>
        <v>1.0937500000000003E-2</v>
      </c>
      <c r="X146" s="55">
        <f t="shared" si="37"/>
        <v>0</v>
      </c>
      <c r="Y146" s="55">
        <f t="shared" si="31"/>
        <v>0</v>
      </c>
      <c r="Z146" s="55">
        <f t="shared" si="38"/>
        <v>0</v>
      </c>
      <c r="AA146" s="55">
        <f t="shared" si="32"/>
        <v>0</v>
      </c>
    </row>
    <row r="147" spans="17:27" x14ac:dyDescent="0.2">
      <c r="Q147" s="55">
        <v>9.25</v>
      </c>
      <c r="U147" s="55">
        <v>1.25E-3</v>
      </c>
      <c r="V147" s="55">
        <f t="shared" si="30"/>
        <v>0</v>
      </c>
      <c r="W147" s="55">
        <f t="shared" si="36"/>
        <v>1.1562500000000003E-2</v>
      </c>
      <c r="X147" s="55">
        <f t="shared" si="37"/>
        <v>0</v>
      </c>
      <c r="Y147" s="55">
        <f t="shared" si="31"/>
        <v>0</v>
      </c>
      <c r="Z147" s="55">
        <f t="shared" si="38"/>
        <v>0</v>
      </c>
      <c r="AA147" s="55">
        <f t="shared" si="32"/>
        <v>0</v>
      </c>
    </row>
  </sheetData>
  <mergeCells count="20">
    <mergeCell ref="Q34:T34"/>
    <mergeCell ref="W34:Z34"/>
    <mergeCell ref="A122:B124"/>
    <mergeCell ref="C122:C124"/>
    <mergeCell ref="B79:H79"/>
    <mergeCell ref="K111:N111"/>
    <mergeCell ref="Q111:T111"/>
    <mergeCell ref="E115:H115"/>
    <mergeCell ref="K115:N115"/>
    <mergeCell ref="Q115:T115"/>
    <mergeCell ref="W115:Z115"/>
    <mergeCell ref="E117:H117"/>
    <mergeCell ref="K117:N117"/>
    <mergeCell ref="Q117:T117"/>
    <mergeCell ref="W117:Z117"/>
    <mergeCell ref="A39:B41"/>
    <mergeCell ref="C39:C41"/>
    <mergeCell ref="B2:H2"/>
    <mergeCell ref="E34:H34"/>
    <mergeCell ref="K34:N3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525B1-46B5-A247-B8E4-243F4E7CC3DE}">
  <dimension ref="A1:BQ253"/>
  <sheetViews>
    <sheetView workbookViewId="0">
      <selection activeCell="P4" sqref="P4"/>
    </sheetView>
  </sheetViews>
  <sheetFormatPr baseColWidth="10" defaultColWidth="11" defaultRowHeight="16" x14ac:dyDescent="0.2"/>
  <cols>
    <col min="1" max="10" width="11" style="55"/>
    <col min="11" max="11" width="12.1640625" style="55" bestFit="1" customWidth="1"/>
    <col min="12" max="16384" width="11" style="55"/>
  </cols>
  <sheetData>
    <row r="1" spans="1:36" x14ac:dyDescent="0.2">
      <c r="A1" s="55" t="s">
        <v>250</v>
      </c>
    </row>
    <row r="2" spans="1:36" ht="21" x14ac:dyDescent="0.25">
      <c r="B2" s="66" t="s">
        <v>9</v>
      </c>
      <c r="C2" s="66"/>
      <c r="D2" s="66"/>
      <c r="E2" s="66"/>
      <c r="F2" s="66"/>
      <c r="G2" s="66"/>
      <c r="H2" s="66"/>
      <c r="M2" s="9" t="s">
        <v>10</v>
      </c>
    </row>
    <row r="3" spans="1:36" x14ac:dyDescent="0.2">
      <c r="B3" s="12" t="s">
        <v>249</v>
      </c>
      <c r="E3" s="12"/>
      <c r="F3" s="12" t="s">
        <v>253</v>
      </c>
      <c r="L3" s="12" t="s">
        <v>249</v>
      </c>
      <c r="O3" s="12"/>
      <c r="P3" s="12" t="s">
        <v>254</v>
      </c>
      <c r="T3" s="12" t="s">
        <v>219</v>
      </c>
      <c r="X3" s="12" t="s">
        <v>220</v>
      </c>
    </row>
    <row r="4" spans="1:36" x14ac:dyDescent="0.2">
      <c r="A4" s="55" t="s">
        <v>6</v>
      </c>
      <c r="B4" s="55" t="s">
        <v>0</v>
      </c>
      <c r="C4" s="55" t="s">
        <v>2</v>
      </c>
      <c r="D4" s="55" t="s">
        <v>3</v>
      </c>
      <c r="F4" s="55" t="s">
        <v>5</v>
      </c>
      <c r="G4" s="55" t="s">
        <v>1</v>
      </c>
      <c r="H4" s="55" t="s">
        <v>4</v>
      </c>
      <c r="K4" s="55" t="s">
        <v>6</v>
      </c>
      <c r="L4" s="55" t="s">
        <v>0</v>
      </c>
      <c r="M4" s="55" t="s">
        <v>2</v>
      </c>
      <c r="N4" s="55" t="s">
        <v>3</v>
      </c>
      <c r="P4" s="55" t="s">
        <v>5</v>
      </c>
      <c r="Q4" s="55" t="s">
        <v>1</v>
      </c>
      <c r="R4" s="55" t="s">
        <v>4</v>
      </c>
      <c r="T4" s="55" t="s">
        <v>5</v>
      </c>
      <c r="U4" s="55" t="s">
        <v>1</v>
      </c>
      <c r="V4" s="55" t="s">
        <v>4</v>
      </c>
      <c r="X4" s="55" t="s">
        <v>5</v>
      </c>
      <c r="Y4" s="55" t="s">
        <v>1</v>
      </c>
      <c r="Z4" s="55" t="s">
        <v>4</v>
      </c>
    </row>
    <row r="5" spans="1:36" x14ac:dyDescent="0.2">
      <c r="A5" s="55">
        <v>0</v>
      </c>
      <c r="B5" s="55">
        <v>2.18508955857481</v>
      </c>
      <c r="C5" s="55">
        <v>2.1308375823934398</v>
      </c>
      <c r="D5" s="55">
        <v>4.8319582020101497E-2</v>
      </c>
      <c r="F5" s="55">
        <v>2.15555327279194</v>
      </c>
      <c r="G5" s="55">
        <v>2.1610273123278199</v>
      </c>
      <c r="H5" s="55">
        <v>2.83064756137545E-2</v>
      </c>
      <c r="I5" s="1"/>
      <c r="K5" s="55">
        <v>0</v>
      </c>
      <c r="L5" s="55">
        <f>(B5-0.0067)/1.609*0.05</f>
        <v>6.7693895543033261E-2</v>
      </c>
      <c r="M5" s="55">
        <f>(C5+0.0881)/1.0504*0.05</f>
        <v>0.10562345689230007</v>
      </c>
      <c r="N5" s="55">
        <f>(D5+0.0221)/1.8135*0.05</f>
        <v>1.9415379658147644E-3</v>
      </c>
      <c r="P5" s="55">
        <f>(F5-0.0067)/1.609*0.05</f>
        <v>6.6776049496331272E-2</v>
      </c>
      <c r="Q5" s="55">
        <f>(G5+0.0881)/1.0504*0.05</f>
        <v>0.10706051562870429</v>
      </c>
      <c r="R5" s="55">
        <f>(H5+0.0221)/1.8135*0.05</f>
        <v>1.3897567028881858E-3</v>
      </c>
      <c r="AJ5" s="1"/>
    </row>
    <row r="6" spans="1:36" x14ac:dyDescent="0.2">
      <c r="A6" s="55">
        <v>0.25</v>
      </c>
      <c r="B6" s="55">
        <v>1.29363969447497</v>
      </c>
      <c r="C6" s="55">
        <v>1.7055454666804599</v>
      </c>
      <c r="D6" s="55">
        <v>0.75381008136358996</v>
      </c>
      <c r="F6" s="55">
        <v>1.4745694292209801</v>
      </c>
      <c r="G6" s="55">
        <v>1.9233180965818399</v>
      </c>
      <c r="H6" s="55">
        <v>0.50720812366953705</v>
      </c>
      <c r="I6" s="1"/>
      <c r="K6" s="55">
        <v>0.25</v>
      </c>
      <c r="L6" s="55">
        <f t="shared" ref="L6:L19" si="0">(B6-0.0067)/1.609*0.05</f>
        <v>3.9991910953230896E-2</v>
      </c>
      <c r="M6" s="55">
        <f t="shared" ref="M6:M19" si="1">(C6+0.0881)/1.0504*0.05</f>
        <v>8.5379163493928989E-2</v>
      </c>
      <c r="N6" s="55">
        <f t="shared" ref="N6:N19" si="2">(D6+0.0221)/1.8135*0.05</f>
        <v>2.1392613216531294E-2</v>
      </c>
      <c r="P6" s="55">
        <f t="shared" ref="P6:P20" si="3">(F6-0.0067)/1.609*0.05</f>
        <v>4.5614339006245508E-2</v>
      </c>
      <c r="Q6" s="55">
        <f t="shared" ref="Q6:Q20" si="4">(G6+0.0881)/1.0504*0.05</f>
        <v>9.574533970781797E-2</v>
      </c>
      <c r="R6" s="55">
        <f t="shared" ref="R6:R20" si="5">(H6+0.0221)/1.8135*0.05</f>
        <v>1.4593551796789001E-2</v>
      </c>
      <c r="AJ6" s="1"/>
    </row>
    <row r="7" spans="1:36" x14ac:dyDescent="0.2">
      <c r="A7" s="55">
        <v>0.5</v>
      </c>
      <c r="B7" s="55">
        <v>1.0109657248686299</v>
      </c>
      <c r="C7" s="55">
        <v>1.4761778644730501</v>
      </c>
      <c r="D7" s="55">
        <v>1.11597192269887</v>
      </c>
      <c r="F7" s="55">
        <v>1.2466428816331201</v>
      </c>
      <c r="G7" s="55">
        <v>1.76634570768165</v>
      </c>
      <c r="H7" s="55">
        <v>0.766221035808483</v>
      </c>
      <c r="I7" s="1"/>
      <c r="K7" s="55">
        <v>0.5</v>
      </c>
      <c r="L7" s="55">
        <f t="shared" si="0"/>
        <v>3.1207760250734309E-2</v>
      </c>
      <c r="M7" s="55">
        <f t="shared" si="1"/>
        <v>7.4461056001192419E-2</v>
      </c>
      <c r="N7" s="55">
        <f t="shared" si="2"/>
        <v>3.137777564650869E-2</v>
      </c>
      <c r="P7" s="55">
        <f t="shared" si="3"/>
        <v>3.8531475501339972E-2</v>
      </c>
      <c r="Q7" s="55">
        <f t="shared" si="4"/>
        <v>8.827331053320879E-2</v>
      </c>
      <c r="R7" s="55">
        <f t="shared" si="5"/>
        <v>2.1734795583360438E-2</v>
      </c>
      <c r="AJ7" s="1"/>
    </row>
    <row r="8" spans="1:36" x14ac:dyDescent="0.2">
      <c r="A8" s="55">
        <v>0.75</v>
      </c>
      <c r="B8" s="55">
        <v>0.91083867463776402</v>
      </c>
      <c r="C8" s="55">
        <v>1.36476621029643</v>
      </c>
      <c r="D8" s="55">
        <v>1.3290966044430601</v>
      </c>
      <c r="F8" s="55">
        <v>1.1199243821359901</v>
      </c>
      <c r="G8" s="55">
        <v>1.64558316327582</v>
      </c>
      <c r="H8" s="55">
        <v>0.93107054005572298</v>
      </c>
      <c r="I8" s="1"/>
      <c r="K8" s="55">
        <v>0.75</v>
      </c>
      <c r="L8" s="55">
        <f t="shared" si="0"/>
        <v>2.8096291940266128E-2</v>
      </c>
      <c r="M8" s="55">
        <f t="shared" si="1"/>
        <v>6.9157759439091304E-2</v>
      </c>
      <c r="N8" s="55">
        <f t="shared" si="2"/>
        <v>3.725383524794762E-2</v>
      </c>
      <c r="P8" s="55">
        <f t="shared" si="3"/>
        <v>3.4593672533747365E-2</v>
      </c>
      <c r="Q8" s="55">
        <f t="shared" si="4"/>
        <v>8.25249030500676E-2</v>
      </c>
      <c r="R8" s="55">
        <f t="shared" si="5"/>
        <v>2.6279860492300057E-2</v>
      </c>
      <c r="AJ8" s="1"/>
    </row>
    <row r="9" spans="1:36" x14ac:dyDescent="0.2">
      <c r="A9" s="55">
        <v>1</v>
      </c>
      <c r="B9" s="55">
        <v>0.78645835184186597</v>
      </c>
      <c r="C9" s="55">
        <v>1.2747866906342999</v>
      </c>
      <c r="D9" s="55">
        <v>1.4845350638189301</v>
      </c>
      <c r="F9" s="55">
        <v>1.0694917485117701</v>
      </c>
      <c r="G9" s="55">
        <v>1.58325463957475</v>
      </c>
      <c r="H9" s="55">
        <v>1.0584314304621401</v>
      </c>
      <c r="I9" s="1"/>
      <c r="K9" s="55">
        <v>1</v>
      </c>
      <c r="L9" s="55">
        <f t="shared" si="0"/>
        <v>2.4231148285949845E-2</v>
      </c>
      <c r="M9" s="55">
        <f t="shared" si="1"/>
        <v>6.4874652067512376E-2</v>
      </c>
      <c r="N9" s="55">
        <f t="shared" si="2"/>
        <v>4.1539428282848921E-2</v>
      </c>
      <c r="P9" s="55">
        <f t="shared" si="3"/>
        <v>3.3026468257046936E-2</v>
      </c>
      <c r="Q9" s="55">
        <f t="shared" si="4"/>
        <v>7.955800835751857E-2</v>
      </c>
      <c r="R9" s="55">
        <f t="shared" si="5"/>
        <v>2.9791327004746078E-2</v>
      </c>
      <c r="AJ9" s="1"/>
    </row>
    <row r="10" spans="1:36" x14ac:dyDescent="0.2">
      <c r="A10" s="55">
        <v>1.25</v>
      </c>
      <c r="B10" s="55">
        <v>0.69352754526400895</v>
      </c>
      <c r="C10" s="55">
        <v>1.1906599021161901</v>
      </c>
      <c r="D10" s="55">
        <v>1.52219118377575</v>
      </c>
      <c r="F10" s="55">
        <v>1.00771607790982</v>
      </c>
      <c r="G10" s="55">
        <v>1.54532564831724</v>
      </c>
      <c r="H10" s="55">
        <v>1.12857122717956</v>
      </c>
      <c r="I10" s="1"/>
      <c r="K10" s="55">
        <v>1.25</v>
      </c>
      <c r="L10" s="55">
        <f t="shared" si="0"/>
        <v>2.1343304700559632E-2</v>
      </c>
      <c r="M10" s="55">
        <f t="shared" si="1"/>
        <v>6.0870140047419564E-2</v>
      </c>
      <c r="N10" s="55">
        <f t="shared" si="2"/>
        <v>4.2577644989681557E-2</v>
      </c>
      <c r="P10" s="55">
        <f t="shared" si="3"/>
        <v>3.1106776815096961E-2</v>
      </c>
      <c r="Q10" s="55">
        <f t="shared" si="4"/>
        <v>7.7752553708931846E-2</v>
      </c>
      <c r="R10" s="55">
        <f t="shared" si="5"/>
        <v>3.1725151011291981E-2</v>
      </c>
      <c r="AJ10" s="1"/>
    </row>
    <row r="11" spans="1:36" x14ac:dyDescent="0.2">
      <c r="A11" s="55">
        <v>1.5</v>
      </c>
      <c r="B11" s="55">
        <v>0.65866589962468602</v>
      </c>
      <c r="C11" s="55">
        <v>1.1530257751059201</v>
      </c>
      <c r="D11" s="55">
        <v>1.62488688716861</v>
      </c>
      <c r="F11" s="55">
        <v>0.99194025682054499</v>
      </c>
      <c r="G11" s="55">
        <v>1.5088377416506</v>
      </c>
      <c r="H11" s="55">
        <v>1.1837384130908899</v>
      </c>
      <c r="I11" s="1"/>
      <c r="K11" s="55">
        <v>1.5</v>
      </c>
      <c r="L11" s="55">
        <f t="shared" si="0"/>
        <v>2.0259972020655253E-2</v>
      </c>
      <c r="M11" s="55">
        <f t="shared" si="1"/>
        <v>5.9078721206488966E-2</v>
      </c>
      <c r="N11" s="55">
        <f t="shared" si="2"/>
        <v>4.5409067746584236E-2</v>
      </c>
      <c r="P11" s="55">
        <f t="shared" si="3"/>
        <v>3.0616539988208361E-2</v>
      </c>
      <c r="Q11" s="55">
        <f t="shared" si="4"/>
        <v>7.6015696003931849E-2</v>
      </c>
      <c r="R11" s="55">
        <f t="shared" si="5"/>
        <v>3.3246165235480844E-2</v>
      </c>
      <c r="AJ11" s="1"/>
    </row>
    <row r="12" spans="1:36" x14ac:dyDescent="0.2">
      <c r="A12" s="55">
        <v>1.75</v>
      </c>
      <c r="B12" s="55">
        <v>0.60267859007270996</v>
      </c>
      <c r="C12" s="55">
        <v>1.1181713333562899</v>
      </c>
      <c r="D12" s="55">
        <v>1.6827971198741301</v>
      </c>
      <c r="F12" s="55">
        <v>0.93807147700819205</v>
      </c>
      <c r="G12" s="55">
        <v>1.4422790815508599</v>
      </c>
      <c r="H12" s="55">
        <v>1.26308607804689</v>
      </c>
      <c r="I12" s="1"/>
      <c r="K12" s="55">
        <v>1.75</v>
      </c>
      <c r="L12" s="55">
        <f t="shared" si="0"/>
        <v>1.8520155067517401E-2</v>
      </c>
      <c r="M12" s="55">
        <f t="shared" si="1"/>
        <v>5.7419617924423551E-2</v>
      </c>
      <c r="N12" s="55">
        <f t="shared" si="2"/>
        <v>4.7005710501078858E-2</v>
      </c>
      <c r="P12" s="55">
        <f t="shared" si="3"/>
        <v>2.8942556774648603E-2</v>
      </c>
      <c r="Q12" s="55">
        <f t="shared" si="4"/>
        <v>7.2847442952725633E-2</v>
      </c>
      <c r="R12" s="55">
        <f t="shared" si="5"/>
        <v>3.5433859334074717E-2</v>
      </c>
      <c r="AJ12" s="1"/>
    </row>
    <row r="13" spans="1:36" x14ac:dyDescent="0.2">
      <c r="A13" s="55">
        <v>2</v>
      </c>
      <c r="B13" s="55">
        <v>0.56222054500285901</v>
      </c>
      <c r="C13" s="55">
        <v>1.08949567160072</v>
      </c>
      <c r="D13" s="55">
        <v>1.77382657701566</v>
      </c>
      <c r="F13" s="55">
        <v>0.87457330966428104</v>
      </c>
      <c r="G13" s="55">
        <v>1.3761060246005301</v>
      </c>
      <c r="H13" s="55">
        <v>1.2709940142782801</v>
      </c>
      <c r="I13" s="1"/>
      <c r="K13" s="55">
        <v>2</v>
      </c>
      <c r="L13" s="55">
        <f t="shared" si="0"/>
        <v>1.7262913144899285E-2</v>
      </c>
      <c r="M13" s="55">
        <f t="shared" si="1"/>
        <v>5.6054630217094448E-2</v>
      </c>
      <c r="N13" s="55">
        <f t="shared" si="2"/>
        <v>4.9515483237266622E-2</v>
      </c>
      <c r="P13" s="55">
        <f t="shared" si="3"/>
        <v>2.6969338398517124E-2</v>
      </c>
      <c r="Q13" s="55">
        <f t="shared" si="4"/>
        <v>6.9697544963848543E-2</v>
      </c>
      <c r="R13" s="55">
        <f t="shared" si="5"/>
        <v>3.5651889006845336E-2</v>
      </c>
      <c r="AJ13" s="1"/>
    </row>
    <row r="14" spans="1:36" x14ac:dyDescent="0.2">
      <c r="A14" s="55">
        <v>2.25</v>
      </c>
      <c r="B14" s="55">
        <v>0.534895718970826</v>
      </c>
      <c r="C14" s="55">
        <v>1.04785409301864</v>
      </c>
      <c r="D14" s="55">
        <v>1.80306563297706</v>
      </c>
      <c r="F14" s="55">
        <v>0.87075536211903803</v>
      </c>
      <c r="G14" s="55">
        <v>1.3503437635325</v>
      </c>
      <c r="H14" s="55">
        <v>1.3262926160426001</v>
      </c>
      <c r="I14" s="1"/>
      <c r="K14" s="55">
        <v>2.25</v>
      </c>
      <c r="L14" s="55">
        <f t="shared" si="0"/>
        <v>1.6413788656644685E-2</v>
      </c>
      <c r="M14" s="55">
        <f t="shared" si="1"/>
        <v>5.407245301878523E-2</v>
      </c>
      <c r="N14" s="55">
        <f t="shared" si="2"/>
        <v>5.0321633112132891E-2</v>
      </c>
      <c r="P14" s="55">
        <f t="shared" si="3"/>
        <v>2.6850694907366003E-2</v>
      </c>
      <c r="Q14" s="55">
        <f t="shared" si="4"/>
        <v>6.8471237791912609E-2</v>
      </c>
      <c r="R14" s="55">
        <f t="shared" si="5"/>
        <v>3.7176526496901029E-2</v>
      </c>
      <c r="AJ14" s="1"/>
    </row>
    <row r="15" spans="1:36" x14ac:dyDescent="0.2">
      <c r="A15" s="55">
        <v>2.5</v>
      </c>
      <c r="B15" s="55">
        <v>0.52447571618191202</v>
      </c>
      <c r="C15" s="55">
        <v>1.0049489107549101</v>
      </c>
      <c r="D15" s="55">
        <v>1.7827251532488499</v>
      </c>
      <c r="F15" s="55">
        <v>0.85425473699592802</v>
      </c>
      <c r="G15" s="55">
        <v>1.36901684872142</v>
      </c>
      <c r="H15" s="55">
        <v>1.3647891181246401</v>
      </c>
      <c r="I15" s="1"/>
      <c r="K15" s="55">
        <v>2.5</v>
      </c>
      <c r="L15" s="55">
        <f t="shared" si="0"/>
        <v>1.608998496525519E-2</v>
      </c>
      <c r="M15" s="55">
        <f t="shared" si="1"/>
        <v>5.203012713037463E-2</v>
      </c>
      <c r="N15" s="55">
        <f t="shared" si="2"/>
        <v>4.9760825840883656E-2</v>
      </c>
      <c r="P15" s="55">
        <f t="shared" si="3"/>
        <v>2.6337934648723679E-2</v>
      </c>
      <c r="Q15" s="55">
        <f t="shared" si="4"/>
        <v>6.9360093712938886E-2</v>
      </c>
      <c r="R15" s="55">
        <f t="shared" si="5"/>
        <v>3.8237913375369185E-2</v>
      </c>
      <c r="AJ15" s="1"/>
    </row>
    <row r="16" spans="1:36" x14ac:dyDescent="0.2">
      <c r="A16" s="55">
        <v>2.75</v>
      </c>
      <c r="B16" s="55">
        <v>0.47292970924972599</v>
      </c>
      <c r="C16" s="55">
        <v>1.0006401173580901</v>
      </c>
      <c r="D16" s="55">
        <v>1.8397685356548701</v>
      </c>
      <c r="F16" s="55">
        <v>0.82866346367874899</v>
      </c>
      <c r="G16" s="55">
        <v>1.2893247809074999</v>
      </c>
      <c r="H16" s="55">
        <v>1.35876573181409</v>
      </c>
      <c r="I16" s="1"/>
      <c r="K16" s="55">
        <v>2.75</v>
      </c>
      <c r="L16" s="55">
        <f t="shared" si="0"/>
        <v>1.448818238812076E-2</v>
      </c>
      <c r="M16" s="55">
        <f t="shared" si="1"/>
        <v>5.1825024626717932E-2</v>
      </c>
      <c r="N16" s="55">
        <f t="shared" si="2"/>
        <v>5.1333568669833754E-2</v>
      </c>
      <c r="P16" s="55">
        <f t="shared" si="3"/>
        <v>2.5542680661241424E-2</v>
      </c>
      <c r="Q16" s="55">
        <f t="shared" si="4"/>
        <v>6.5566678451423263E-2</v>
      </c>
      <c r="R16" s="55">
        <f t="shared" si="5"/>
        <v>3.8071842619633034E-2</v>
      </c>
      <c r="AJ16" s="1"/>
    </row>
    <row r="17" spans="1:36" x14ac:dyDescent="0.2">
      <c r="A17" s="55">
        <v>3</v>
      </c>
      <c r="B17" s="55">
        <v>0.44667365857045799</v>
      </c>
      <c r="C17" s="55">
        <v>0.97796084444562503</v>
      </c>
      <c r="D17" s="55">
        <v>1.87132949074465</v>
      </c>
      <c r="F17" s="55">
        <v>0.81027001605424098</v>
      </c>
      <c r="G17" s="55">
        <v>1.3296047392597501</v>
      </c>
      <c r="H17" s="55">
        <v>1.4355430714659301</v>
      </c>
      <c r="I17" s="1"/>
      <c r="K17" s="55">
        <v>3</v>
      </c>
      <c r="L17" s="55">
        <f t="shared" si="0"/>
        <v>1.3672270309833999E-2</v>
      </c>
      <c r="M17" s="55">
        <f t="shared" si="1"/>
        <v>5.0745470508645522E-2</v>
      </c>
      <c r="N17" s="55">
        <f t="shared" si="2"/>
        <v>5.2203735614685699E-2</v>
      </c>
      <c r="P17" s="55">
        <f t="shared" si="3"/>
        <v>2.4971100561039183E-2</v>
      </c>
      <c r="Q17" s="55">
        <f t="shared" si="4"/>
        <v>6.748404128235673E-2</v>
      </c>
      <c r="R17" s="55">
        <f t="shared" si="5"/>
        <v>4.0188670291313212E-2</v>
      </c>
      <c r="AJ17" s="1"/>
    </row>
    <row r="18" spans="1:36" x14ac:dyDescent="0.2">
      <c r="A18" s="55">
        <v>3.25</v>
      </c>
      <c r="B18" s="55">
        <v>0.41975162843198999</v>
      </c>
      <c r="C18" s="55">
        <v>0.93794018335095697</v>
      </c>
      <c r="D18" s="55">
        <v>1.86645535449803</v>
      </c>
      <c r="F18" s="55">
        <v>0.77180332597107704</v>
      </c>
      <c r="G18" s="55">
        <v>1.2923931373037001</v>
      </c>
      <c r="H18" s="55">
        <v>1.41447073758006</v>
      </c>
      <c r="I18" s="1"/>
      <c r="K18" s="55">
        <v>3.25</v>
      </c>
      <c r="L18" s="55">
        <f t="shared" si="0"/>
        <v>1.2835662785332195E-2</v>
      </c>
      <c r="M18" s="55">
        <f t="shared" si="1"/>
        <v>4.8840450464154465E-2</v>
      </c>
      <c r="N18" s="55">
        <f t="shared" si="2"/>
        <v>5.2069350827075547E-2</v>
      </c>
      <c r="P18" s="55">
        <f t="shared" si="3"/>
        <v>2.3775740396863799E-2</v>
      </c>
      <c r="Q18" s="55">
        <f t="shared" si="4"/>
        <v>6.5712735020168514E-2</v>
      </c>
      <c r="R18" s="55">
        <f t="shared" si="5"/>
        <v>3.9607685072513381E-2</v>
      </c>
      <c r="AJ18" s="1"/>
    </row>
    <row r="19" spans="1:36" x14ac:dyDescent="0.2">
      <c r="A19" s="55">
        <v>3.5</v>
      </c>
      <c r="B19" s="55">
        <v>0.42147357698018401</v>
      </c>
      <c r="C19" s="55">
        <v>0.92983913673163199</v>
      </c>
      <c r="D19" s="55">
        <v>1.95736690161795</v>
      </c>
      <c r="F19" s="55">
        <v>0.78093989935852204</v>
      </c>
      <c r="G19" s="55">
        <v>1.3041814414078201</v>
      </c>
      <c r="H19" s="55">
        <v>1.5076412656295699</v>
      </c>
      <c r="I19" s="1"/>
      <c r="K19" s="55">
        <v>3.5</v>
      </c>
      <c r="L19" s="55">
        <f t="shared" si="0"/>
        <v>1.2889172684281667E-2</v>
      </c>
      <c r="M19" s="55">
        <f t="shared" si="1"/>
        <v>4.8454833241223912E-2</v>
      </c>
      <c r="N19" s="55">
        <f t="shared" si="2"/>
        <v>5.4575872666610153E-2</v>
      </c>
      <c r="P19" s="55">
        <f t="shared" si="3"/>
        <v>2.4059661260364264E-2</v>
      </c>
      <c r="Q19" s="55">
        <f t="shared" si="4"/>
        <v>6.6273869069298372E-2</v>
      </c>
      <c r="R19" s="55">
        <f t="shared" si="5"/>
        <v>4.21764892646697E-2</v>
      </c>
      <c r="AJ19" s="1"/>
    </row>
    <row r="20" spans="1:36" x14ac:dyDescent="0.2">
      <c r="A20" s="55">
        <v>3.75</v>
      </c>
      <c r="F20" s="55">
        <v>0.73789733515667999</v>
      </c>
      <c r="G20" s="55">
        <v>1.24468586462371</v>
      </c>
      <c r="H20" s="55">
        <v>1.4559458893267101</v>
      </c>
      <c r="I20" s="1"/>
      <c r="P20" s="55">
        <f t="shared" si="3"/>
        <v>2.2722104883675574E-2</v>
      </c>
      <c r="Q20" s="55">
        <f t="shared" si="4"/>
        <v>6.3441825239133193E-2</v>
      </c>
      <c r="R20" s="55">
        <f t="shared" si="5"/>
        <v>4.0751196286923363E-2</v>
      </c>
      <c r="AJ20" s="1"/>
    </row>
    <row r="21" spans="1:36" x14ac:dyDescent="0.2">
      <c r="A21" s="55">
        <v>4</v>
      </c>
      <c r="I21" s="1"/>
      <c r="AJ21" s="1"/>
    </row>
    <row r="22" spans="1:36" x14ac:dyDescent="0.2">
      <c r="A22" s="55">
        <v>4.25</v>
      </c>
      <c r="AJ22" s="1"/>
    </row>
    <row r="23" spans="1:36" x14ac:dyDescent="0.2">
      <c r="A23" s="55">
        <v>4.5</v>
      </c>
      <c r="AJ23" s="1"/>
    </row>
    <row r="24" spans="1:36" x14ac:dyDescent="0.2">
      <c r="A24" s="55">
        <v>4.75</v>
      </c>
      <c r="AJ24" s="1"/>
    </row>
    <row r="25" spans="1:36" x14ac:dyDescent="0.2">
      <c r="A25" s="55">
        <v>5.25</v>
      </c>
      <c r="AJ25" s="1"/>
    </row>
    <row r="26" spans="1:36" x14ac:dyDescent="0.2">
      <c r="A26" s="55">
        <v>5.75</v>
      </c>
      <c r="AJ26" s="1"/>
    </row>
    <row r="27" spans="1:36" x14ac:dyDescent="0.2">
      <c r="A27" s="55">
        <v>6.25</v>
      </c>
      <c r="AJ27" s="1"/>
    </row>
    <row r="28" spans="1:36" x14ac:dyDescent="0.2">
      <c r="A28" s="55">
        <v>6.75</v>
      </c>
      <c r="AJ28" s="1"/>
    </row>
    <row r="29" spans="1:36" x14ac:dyDescent="0.2">
      <c r="A29" s="55">
        <v>7.25</v>
      </c>
      <c r="AJ29" s="1"/>
    </row>
    <row r="30" spans="1:36" x14ac:dyDescent="0.2">
      <c r="AJ30" s="1"/>
    </row>
    <row r="31" spans="1:36" x14ac:dyDescent="0.2">
      <c r="AJ31" s="1"/>
    </row>
    <row r="32" spans="1:36" x14ac:dyDescent="0.2">
      <c r="AJ32" s="1"/>
    </row>
    <row r="33" spans="5:36" x14ac:dyDescent="0.2">
      <c r="AJ33" s="1"/>
    </row>
    <row r="34" spans="5:36" x14ac:dyDescent="0.2">
      <c r="AJ34" s="1"/>
    </row>
    <row r="35" spans="5:36" x14ac:dyDescent="0.2">
      <c r="AJ35" s="1"/>
    </row>
    <row r="36" spans="5:36" x14ac:dyDescent="0.2">
      <c r="AJ36" s="1"/>
    </row>
    <row r="37" spans="5:36" x14ac:dyDescent="0.2">
      <c r="AJ37" s="1"/>
    </row>
    <row r="38" spans="5:36" x14ac:dyDescent="0.2">
      <c r="AJ38" s="1"/>
    </row>
    <row r="39" spans="5:36" ht="16" customHeight="1" x14ac:dyDescent="0.2">
      <c r="AJ39" s="1"/>
    </row>
    <row r="40" spans="5:36" x14ac:dyDescent="0.2">
      <c r="AJ40" s="1"/>
    </row>
    <row r="41" spans="5:36" x14ac:dyDescent="0.2">
      <c r="AJ41" s="1"/>
    </row>
    <row r="42" spans="5:36" x14ac:dyDescent="0.2">
      <c r="AJ42" s="1"/>
    </row>
    <row r="43" spans="5:36" x14ac:dyDescent="0.2">
      <c r="AJ43" s="1"/>
    </row>
    <row r="44" spans="5:36" x14ac:dyDescent="0.2">
      <c r="AJ44" s="1"/>
    </row>
    <row r="47" spans="5:36" ht="17" thickBot="1" x14ac:dyDescent="0.25"/>
    <row r="48" spans="5:36" ht="17" thickBot="1" x14ac:dyDescent="0.25">
      <c r="E48" s="67" t="s">
        <v>145</v>
      </c>
      <c r="F48" s="68"/>
      <c r="G48" s="68"/>
      <c r="H48" s="69"/>
      <c r="K48" s="67" t="s">
        <v>103</v>
      </c>
      <c r="L48" s="68"/>
      <c r="M48" s="68"/>
      <c r="N48" s="69"/>
      <c r="Q48" s="67" t="s">
        <v>144</v>
      </c>
      <c r="R48" s="68"/>
      <c r="S48" s="68"/>
      <c r="T48" s="69"/>
      <c r="W48" s="67" t="s">
        <v>103</v>
      </c>
      <c r="X48" s="68"/>
      <c r="Y48" s="68"/>
      <c r="Z48" s="69"/>
    </row>
    <row r="49" spans="1:27" x14ac:dyDescent="0.2">
      <c r="E49" s="55" t="s">
        <v>13</v>
      </c>
      <c r="F49" s="55" t="s">
        <v>18</v>
      </c>
      <c r="G49" s="55" t="s">
        <v>46</v>
      </c>
      <c r="H49" s="55" t="s">
        <v>20</v>
      </c>
      <c r="I49" s="55" t="s">
        <v>147</v>
      </c>
      <c r="J49" s="55" t="s">
        <v>48</v>
      </c>
      <c r="K49" s="3" t="s">
        <v>148</v>
      </c>
      <c r="L49" s="55" t="s">
        <v>23</v>
      </c>
      <c r="M49" s="55" t="s">
        <v>24</v>
      </c>
      <c r="N49" s="55" t="s">
        <v>25</v>
      </c>
      <c r="O49" s="55" t="s">
        <v>26</v>
      </c>
      <c r="Q49" s="55" t="s">
        <v>13</v>
      </c>
      <c r="R49" s="55" t="s">
        <v>88</v>
      </c>
      <c r="S49" s="55" t="s">
        <v>89</v>
      </c>
      <c r="T49" s="55" t="s">
        <v>90</v>
      </c>
      <c r="U49" s="55" t="s">
        <v>146</v>
      </c>
      <c r="V49" s="55" t="s">
        <v>78</v>
      </c>
      <c r="W49" s="3" t="s">
        <v>149</v>
      </c>
      <c r="X49" s="55" t="s">
        <v>150</v>
      </c>
      <c r="Y49" s="55" t="s">
        <v>101</v>
      </c>
      <c r="Z49" s="55" t="s">
        <v>102</v>
      </c>
      <c r="AA49" s="55" t="s">
        <v>95</v>
      </c>
    </row>
    <row r="50" spans="1:27" x14ac:dyDescent="0.2">
      <c r="E50" s="55">
        <v>0</v>
      </c>
      <c r="F50" s="55">
        <v>6.7693895543033261E-2</v>
      </c>
      <c r="G50" s="55">
        <v>0.10562345689230007</v>
      </c>
      <c r="H50" s="55">
        <v>1.9415379658147644E-3</v>
      </c>
      <c r="I50" s="55">
        <v>0.3</v>
      </c>
      <c r="J50" s="55">
        <f t="shared" ref="J50:J64" si="6">F50</f>
        <v>6.7693895543033261E-2</v>
      </c>
      <c r="K50" s="55">
        <v>0</v>
      </c>
      <c r="L50" s="55">
        <f t="shared" ref="L50:L64" si="7">G50</f>
        <v>0.10562345689230007</v>
      </c>
      <c r="M50" s="55">
        <v>0</v>
      </c>
      <c r="N50" s="55">
        <f>H50</f>
        <v>1.9415379658147644E-3</v>
      </c>
      <c r="O50" s="55">
        <v>0</v>
      </c>
      <c r="Q50" s="55">
        <v>0</v>
      </c>
      <c r="R50" s="55">
        <v>6.6776049496331272E-2</v>
      </c>
      <c r="S50" s="55">
        <v>0.10706051562870429</v>
      </c>
      <c r="T50" s="55">
        <v>1.3897567028881858E-3</v>
      </c>
      <c r="U50" s="55">
        <v>0.15</v>
      </c>
      <c r="V50" s="55">
        <f>R50</f>
        <v>6.6776049496331272E-2</v>
      </c>
      <c r="W50" s="55">
        <v>0</v>
      </c>
      <c r="X50" s="55">
        <f>S50</f>
        <v>0.10706051562870429</v>
      </c>
      <c r="Y50" s="55">
        <f>X50</f>
        <v>0.10706051562870429</v>
      </c>
      <c r="Z50" s="55">
        <v>0</v>
      </c>
      <c r="AA50" s="55">
        <f>T50</f>
        <v>1.3897567028881858E-3</v>
      </c>
    </row>
    <row r="51" spans="1:27" x14ac:dyDescent="0.2">
      <c r="E51" s="55">
        <v>0.25</v>
      </c>
      <c r="F51" s="55">
        <v>3.9991910953230896E-2</v>
      </c>
      <c r="G51" s="55">
        <v>8.5379163493928989E-2</v>
      </c>
      <c r="H51" s="55">
        <v>2.1392613216531294E-2</v>
      </c>
      <c r="I51" s="55">
        <f>0.3-(0.0676939-F51)</f>
        <v>0.27229801095323086</v>
      </c>
      <c r="J51" s="55">
        <f t="shared" si="6"/>
        <v>3.9991910953230896E-2</v>
      </c>
      <c r="K51" s="55">
        <f>K50+(((I51+I50)/2)^$C$53)*(E51-E50)</f>
        <v>5.5699423181102228E-2</v>
      </c>
      <c r="L51" s="55">
        <f t="shared" si="7"/>
        <v>8.5379163493928989E-2</v>
      </c>
      <c r="M51" s="55">
        <f>M50+(((G51+G50)/2)^$C$53)*(E51-E50)</f>
        <v>1.4926266945018064E-2</v>
      </c>
      <c r="N51" s="55">
        <f t="shared" ref="N51:N64" si="8">H51</f>
        <v>2.1392613216531294E-2</v>
      </c>
      <c r="O51" s="55">
        <f>O50+(((H51+H50)/2)^$C$53)*(E51-E50)</f>
        <v>1.1975521166161498E-3</v>
      </c>
      <c r="Q51" s="55">
        <v>0.25</v>
      </c>
      <c r="R51" s="55">
        <v>4.5614339006245508E-2</v>
      </c>
      <c r="S51" s="55">
        <v>9.574533970781797E-2</v>
      </c>
      <c r="T51" s="55">
        <v>1.4593551796789001E-2</v>
      </c>
      <c r="U51" s="55">
        <f>0.15-(0.066776059-R51)</f>
        <v>0.1288382800062455</v>
      </c>
      <c r="V51" s="55">
        <f t="shared" ref="V51:V65" si="9">R51</f>
        <v>4.5614339006245508E-2</v>
      </c>
      <c r="W51" s="55">
        <f>W50+(((((U51+U50)/2)))^$C$53)*(Q51-Q50)</f>
        <v>2.350319414701493E-2</v>
      </c>
      <c r="X51" s="55">
        <f>S51</f>
        <v>9.574533970781797E-2</v>
      </c>
      <c r="Y51" s="55">
        <f t="shared" ref="Y51:Y65" si="10">X51</f>
        <v>9.574533970781797E-2</v>
      </c>
      <c r="Z51" s="55">
        <f>Z50+(((S51+S50)/2)^$C$53)*(Q51-Q50)</f>
        <v>1.6039861037986904E-2</v>
      </c>
      <c r="AA51" s="55">
        <f t="shared" ref="AA51:AA65" si="11">T51</f>
        <v>1.4593551796789001E-2</v>
      </c>
    </row>
    <row r="52" spans="1:27" ht="17" thickBot="1" x14ac:dyDescent="0.25">
      <c r="E52" s="55">
        <v>0.5</v>
      </c>
      <c r="F52" s="55">
        <v>3.1207760250734309E-2</v>
      </c>
      <c r="G52" s="55">
        <v>7.4461056001192419E-2</v>
      </c>
      <c r="H52" s="55">
        <v>3.137777564650869E-2</v>
      </c>
      <c r="I52" s="55">
        <f t="shared" ref="I52:I64" si="12">0.3-(0.0676939-F52)</f>
        <v>0.26351386025073431</v>
      </c>
      <c r="J52" s="55">
        <f t="shared" si="6"/>
        <v>3.1207760250734309E-2</v>
      </c>
      <c r="K52" s="55">
        <f>K51+(((I52+I51)/2)^$C$53)*(E52-E51)</f>
        <v>0.10716523308776571</v>
      </c>
      <c r="L52" s="55">
        <f t="shared" si="7"/>
        <v>7.4461056001192419E-2</v>
      </c>
      <c r="M52" s="55">
        <f t="shared" ref="M52:M64" si="13">M51+(((G52+G51)/2)^$C$53)*(E52-E51)</f>
        <v>2.6980158906601097E-2</v>
      </c>
      <c r="N52" s="55">
        <f t="shared" si="8"/>
        <v>3.137777564650869E-2</v>
      </c>
      <c r="O52" s="55">
        <f t="shared" ref="O52:O64" si="14">O51+(((H52+H51)/2)^$C$53)*(E52-E51)</f>
        <v>4.3859489362822225E-3</v>
      </c>
      <c r="Q52" s="55">
        <v>0.5</v>
      </c>
      <c r="R52" s="55">
        <v>3.8531475501339972E-2</v>
      </c>
      <c r="S52" s="55">
        <v>8.827331053320879E-2</v>
      </c>
      <c r="T52" s="55">
        <v>2.1734795583360438E-2</v>
      </c>
      <c r="U52" s="55">
        <f t="shared" ref="U52:U65" si="15">0.15-(0.066776059-R52)</f>
        <v>0.12175541650133997</v>
      </c>
      <c r="V52" s="55">
        <f t="shared" si="9"/>
        <v>3.8531475501339972E-2</v>
      </c>
      <c r="W52" s="55">
        <f>W51+(((((U52+U51)/2)))^$C$53)*(Q52-Q51)</f>
        <v>4.4179273239719652E-2</v>
      </c>
      <c r="X52" s="55">
        <f t="shared" ref="X52:X65" si="16">S52</f>
        <v>8.827331053320879E-2</v>
      </c>
      <c r="Y52" s="55">
        <f t="shared" si="10"/>
        <v>8.827331053320879E-2</v>
      </c>
      <c r="Z52" s="55">
        <f t="shared" ref="Z52:Z65" si="17">Z51+(((S52+S51)/2)^$C$53)*(Q52-Q51)</f>
        <v>3.0313615539237691E-2</v>
      </c>
      <c r="AA52" s="55">
        <f t="shared" si="11"/>
        <v>2.1734795583360438E-2</v>
      </c>
    </row>
    <row r="53" spans="1:27" x14ac:dyDescent="0.2">
      <c r="A53" s="70" t="s">
        <v>151</v>
      </c>
      <c r="B53" s="71"/>
      <c r="C53" s="76">
        <v>1.2</v>
      </c>
      <c r="E53" s="55">
        <v>0.75</v>
      </c>
      <c r="F53" s="55">
        <v>2.8096291940266128E-2</v>
      </c>
      <c r="G53" s="55">
        <v>6.9157759439091304E-2</v>
      </c>
      <c r="H53" s="55">
        <v>3.725383524794762E-2</v>
      </c>
      <c r="I53" s="55">
        <f t="shared" si="12"/>
        <v>0.2604023919402661</v>
      </c>
      <c r="J53" s="55">
        <f t="shared" si="6"/>
        <v>2.8096291940266128E-2</v>
      </c>
      <c r="K53" s="55">
        <f t="shared" ref="K53:K64" si="18">K52+(((I53+I52)/2)^$C$53)*(E53-E52)</f>
        <v>0.15726298742076381</v>
      </c>
      <c r="L53" s="55">
        <f t="shared" si="7"/>
        <v>6.9157759439091304E-2</v>
      </c>
      <c r="M53" s="55">
        <f t="shared" si="13"/>
        <v>3.7581422237114463E-2</v>
      </c>
      <c r="N53" s="55">
        <f t="shared" si="8"/>
        <v>3.725383524794762E-2</v>
      </c>
      <c r="O53" s="55">
        <f t="shared" si="14"/>
        <v>8.7564682624200751E-3</v>
      </c>
      <c r="Q53" s="55">
        <v>0.75</v>
      </c>
      <c r="R53" s="55">
        <v>3.4593672533747365E-2</v>
      </c>
      <c r="S53" s="55">
        <v>8.25249030500676E-2</v>
      </c>
      <c r="T53" s="55">
        <v>2.6279860492300057E-2</v>
      </c>
      <c r="U53" s="55">
        <f t="shared" si="15"/>
        <v>0.11781761353374737</v>
      </c>
      <c r="V53" s="55">
        <f t="shared" si="9"/>
        <v>3.4593672533747365E-2</v>
      </c>
      <c r="W53" s="55">
        <f t="shared" ref="W53:W65" si="19">W52+(((((U53+U52)/2)))^$C$53)*(Q53-Q52)</f>
        <v>6.3769051705353658E-2</v>
      </c>
      <c r="X53" s="55">
        <f t="shared" si="16"/>
        <v>8.25249030500676E-2</v>
      </c>
      <c r="Y53" s="55">
        <f t="shared" si="10"/>
        <v>8.25249030500676E-2</v>
      </c>
      <c r="Z53" s="55">
        <f t="shared" si="17"/>
        <v>4.3365824037508778E-2</v>
      </c>
      <c r="AA53" s="55">
        <f t="shared" si="11"/>
        <v>2.6279860492300057E-2</v>
      </c>
    </row>
    <row r="54" spans="1:27" x14ac:dyDescent="0.2">
      <c r="A54" s="72"/>
      <c r="B54" s="73"/>
      <c r="C54" s="77"/>
      <c r="E54" s="55">
        <v>1</v>
      </c>
      <c r="F54" s="55">
        <v>2.4231148285949845E-2</v>
      </c>
      <c r="G54" s="55">
        <v>6.4874652067512376E-2</v>
      </c>
      <c r="H54" s="55">
        <v>4.1539428282848921E-2</v>
      </c>
      <c r="I54" s="55">
        <f t="shared" si="12"/>
        <v>0.25653724828594981</v>
      </c>
      <c r="J54" s="55">
        <f t="shared" si="6"/>
        <v>2.4231148285949845E-2</v>
      </c>
      <c r="K54" s="55">
        <f t="shared" si="18"/>
        <v>0.2065612731189444</v>
      </c>
      <c r="L54" s="55">
        <f t="shared" si="7"/>
        <v>6.4874652067512376E-2</v>
      </c>
      <c r="M54" s="55">
        <f t="shared" si="13"/>
        <v>4.7339309846680291E-2</v>
      </c>
      <c r="N54" s="55">
        <f t="shared" si="8"/>
        <v>4.1539428282848921E-2</v>
      </c>
      <c r="O54" s="55">
        <f t="shared" si="14"/>
        <v>1.3914582074835188E-2</v>
      </c>
      <c r="Q54" s="55">
        <v>1</v>
      </c>
      <c r="R54" s="55">
        <v>3.3026468257046936E-2</v>
      </c>
      <c r="S54" s="55">
        <v>7.955800835751857E-2</v>
      </c>
      <c r="T54" s="55">
        <v>2.9791327004746078E-2</v>
      </c>
      <c r="U54" s="55">
        <f t="shared" si="15"/>
        <v>0.11625040925704694</v>
      </c>
      <c r="V54" s="55">
        <f t="shared" si="9"/>
        <v>3.3026468257046936E-2</v>
      </c>
      <c r="W54" s="55">
        <f>W53+(((((U54+U53)/2)))^$C$53)*(Q54-Q53)</f>
        <v>8.2819908734606984E-2</v>
      </c>
      <c r="X54" s="55">
        <f t="shared" si="16"/>
        <v>7.955800835751857E-2</v>
      </c>
      <c r="Y54" s="55">
        <f t="shared" si="10"/>
        <v>7.955800835751857E-2</v>
      </c>
      <c r="Z54" s="55">
        <f t="shared" si="17"/>
        <v>5.5622951116256369E-2</v>
      </c>
      <c r="AA54" s="55">
        <f t="shared" si="11"/>
        <v>2.9791327004746078E-2</v>
      </c>
    </row>
    <row r="55" spans="1:27" ht="17" thickBot="1" x14ac:dyDescent="0.25">
      <c r="A55" s="74"/>
      <c r="B55" s="75"/>
      <c r="C55" s="78"/>
      <c r="E55" s="55">
        <v>1.25</v>
      </c>
      <c r="F55" s="55">
        <v>2.1343304700559632E-2</v>
      </c>
      <c r="G55" s="55">
        <v>6.0870140047419564E-2</v>
      </c>
      <c r="H55" s="55">
        <v>4.2577644989681557E-2</v>
      </c>
      <c r="I55" s="55">
        <f t="shared" si="12"/>
        <v>0.25364940470055963</v>
      </c>
      <c r="J55" s="55">
        <f t="shared" si="6"/>
        <v>2.1343304700559632E-2</v>
      </c>
      <c r="K55" s="55">
        <f t="shared" si="18"/>
        <v>0.25508776826363116</v>
      </c>
      <c r="L55" s="55">
        <f t="shared" si="7"/>
        <v>6.0870140047419564E-2</v>
      </c>
      <c r="M55" s="55">
        <f t="shared" si="13"/>
        <v>5.6377719527336036E-2</v>
      </c>
      <c r="N55" s="55">
        <f t="shared" si="8"/>
        <v>4.2577644989681557E-2</v>
      </c>
      <c r="O55" s="55">
        <f t="shared" si="14"/>
        <v>1.9493693025929529E-2</v>
      </c>
      <c r="Q55" s="55">
        <v>1.25</v>
      </c>
      <c r="R55" s="55">
        <v>3.1106776815096961E-2</v>
      </c>
      <c r="S55" s="55">
        <v>7.7752553708931846E-2</v>
      </c>
      <c r="T55" s="55">
        <v>3.1725151011291981E-2</v>
      </c>
      <c r="U55" s="55">
        <f t="shared" si="15"/>
        <v>0.11433071781509696</v>
      </c>
      <c r="V55" s="55">
        <f t="shared" si="9"/>
        <v>3.1106776815096961E-2</v>
      </c>
      <c r="W55" s="55">
        <f t="shared" si="19"/>
        <v>0.10153071590632176</v>
      </c>
      <c r="X55" s="55">
        <f t="shared" si="16"/>
        <v>7.7752553708931846E-2</v>
      </c>
      <c r="Y55" s="55">
        <f t="shared" si="10"/>
        <v>7.7752553708931846E-2</v>
      </c>
      <c r="Z55" s="55">
        <f t="shared" si="17"/>
        <v>6.7448286674439598E-2</v>
      </c>
      <c r="AA55" s="55">
        <f t="shared" si="11"/>
        <v>3.1725151011291981E-2</v>
      </c>
    </row>
    <row r="56" spans="1:27" x14ac:dyDescent="0.2">
      <c r="E56" s="55">
        <v>1.5</v>
      </c>
      <c r="F56" s="55">
        <v>2.0259972020655253E-2</v>
      </c>
      <c r="G56" s="55">
        <v>5.9078721206488966E-2</v>
      </c>
      <c r="H56" s="55">
        <v>4.5409067746584236E-2</v>
      </c>
      <c r="I56" s="55">
        <f t="shared" si="12"/>
        <v>0.25256607202065523</v>
      </c>
      <c r="J56" s="55">
        <f t="shared" si="6"/>
        <v>2.0259972020655253E-2</v>
      </c>
      <c r="K56" s="55">
        <f>K55+(((I56+I55)/2)^$C$53)*(E56-E55)</f>
        <v>0.30316135398015753</v>
      </c>
      <c r="L56" s="55">
        <f t="shared" si="7"/>
        <v>5.9078721206488966E-2</v>
      </c>
      <c r="M56" s="55">
        <f t="shared" si="13"/>
        <v>6.4918535593149224E-2</v>
      </c>
      <c r="N56" s="55">
        <f t="shared" si="8"/>
        <v>4.5409067746584236E-2</v>
      </c>
      <c r="O56" s="55">
        <f t="shared" si="14"/>
        <v>2.5382190928715048E-2</v>
      </c>
      <c r="Q56" s="55">
        <v>1.5</v>
      </c>
      <c r="R56" s="55">
        <v>3.0616539988208361E-2</v>
      </c>
      <c r="S56" s="55">
        <v>7.6015696003931849E-2</v>
      </c>
      <c r="T56" s="55">
        <v>3.3246165235480844E-2</v>
      </c>
      <c r="U56" s="55">
        <f t="shared" si="15"/>
        <v>0.11384048098820836</v>
      </c>
      <c r="V56" s="55">
        <f t="shared" si="9"/>
        <v>3.0616539988208361E-2</v>
      </c>
      <c r="W56" s="55">
        <f t="shared" si="19"/>
        <v>0.12000710089115925</v>
      </c>
      <c r="X56" s="55">
        <f t="shared" si="16"/>
        <v>7.6015696003931849E-2</v>
      </c>
      <c r="Y56" s="55">
        <f t="shared" si="10"/>
        <v>7.6015696003931849E-2</v>
      </c>
      <c r="Z56" s="55">
        <f t="shared" si="17"/>
        <v>7.8954807267421753E-2</v>
      </c>
      <c r="AA56" s="55">
        <f t="shared" si="11"/>
        <v>3.3246165235480844E-2</v>
      </c>
    </row>
    <row r="57" spans="1:27" x14ac:dyDescent="0.2">
      <c r="E57" s="55">
        <v>1.75</v>
      </c>
      <c r="F57" s="55">
        <v>1.8520155067517401E-2</v>
      </c>
      <c r="G57" s="55">
        <v>5.7419617924423551E-2</v>
      </c>
      <c r="H57" s="55">
        <v>4.7005710501078858E-2</v>
      </c>
      <c r="I57" s="55">
        <f t="shared" si="12"/>
        <v>0.25082625506751738</v>
      </c>
      <c r="J57" s="55">
        <f t="shared" si="6"/>
        <v>1.8520155067517401E-2</v>
      </c>
      <c r="K57" s="55">
        <f>K56+(((I57+I56)/2)^$C$53)*(E57-E56)</f>
        <v>0.3509133933295045</v>
      </c>
      <c r="L57" s="55">
        <f t="shared" si="7"/>
        <v>5.7419617924423551E-2</v>
      </c>
      <c r="M57" s="55">
        <f t="shared" si="13"/>
        <v>7.3165377981133997E-2</v>
      </c>
      <c r="N57" s="55">
        <f t="shared" si="8"/>
        <v>4.7005710501078858E-2</v>
      </c>
      <c r="O57" s="55">
        <f t="shared" si="14"/>
        <v>3.1628072205100527E-2</v>
      </c>
      <c r="Q57" s="55">
        <v>1.75</v>
      </c>
      <c r="R57" s="55">
        <v>2.8942556774648603E-2</v>
      </c>
      <c r="S57" s="55">
        <v>7.2847442952725633E-2</v>
      </c>
      <c r="T57" s="55">
        <v>3.5433859334074717E-2</v>
      </c>
      <c r="U57" s="55">
        <f t="shared" si="15"/>
        <v>0.1121664977746486</v>
      </c>
      <c r="V57" s="55">
        <f t="shared" si="9"/>
        <v>2.8942556774648603E-2</v>
      </c>
      <c r="W57" s="55">
        <f>W56+(((((U57+U56)/2)))^$C$53)*(Q57-Q56)</f>
        <v>0.13827338606354528</v>
      </c>
      <c r="X57" s="55">
        <f t="shared" si="16"/>
        <v>7.2847442952725633E-2</v>
      </c>
      <c r="Y57" s="55">
        <f t="shared" si="10"/>
        <v>7.2847442952725633E-2</v>
      </c>
      <c r="Z57" s="55">
        <f t="shared" si="17"/>
        <v>9.0022284078845549E-2</v>
      </c>
      <c r="AA57" s="55">
        <f t="shared" si="11"/>
        <v>3.5433859334074717E-2</v>
      </c>
    </row>
    <row r="58" spans="1:27" x14ac:dyDescent="0.2">
      <c r="E58" s="55">
        <v>2</v>
      </c>
      <c r="F58" s="55">
        <v>1.7262913144899285E-2</v>
      </c>
      <c r="G58" s="55">
        <v>5.6054630217094448E-2</v>
      </c>
      <c r="H58" s="55">
        <v>4.9515483237266622E-2</v>
      </c>
      <c r="I58" s="55">
        <f t="shared" si="12"/>
        <v>0.24956901314489927</v>
      </c>
      <c r="J58" s="55">
        <f t="shared" si="6"/>
        <v>1.7262913144899285E-2</v>
      </c>
      <c r="K58" s="55">
        <f t="shared" si="18"/>
        <v>0.3983244731777032</v>
      </c>
      <c r="L58" s="55">
        <f t="shared" si="7"/>
        <v>5.6054630217094448E-2</v>
      </c>
      <c r="M58" s="55">
        <f t="shared" si="13"/>
        <v>8.1156003732118204E-2</v>
      </c>
      <c r="N58" s="55">
        <f t="shared" si="8"/>
        <v>4.9515483237266622E-2</v>
      </c>
      <c r="O58" s="55">
        <f t="shared" si="14"/>
        <v>3.8208456167394024E-2</v>
      </c>
      <c r="Q58" s="55">
        <v>2</v>
      </c>
      <c r="R58" s="55">
        <v>2.6969338398517124E-2</v>
      </c>
      <c r="S58" s="55">
        <v>6.9697544963848543E-2</v>
      </c>
      <c r="T58" s="55">
        <v>3.5651889006845336E-2</v>
      </c>
      <c r="U58" s="55">
        <f t="shared" si="15"/>
        <v>0.11019327939851711</v>
      </c>
      <c r="V58" s="55">
        <f t="shared" si="9"/>
        <v>2.6969338398517124E-2</v>
      </c>
      <c r="W58" s="55">
        <f>W57+(((((U58+U57)/2)))^$C$53)*(Q58-Q57)</f>
        <v>0.15618651657386037</v>
      </c>
      <c r="X58" s="55">
        <f t="shared" si="16"/>
        <v>6.9697544963848543E-2</v>
      </c>
      <c r="Y58" s="55">
        <f t="shared" si="10"/>
        <v>6.9697544963848543E-2</v>
      </c>
      <c r="Z58" s="55">
        <f t="shared" si="17"/>
        <v>0.10052850081308048</v>
      </c>
      <c r="AA58" s="55">
        <f t="shared" si="11"/>
        <v>3.5651889006845336E-2</v>
      </c>
    </row>
    <row r="59" spans="1:27" x14ac:dyDescent="0.2">
      <c r="E59" s="55">
        <v>2.25</v>
      </c>
      <c r="F59" s="55">
        <v>1.6413788656644685E-2</v>
      </c>
      <c r="G59" s="55">
        <v>5.407245301878523E-2</v>
      </c>
      <c r="H59" s="55">
        <v>5.0321633112132891E-2</v>
      </c>
      <c r="I59" s="55">
        <f t="shared" si="12"/>
        <v>0.24871988865664468</v>
      </c>
      <c r="J59" s="55">
        <f t="shared" si="6"/>
        <v>1.6413788656644685E-2</v>
      </c>
      <c r="K59" s="55">
        <f t="shared" si="18"/>
        <v>0.44549616701754197</v>
      </c>
      <c r="L59" s="55">
        <f t="shared" si="7"/>
        <v>5.407245301878523E-2</v>
      </c>
      <c r="M59" s="55">
        <f t="shared" si="13"/>
        <v>8.8864629779457846E-2</v>
      </c>
      <c r="N59" s="55">
        <f t="shared" si="8"/>
        <v>5.0321633112132891E-2</v>
      </c>
      <c r="O59" s="55">
        <f t="shared" si="14"/>
        <v>4.5061041433580112E-2</v>
      </c>
      <c r="Q59" s="55">
        <v>2.25</v>
      </c>
      <c r="R59" s="55">
        <v>2.6850694907366003E-2</v>
      </c>
      <c r="S59" s="55">
        <v>6.8471237791912609E-2</v>
      </c>
      <c r="T59" s="55">
        <v>3.7176526496901029E-2</v>
      </c>
      <c r="U59" s="55">
        <f t="shared" si="15"/>
        <v>0.11007463590736599</v>
      </c>
      <c r="V59" s="55">
        <f t="shared" si="9"/>
        <v>2.6850694907366003E-2</v>
      </c>
      <c r="W59" s="55">
        <f>W58+(((((U59+U58)/2)))^$C$53)*(Q59-Q58)</f>
        <v>0.17389761528955103</v>
      </c>
      <c r="X59" s="55">
        <f t="shared" si="16"/>
        <v>6.8471237791912609E-2</v>
      </c>
      <c r="Y59" s="55">
        <f t="shared" si="10"/>
        <v>6.8471237791912609E-2</v>
      </c>
      <c r="Z59" s="55">
        <f t="shared" si="17"/>
        <v>0.11064886012073598</v>
      </c>
      <c r="AA59" s="55">
        <f t="shared" si="11"/>
        <v>3.7176526496901029E-2</v>
      </c>
    </row>
    <row r="60" spans="1:27" x14ac:dyDescent="0.2">
      <c r="E60" s="55">
        <v>2.5</v>
      </c>
      <c r="F60" s="55">
        <v>1.608998496525519E-2</v>
      </c>
      <c r="G60" s="55">
        <v>5.203012713037463E-2</v>
      </c>
      <c r="H60" s="55">
        <v>4.9760825840883656E-2</v>
      </c>
      <c r="I60" s="55">
        <f t="shared" si="12"/>
        <v>0.24839608496525517</v>
      </c>
      <c r="J60" s="55">
        <f t="shared" si="6"/>
        <v>1.608998496525519E-2</v>
      </c>
      <c r="K60" s="55">
        <f t="shared" si="18"/>
        <v>0.49253464662770541</v>
      </c>
      <c r="L60" s="55">
        <f t="shared" si="7"/>
        <v>5.203012713037463E-2</v>
      </c>
      <c r="M60" s="55">
        <f t="shared" si="13"/>
        <v>9.6236457001700637E-2</v>
      </c>
      <c r="N60" s="55">
        <f t="shared" si="8"/>
        <v>4.9760825840883656E-2</v>
      </c>
      <c r="O60" s="55">
        <f t="shared" si="14"/>
        <v>5.1933839350760125E-2</v>
      </c>
      <c r="Q60" s="55">
        <v>2.5</v>
      </c>
      <c r="R60" s="55">
        <v>2.6337934648723679E-2</v>
      </c>
      <c r="S60" s="55">
        <v>6.9360093712938886E-2</v>
      </c>
      <c r="T60" s="55">
        <v>3.8237913375369185E-2</v>
      </c>
      <c r="U60" s="55">
        <f t="shared" si="15"/>
        <v>0.10956187564872368</v>
      </c>
      <c r="V60" s="55">
        <f t="shared" si="9"/>
        <v>2.6337934648723679E-2</v>
      </c>
      <c r="W60" s="55">
        <f t="shared" si="19"/>
        <v>0.19154780828824583</v>
      </c>
      <c r="X60" s="55">
        <f t="shared" si="16"/>
        <v>6.9360093712938886E-2</v>
      </c>
      <c r="Y60" s="55">
        <f t="shared" si="10"/>
        <v>6.9360093712938886E-2</v>
      </c>
      <c r="Z60" s="55">
        <f t="shared" si="17"/>
        <v>0.12073956618937136</v>
      </c>
      <c r="AA60" s="55">
        <f t="shared" si="11"/>
        <v>3.8237913375369185E-2</v>
      </c>
    </row>
    <row r="61" spans="1:27" x14ac:dyDescent="0.2">
      <c r="E61" s="55">
        <v>2.75</v>
      </c>
      <c r="F61" s="55">
        <v>1.448818238812076E-2</v>
      </c>
      <c r="G61" s="55">
        <v>5.1825024626717932E-2</v>
      </c>
      <c r="H61" s="55">
        <v>5.1333568669833754E-2</v>
      </c>
      <c r="I61" s="55">
        <f t="shared" si="12"/>
        <v>0.24679428238812073</v>
      </c>
      <c r="J61" s="55">
        <f t="shared" si="6"/>
        <v>1.448818238812076E-2</v>
      </c>
      <c r="K61" s="55">
        <f>K60+(((I61+I60)/2)^$C$53)*(E61-E60)</f>
        <v>0.5393545636312338</v>
      </c>
      <c r="L61" s="55">
        <f t="shared" si="7"/>
        <v>5.1825024626717932E-2</v>
      </c>
      <c r="M61" s="55">
        <f t="shared" si="13"/>
        <v>0.10342130636976403</v>
      </c>
      <c r="N61" s="55">
        <f t="shared" si="8"/>
        <v>5.1333568669833754E-2</v>
      </c>
      <c r="O61" s="55">
        <f t="shared" si="14"/>
        <v>5.8890110537858753E-2</v>
      </c>
      <c r="Q61" s="55">
        <v>2.75</v>
      </c>
      <c r="R61" s="55">
        <v>2.5542680661241424E-2</v>
      </c>
      <c r="S61" s="55">
        <v>6.5566678451423263E-2</v>
      </c>
      <c r="T61" s="55">
        <v>3.8071842619633034E-2</v>
      </c>
      <c r="U61" s="55">
        <f t="shared" si="15"/>
        <v>0.10876662166124142</v>
      </c>
      <c r="V61" s="55">
        <f t="shared" si="9"/>
        <v>2.5542680661241424E-2</v>
      </c>
      <c r="W61" s="55">
        <f t="shared" si="19"/>
        <v>0.20907194064499202</v>
      </c>
      <c r="X61" s="55">
        <f t="shared" si="16"/>
        <v>6.5566678451423263E-2</v>
      </c>
      <c r="Y61" s="55">
        <f t="shared" si="10"/>
        <v>6.5566678451423263E-2</v>
      </c>
      <c r="Z61" s="55">
        <f t="shared" si="17"/>
        <v>0.13057563981691028</v>
      </c>
      <c r="AA61" s="55">
        <f t="shared" si="11"/>
        <v>3.8071842619633034E-2</v>
      </c>
    </row>
    <row r="62" spans="1:27" x14ac:dyDescent="0.2">
      <c r="E62" s="55">
        <v>3</v>
      </c>
      <c r="F62" s="55">
        <v>1.3672270309833999E-2</v>
      </c>
      <c r="G62" s="55">
        <v>5.0745470508645522E-2</v>
      </c>
      <c r="H62" s="55">
        <v>5.2203735614685699E-2</v>
      </c>
      <c r="I62" s="55">
        <f t="shared" si="12"/>
        <v>0.24597837030983399</v>
      </c>
      <c r="J62" s="55">
        <f t="shared" si="6"/>
        <v>1.3672270309833999E-2</v>
      </c>
      <c r="K62" s="55">
        <f t="shared" si="18"/>
        <v>0.58590030278112282</v>
      </c>
      <c r="L62" s="55">
        <f t="shared" si="7"/>
        <v>5.0745470508645522E-2</v>
      </c>
      <c r="M62" s="55">
        <f t="shared" si="13"/>
        <v>0.11049963881713425</v>
      </c>
      <c r="N62" s="55">
        <f t="shared" si="8"/>
        <v>5.2203735614685699E-2</v>
      </c>
      <c r="O62" s="55">
        <f t="shared" si="14"/>
        <v>6.6048581011666233E-2</v>
      </c>
      <c r="Q62" s="55">
        <v>3</v>
      </c>
      <c r="R62" s="55">
        <v>2.4971100561039183E-2</v>
      </c>
      <c r="S62" s="55">
        <v>6.748404128235673E-2</v>
      </c>
      <c r="T62" s="55">
        <v>4.0188670291313212E-2</v>
      </c>
      <c r="U62" s="55">
        <f t="shared" si="15"/>
        <v>0.10819504156103918</v>
      </c>
      <c r="V62" s="55">
        <f t="shared" si="9"/>
        <v>2.4971100561039183E-2</v>
      </c>
      <c r="W62" s="55">
        <f t="shared" si="19"/>
        <v>0.22646450486694367</v>
      </c>
      <c r="X62" s="55">
        <f t="shared" si="16"/>
        <v>6.748404128235673E-2</v>
      </c>
      <c r="Y62" s="55">
        <f t="shared" si="10"/>
        <v>6.748404128235673E-2</v>
      </c>
      <c r="Z62" s="55">
        <f t="shared" si="17"/>
        <v>0.14024782688862777</v>
      </c>
      <c r="AA62" s="55">
        <f t="shared" si="11"/>
        <v>4.0188670291313212E-2</v>
      </c>
    </row>
    <row r="63" spans="1:27" x14ac:dyDescent="0.2">
      <c r="E63" s="55">
        <v>3.25</v>
      </c>
      <c r="F63" s="55">
        <v>1.2835662785332195E-2</v>
      </c>
      <c r="G63" s="55">
        <v>4.8840450464154465E-2</v>
      </c>
      <c r="H63" s="55">
        <v>5.2069350827075547E-2</v>
      </c>
      <c r="I63" s="55">
        <f t="shared" si="12"/>
        <v>0.24514176278533217</v>
      </c>
      <c r="J63" s="55">
        <f t="shared" si="6"/>
        <v>1.2835662785332195E-2</v>
      </c>
      <c r="K63" s="55">
        <f t="shared" si="18"/>
        <v>0.63225879470035373</v>
      </c>
      <c r="L63" s="55">
        <f t="shared" si="7"/>
        <v>4.8840450464154465E-2</v>
      </c>
      <c r="M63" s="55">
        <f t="shared" si="13"/>
        <v>0.11733153953940194</v>
      </c>
      <c r="N63" s="55">
        <f t="shared" si="8"/>
        <v>5.2069350827075547E-2</v>
      </c>
      <c r="O63" s="55">
        <f t="shared" si="14"/>
        <v>7.3268140317152369E-2</v>
      </c>
      <c r="Q63" s="55">
        <v>3.25</v>
      </c>
      <c r="R63" s="55">
        <v>2.3775740396863799E-2</v>
      </c>
      <c r="S63" s="55">
        <v>6.5712735020168514E-2</v>
      </c>
      <c r="T63" s="55">
        <v>3.9607685072513381E-2</v>
      </c>
      <c r="U63" s="55">
        <f t="shared" si="15"/>
        <v>0.10699968139686379</v>
      </c>
      <c r="V63" s="55">
        <f t="shared" si="9"/>
        <v>2.3775740396863799E-2</v>
      </c>
      <c r="W63" s="55">
        <f t="shared" si="19"/>
        <v>0.24368723333569595</v>
      </c>
      <c r="X63" s="55">
        <f t="shared" si="16"/>
        <v>6.5712735020168514E-2</v>
      </c>
      <c r="Y63" s="55">
        <f t="shared" si="10"/>
        <v>6.5712735020168514E-2</v>
      </c>
      <c r="Z63" s="55">
        <f t="shared" si="17"/>
        <v>0.1499327565429443</v>
      </c>
      <c r="AA63" s="55">
        <f t="shared" si="11"/>
        <v>3.9607685072513381E-2</v>
      </c>
    </row>
    <row r="64" spans="1:27" x14ac:dyDescent="0.2">
      <c r="E64" s="55">
        <v>3.5</v>
      </c>
      <c r="F64" s="55">
        <v>1.2889172684281667E-2</v>
      </c>
      <c r="G64" s="55">
        <v>4.8454833241223912E-2</v>
      </c>
      <c r="H64" s="55">
        <v>5.4575872666610153E-2</v>
      </c>
      <c r="I64" s="55">
        <f t="shared" si="12"/>
        <v>0.24519527268428165</v>
      </c>
      <c r="J64" s="55">
        <f t="shared" si="6"/>
        <v>1.2889172684281667E-2</v>
      </c>
      <c r="K64" s="55">
        <f t="shared" si="18"/>
        <v>0.67852859768641505</v>
      </c>
      <c r="L64" s="55">
        <f t="shared" si="7"/>
        <v>4.8454833241223912E-2</v>
      </c>
      <c r="M64" s="55">
        <f t="shared" si="13"/>
        <v>0.12397530297909917</v>
      </c>
      <c r="N64" s="55">
        <f t="shared" si="8"/>
        <v>5.4575872666610153E-2</v>
      </c>
      <c r="O64" s="55">
        <f t="shared" si="14"/>
        <v>8.0685232972831394E-2</v>
      </c>
      <c r="Q64" s="55">
        <v>3.5</v>
      </c>
      <c r="R64" s="55">
        <v>2.4059661260364264E-2</v>
      </c>
      <c r="S64" s="55">
        <v>6.6273869069298372E-2</v>
      </c>
      <c r="T64" s="55">
        <v>4.21764892646697E-2</v>
      </c>
      <c r="U64" s="55">
        <f t="shared" si="15"/>
        <v>0.10728360226036426</v>
      </c>
      <c r="V64" s="55">
        <f t="shared" si="9"/>
        <v>2.4059661260364264E-2</v>
      </c>
      <c r="W64" s="55">
        <f t="shared" si="19"/>
        <v>0.26082246440496404</v>
      </c>
      <c r="X64" s="55">
        <f t="shared" si="16"/>
        <v>6.6273869069298372E-2</v>
      </c>
      <c r="Y64" s="55">
        <f t="shared" si="10"/>
        <v>6.6273869069298372E-2</v>
      </c>
      <c r="Z64" s="55">
        <f t="shared" si="17"/>
        <v>0.15951219032753097</v>
      </c>
      <c r="AA64" s="55">
        <f t="shared" si="11"/>
        <v>4.21764892646697E-2</v>
      </c>
    </row>
    <row r="65" spans="5:27" x14ac:dyDescent="0.2">
      <c r="E65" s="55">
        <v>3.75</v>
      </c>
      <c r="Q65" s="55">
        <v>3.75</v>
      </c>
      <c r="R65" s="55">
        <v>2.2722104883675574E-2</v>
      </c>
      <c r="S65" s="55">
        <v>6.3441825239133193E-2</v>
      </c>
      <c r="T65" s="55">
        <v>4.0751196286923363E-2</v>
      </c>
      <c r="U65" s="55">
        <f t="shared" si="15"/>
        <v>0.10594604588367557</v>
      </c>
      <c r="V65" s="55">
        <f t="shared" si="9"/>
        <v>2.2722104883675574E-2</v>
      </c>
      <c r="W65" s="55">
        <f t="shared" si="19"/>
        <v>0.27785664009366173</v>
      </c>
      <c r="X65" s="55">
        <f t="shared" si="16"/>
        <v>6.3441825239133193E-2</v>
      </c>
      <c r="Y65" s="55">
        <f t="shared" si="10"/>
        <v>6.3441825239133193E-2</v>
      </c>
      <c r="Z65" s="55">
        <f t="shared" si="17"/>
        <v>0.16889418200511025</v>
      </c>
      <c r="AA65" s="55">
        <f t="shared" si="11"/>
        <v>4.0751196286923363E-2</v>
      </c>
    </row>
    <row r="66" spans="5:27" x14ac:dyDescent="0.2">
      <c r="E66" s="55">
        <v>4</v>
      </c>
      <c r="Q66" s="55">
        <v>4</v>
      </c>
    </row>
    <row r="67" spans="5:27" x14ac:dyDescent="0.2">
      <c r="E67" s="55">
        <v>4.25</v>
      </c>
    </row>
    <row r="68" spans="5:27" x14ac:dyDescent="0.2">
      <c r="E68" s="55">
        <v>4.5</v>
      </c>
    </row>
    <row r="69" spans="5:27" x14ac:dyDescent="0.2">
      <c r="E69" s="55">
        <v>4.75</v>
      </c>
    </row>
    <row r="70" spans="5:27" x14ac:dyDescent="0.2">
      <c r="E70" s="55">
        <v>5.25</v>
      </c>
    </row>
    <row r="71" spans="5:27" x14ac:dyDescent="0.2">
      <c r="E71" s="55">
        <v>5.75</v>
      </c>
    </row>
    <row r="72" spans="5:27" x14ac:dyDescent="0.2">
      <c r="E72" s="55">
        <v>6.25</v>
      </c>
    </row>
    <row r="73" spans="5:27" x14ac:dyDescent="0.2">
      <c r="E73" s="55">
        <v>6.75</v>
      </c>
    </row>
    <row r="74" spans="5:27" x14ac:dyDescent="0.2">
      <c r="E74" s="55">
        <v>7.25</v>
      </c>
    </row>
    <row r="84" spans="1:34" ht="16" customHeight="1" x14ac:dyDescent="0.2"/>
    <row r="93" spans="1:34" x14ac:dyDescent="0.2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</row>
    <row r="94" spans="1:34" ht="21" x14ac:dyDescent="0.25">
      <c r="A94" s="58"/>
      <c r="B94" s="85"/>
      <c r="C94" s="85"/>
      <c r="D94" s="85"/>
      <c r="E94" s="85"/>
      <c r="F94" s="85"/>
      <c r="G94" s="85"/>
      <c r="H94" s="85"/>
      <c r="I94" s="58"/>
      <c r="J94" s="58"/>
      <c r="K94" s="58"/>
      <c r="L94" s="58"/>
      <c r="M94" s="59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</row>
    <row r="95" spans="1:34" x14ac:dyDescent="0.2">
      <c r="AC95" s="58"/>
      <c r="AD95" s="58"/>
      <c r="AE95" s="58"/>
      <c r="AF95" s="58"/>
      <c r="AG95" s="58"/>
      <c r="AH95" s="58"/>
    </row>
    <row r="96" spans="1:34" ht="21" x14ac:dyDescent="0.25">
      <c r="B96" s="66" t="s">
        <v>9</v>
      </c>
      <c r="C96" s="66"/>
      <c r="D96" s="66"/>
      <c r="E96" s="66"/>
      <c r="F96" s="66"/>
      <c r="G96" s="66"/>
      <c r="H96" s="66"/>
      <c r="M96" s="9" t="s">
        <v>10</v>
      </c>
      <c r="AC96" s="58"/>
      <c r="AD96" s="58"/>
      <c r="AE96" s="58"/>
      <c r="AF96" s="58"/>
      <c r="AG96" s="58"/>
      <c r="AH96" s="58"/>
    </row>
    <row r="97" spans="1:34" x14ac:dyDescent="0.2">
      <c r="B97" s="12" t="s">
        <v>143</v>
      </c>
      <c r="E97" s="12"/>
      <c r="F97" s="12" t="s">
        <v>220</v>
      </c>
      <c r="L97" s="12" t="s">
        <v>143</v>
      </c>
      <c r="O97" s="12"/>
      <c r="P97" s="12" t="s">
        <v>220</v>
      </c>
      <c r="T97" s="12"/>
      <c r="AC97" s="58"/>
      <c r="AD97" s="58"/>
      <c r="AE97" s="58"/>
      <c r="AF97" s="58"/>
      <c r="AG97" s="58"/>
      <c r="AH97" s="58"/>
    </row>
    <row r="98" spans="1:34" x14ac:dyDescent="0.2">
      <c r="A98" s="55" t="s">
        <v>6</v>
      </c>
      <c r="B98" s="55" t="s">
        <v>0</v>
      </c>
      <c r="C98" s="55" t="s">
        <v>2</v>
      </c>
      <c r="D98" s="55" t="s">
        <v>3</v>
      </c>
      <c r="F98" s="55" t="s">
        <v>5</v>
      </c>
      <c r="G98" s="55" t="s">
        <v>1</v>
      </c>
      <c r="H98" s="55" t="s">
        <v>4</v>
      </c>
      <c r="K98" s="55" t="s">
        <v>6</v>
      </c>
      <c r="L98" s="55" t="s">
        <v>0</v>
      </c>
      <c r="M98" s="55" t="s">
        <v>2</v>
      </c>
      <c r="N98" s="55" t="s">
        <v>3</v>
      </c>
      <c r="P98" s="55" t="s">
        <v>5</v>
      </c>
      <c r="Q98" s="55" t="s">
        <v>1</v>
      </c>
      <c r="R98" s="55" t="s">
        <v>4</v>
      </c>
      <c r="AC98" s="58"/>
      <c r="AD98" s="58"/>
      <c r="AE98" s="58"/>
      <c r="AF98" s="58"/>
      <c r="AG98" s="58"/>
      <c r="AH98" s="58"/>
    </row>
    <row r="99" spans="1:34" x14ac:dyDescent="0.2">
      <c r="A99" s="55">
        <v>0</v>
      </c>
      <c r="B99" s="55">
        <v>2.22938105622972</v>
      </c>
      <c r="C99" s="55">
        <v>2.18603860489053</v>
      </c>
      <c r="D99" s="55">
        <v>1.4448917627934999E-2</v>
      </c>
      <c r="F99" s="55">
        <v>2.2560084067372501</v>
      </c>
      <c r="G99" s="55">
        <v>2.1647279405305802</v>
      </c>
      <c r="H99" s="55">
        <v>-2.5918117541852098E-3</v>
      </c>
      <c r="I99" s="1"/>
      <c r="K99" s="55">
        <v>0</v>
      </c>
      <c r="L99" s="55">
        <f>(B99-0.0067)/1.609*0.05</f>
        <v>6.9070262779046626E-2</v>
      </c>
      <c r="M99" s="55">
        <f>(C99+0.0881)/1.0504*0.05</f>
        <v>0.10825107601344869</v>
      </c>
      <c r="N99" s="55">
        <f>(D99+0.0221)/1.8135*0.05</f>
        <v>1.0076900366124898E-3</v>
      </c>
      <c r="P99" s="55">
        <f>(F99-0.0067)/1.609*0.05</f>
        <v>6.9897713074495035E-2</v>
      </c>
      <c r="Q99" s="55">
        <f>(G99+0.0881)/1.0504*0.05</f>
        <v>0.10723666891329875</v>
      </c>
      <c r="R99" s="55">
        <f>(H99+0.0221)/1.8135*0.05</f>
        <v>5.3786016668913139E-4</v>
      </c>
      <c r="AC99" s="58"/>
      <c r="AD99" s="58"/>
      <c r="AE99" s="58"/>
      <c r="AF99" s="58"/>
      <c r="AG99" s="58"/>
      <c r="AH99" s="58"/>
    </row>
    <row r="100" spans="1:34" ht="16" customHeight="1" x14ac:dyDescent="0.2">
      <c r="A100" s="55">
        <v>0.25</v>
      </c>
      <c r="B100" s="55">
        <v>1.6023207641710699</v>
      </c>
      <c r="C100" s="55">
        <v>1.8000014160879401</v>
      </c>
      <c r="D100" s="55">
        <v>0.72037307963969499</v>
      </c>
      <c r="F100" s="55">
        <v>1.82474149160362</v>
      </c>
      <c r="G100" s="55">
        <v>1.9708833339610501</v>
      </c>
      <c r="H100" s="55">
        <v>0.31611830070325803</v>
      </c>
      <c r="I100" s="1"/>
      <c r="K100" s="55">
        <v>0.25</v>
      </c>
      <c r="L100" s="55">
        <f t="shared" ref="L100:L115" si="20">(B100-0.0067)/1.609*0.05</f>
        <v>4.958423754416004E-2</v>
      </c>
      <c r="M100" s="55">
        <f t="shared" ref="M100:M115" si="21">(C100+0.0881)/1.0504*0.05</f>
        <v>8.9875353012563802E-2</v>
      </c>
      <c r="N100" s="55">
        <f t="shared" ref="N100:N115" si="22">(D100+0.0221)/1.8135*0.05</f>
        <v>2.0470721798723328E-2</v>
      </c>
      <c r="P100" s="55">
        <f t="shared" ref="P100:P115" si="23">(F100-0.0067)/1.609*0.05</f>
        <v>5.6496006575625236E-2</v>
      </c>
      <c r="Q100" s="55">
        <f>(G100+0.0881)/1.0504*0.05</f>
        <v>9.8009488478724774E-2</v>
      </c>
      <c r="R100" s="55">
        <f t="shared" ref="R100:R115" si="24">(H100+0.0221)/1.8135*0.05</f>
        <v>9.3250151834369469E-3</v>
      </c>
      <c r="AC100" s="58"/>
      <c r="AD100" s="58"/>
      <c r="AE100" s="58"/>
      <c r="AF100" s="58"/>
      <c r="AG100" s="58"/>
      <c r="AH100" s="58"/>
    </row>
    <row r="101" spans="1:34" x14ac:dyDescent="0.2">
      <c r="A101" s="55">
        <v>0.5</v>
      </c>
      <c r="B101" s="55">
        <v>1.17086095313065</v>
      </c>
      <c r="C101" s="55">
        <v>1.43045728940531</v>
      </c>
      <c r="D101" s="55">
        <v>1.1387091613931899</v>
      </c>
      <c r="F101" s="55">
        <v>1.5374655288060799</v>
      </c>
      <c r="G101" s="55">
        <v>1.8279368864827199</v>
      </c>
      <c r="H101" s="55">
        <v>0.52471922010947003</v>
      </c>
      <c r="I101" s="1"/>
      <c r="K101" s="55">
        <v>0.5</v>
      </c>
      <c r="L101" s="55">
        <f t="shared" si="20"/>
        <v>3.6176536766023934E-2</v>
      </c>
      <c r="M101" s="55">
        <f t="shared" si="21"/>
        <v>7.228471484221774E-2</v>
      </c>
      <c r="N101" s="55">
        <f t="shared" si="22"/>
        <v>3.2004663947978768E-2</v>
      </c>
      <c r="P101" s="55">
        <f t="shared" si="23"/>
        <v>4.7568848005160973E-2</v>
      </c>
      <c r="Q101" s="55">
        <f t="shared" ref="Q101:Q115" si="25">(G101+0.0881)/1.0504*0.05</f>
        <v>9.1205106934630631E-2</v>
      </c>
      <c r="R101" s="55">
        <f t="shared" si="24"/>
        <v>1.5076350154658675E-2</v>
      </c>
      <c r="AC101" s="58"/>
      <c r="AD101" s="58"/>
      <c r="AE101" s="58"/>
      <c r="AF101" s="58"/>
      <c r="AG101" s="58"/>
      <c r="AH101" s="58"/>
    </row>
    <row r="102" spans="1:34" x14ac:dyDescent="0.2">
      <c r="A102" s="55">
        <v>0.75</v>
      </c>
      <c r="B102" s="55">
        <v>0.90008643735382499</v>
      </c>
      <c r="C102" s="55">
        <v>1.2626675875216899</v>
      </c>
      <c r="D102" s="55">
        <v>1.4141472275337601</v>
      </c>
      <c r="F102" s="55">
        <v>1.4371332285275999</v>
      </c>
      <c r="G102" s="55">
        <v>1.7290466493586401</v>
      </c>
      <c r="H102" s="55">
        <v>0.63599493846517596</v>
      </c>
      <c r="I102" s="1"/>
      <c r="K102" s="55">
        <v>0.75</v>
      </c>
      <c r="L102" s="55">
        <f t="shared" si="20"/>
        <v>2.7762163994836078E-2</v>
      </c>
      <c r="M102" s="55">
        <f t="shared" si="21"/>
        <v>6.4297771683248767E-2</v>
      </c>
      <c r="N102" s="55">
        <f t="shared" si="22"/>
        <v>3.9598765578543159E-2</v>
      </c>
      <c r="P102" s="55">
        <f t="shared" si="23"/>
        <v>4.4451001508004975E-2</v>
      </c>
      <c r="Q102" s="55">
        <f t="shared" si="25"/>
        <v>8.6497841268023623E-2</v>
      </c>
      <c r="R102" s="55">
        <f t="shared" si="24"/>
        <v>1.8144332463886852E-2</v>
      </c>
      <c r="AC102" s="58"/>
      <c r="AD102" s="58"/>
      <c r="AE102" s="58"/>
      <c r="AF102" s="58"/>
      <c r="AG102" s="58"/>
      <c r="AH102" s="58"/>
    </row>
    <row r="103" spans="1:34" x14ac:dyDescent="0.2">
      <c r="A103" s="55">
        <v>1</v>
      </c>
      <c r="B103" s="3">
        <v>0.71206779330695102</v>
      </c>
      <c r="C103" s="3">
        <v>1.0932146448514499</v>
      </c>
      <c r="D103" s="55">
        <v>1.6112710293521899</v>
      </c>
      <c r="F103" s="55">
        <v>1.38089445614511</v>
      </c>
      <c r="G103" s="55">
        <v>1.62474256723827</v>
      </c>
      <c r="H103" s="55">
        <v>0.74037188742836102</v>
      </c>
      <c r="I103" s="1"/>
      <c r="K103" s="55">
        <v>1</v>
      </c>
      <c r="L103" s="55">
        <f t="shared" si="20"/>
        <v>2.191944665341675E-2</v>
      </c>
      <c r="M103" s="55">
        <f t="shared" si="21"/>
        <v>5.623165674273848E-2</v>
      </c>
      <c r="N103" s="55">
        <f t="shared" si="22"/>
        <v>4.5033664994546183E-2</v>
      </c>
      <c r="P103" s="55">
        <f t="shared" si="23"/>
        <v>4.2703370296616222E-2</v>
      </c>
      <c r="Q103" s="55">
        <f t="shared" si="25"/>
        <v>8.1532871631676995E-2</v>
      </c>
      <c r="R103" s="55">
        <f t="shared" si="24"/>
        <v>2.1022108834528843E-2</v>
      </c>
      <c r="AC103" s="58"/>
      <c r="AD103" s="58"/>
      <c r="AE103" s="58"/>
      <c r="AF103" s="58"/>
      <c r="AG103" s="58"/>
      <c r="AH103" s="58"/>
    </row>
    <row r="104" spans="1:34" x14ac:dyDescent="0.2">
      <c r="A104" s="55">
        <v>1.25</v>
      </c>
      <c r="B104" s="55">
        <v>0.54309470927262304</v>
      </c>
      <c r="C104" s="55">
        <v>0.997408863995215</v>
      </c>
      <c r="D104" s="55">
        <v>1.7410114253354301</v>
      </c>
      <c r="F104" s="55">
        <v>1.3058997303069499</v>
      </c>
      <c r="G104" s="55">
        <v>1.5731941746448299</v>
      </c>
      <c r="H104" s="55">
        <v>0.82561012687521595</v>
      </c>
      <c r="I104" s="1"/>
      <c r="K104" s="55">
        <v>1.25</v>
      </c>
      <c r="L104" s="55">
        <f t="shared" si="20"/>
        <v>1.6668573936377346E-2</v>
      </c>
      <c r="M104" s="55">
        <f t="shared" si="21"/>
        <v>5.1671214013481293E-2</v>
      </c>
      <c r="N104" s="55">
        <f t="shared" si="22"/>
        <v>4.861073684409789E-2</v>
      </c>
      <c r="P104" s="55">
        <f t="shared" si="23"/>
        <v>4.0372894043099752E-2</v>
      </c>
      <c r="Q104" s="55">
        <f t="shared" si="25"/>
        <v>7.9079121032217731E-2</v>
      </c>
      <c r="R104" s="55">
        <f t="shared" si="24"/>
        <v>2.3372211934800553E-2</v>
      </c>
      <c r="AC104" s="58"/>
      <c r="AD104" s="58"/>
      <c r="AE104" s="58"/>
      <c r="AF104" s="58"/>
      <c r="AG104" s="58"/>
      <c r="AH104" s="58"/>
    </row>
    <row r="105" spans="1:34" x14ac:dyDescent="0.2">
      <c r="A105" s="55">
        <v>1.5</v>
      </c>
      <c r="B105" s="55">
        <v>0.43191002509725901</v>
      </c>
      <c r="C105" s="55">
        <v>0.90334436294675102</v>
      </c>
      <c r="D105" s="55">
        <v>1.82665878805364</v>
      </c>
      <c r="F105" s="55">
        <v>1.2440364503932699</v>
      </c>
      <c r="G105" s="55">
        <v>1.5287344920637</v>
      </c>
      <c r="H105" s="55">
        <v>0.89464559488977002</v>
      </c>
      <c r="I105" s="1"/>
      <c r="K105" s="55">
        <v>1.5</v>
      </c>
      <c r="L105" s="55">
        <f t="shared" si="20"/>
        <v>1.3213487417565541E-2</v>
      </c>
      <c r="M105" s="55">
        <f t="shared" si="21"/>
        <v>4.7193657794495004E-2</v>
      </c>
      <c r="N105" s="55">
        <f t="shared" si="22"/>
        <v>5.0972119880166533E-2</v>
      </c>
      <c r="P105" s="55">
        <f t="shared" si="23"/>
        <v>3.8450480124091677E-2</v>
      </c>
      <c r="Q105" s="55">
        <f t="shared" si="25"/>
        <v>7.6962799507982682E-2</v>
      </c>
      <c r="R105" s="55">
        <f t="shared" si="24"/>
        <v>2.5275588499855808E-2</v>
      </c>
      <c r="AC105" s="58"/>
      <c r="AD105" s="58"/>
      <c r="AE105" s="58"/>
      <c r="AF105" s="58"/>
      <c r="AG105" s="58"/>
      <c r="AH105" s="58"/>
    </row>
    <row r="106" spans="1:34" x14ac:dyDescent="0.2">
      <c r="A106" s="55">
        <v>1.75</v>
      </c>
      <c r="B106" s="55">
        <v>0.33128355664659498</v>
      </c>
      <c r="C106" s="55">
        <v>0.81572806842025802</v>
      </c>
      <c r="D106" s="55">
        <v>1.94430430291358</v>
      </c>
      <c r="F106" s="55">
        <v>1.1724308865665101</v>
      </c>
      <c r="G106" s="55">
        <v>1.4889953736636701</v>
      </c>
      <c r="H106" s="55">
        <v>0.96005319235223296</v>
      </c>
      <c r="I106" s="1"/>
      <c r="K106" s="55">
        <v>1.75</v>
      </c>
      <c r="L106" s="55">
        <f t="shared" si="20"/>
        <v>1.0086499585040244E-2</v>
      </c>
      <c r="M106" s="55">
        <f t="shared" si="21"/>
        <v>4.3023042099212587E-2</v>
      </c>
      <c r="N106" s="55">
        <f t="shared" si="22"/>
        <v>5.4215723818957277E-2</v>
      </c>
      <c r="P106" s="55">
        <f t="shared" si="23"/>
        <v>3.6225322764652276E-2</v>
      </c>
      <c r="Q106" s="55">
        <f t="shared" si="25"/>
        <v>7.5071181153068836E-2</v>
      </c>
      <c r="R106" s="55">
        <f t="shared" si="24"/>
        <v>2.7078941062923436E-2</v>
      </c>
      <c r="AC106" s="58"/>
      <c r="AD106" s="58"/>
      <c r="AE106" s="58"/>
      <c r="AF106" s="58"/>
      <c r="AG106" s="58"/>
      <c r="AH106" s="58"/>
    </row>
    <row r="107" spans="1:34" x14ac:dyDescent="0.2">
      <c r="A107" s="55">
        <v>2</v>
      </c>
      <c r="B107" s="55">
        <v>0.25993284936323602</v>
      </c>
      <c r="C107" s="55">
        <v>0.78110808511005703</v>
      </c>
      <c r="D107" s="55">
        <v>1.9823127610793001</v>
      </c>
      <c r="F107" s="55">
        <v>1.1305671812384399</v>
      </c>
      <c r="G107" s="55">
        <v>1.42315720406952</v>
      </c>
      <c r="H107" s="55">
        <v>1.01868092345195</v>
      </c>
      <c r="I107" s="1"/>
      <c r="K107" s="55">
        <v>2</v>
      </c>
      <c r="L107" s="55">
        <f t="shared" si="20"/>
        <v>7.8692619441651981E-3</v>
      </c>
      <c r="M107" s="55">
        <f t="shared" si="21"/>
        <v>4.1375099253144372E-2</v>
      </c>
      <c r="N107" s="55">
        <f t="shared" si="22"/>
        <v>5.5263654840896063E-2</v>
      </c>
      <c r="P107" s="55">
        <f t="shared" si="23"/>
        <v>3.4924399665582355E-2</v>
      </c>
      <c r="Q107" s="55">
        <f t="shared" si="25"/>
        <v>7.1937224108412037E-2</v>
      </c>
      <c r="R107" s="55">
        <f t="shared" si="24"/>
        <v>2.8695365962281505E-2</v>
      </c>
      <c r="AC107" s="58"/>
      <c r="AD107" s="58"/>
      <c r="AE107" s="58"/>
      <c r="AF107" s="58"/>
      <c r="AG107" s="58"/>
      <c r="AH107" s="58"/>
    </row>
    <row r="108" spans="1:34" x14ac:dyDescent="0.2">
      <c r="A108" s="55">
        <v>2.25</v>
      </c>
      <c r="B108" s="55">
        <v>0.202135260414676</v>
      </c>
      <c r="C108" s="55">
        <v>0.73022171321324503</v>
      </c>
      <c r="D108" s="55">
        <v>2.0215818867839199</v>
      </c>
      <c r="F108" s="55">
        <v>1.0699138060117801</v>
      </c>
      <c r="G108" s="55">
        <v>1.3905437542276999</v>
      </c>
      <c r="H108" s="55">
        <v>1.0632226256602599</v>
      </c>
      <c r="I108" s="1"/>
      <c r="K108" s="55">
        <v>2.25</v>
      </c>
      <c r="L108" s="55">
        <f t="shared" si="20"/>
        <v>6.0731901931223124E-3</v>
      </c>
      <c r="M108" s="55">
        <f t="shared" si="21"/>
        <v>3.8952861443890187E-2</v>
      </c>
      <c r="N108" s="55">
        <f t="shared" si="22"/>
        <v>5.6346343721641025E-2</v>
      </c>
      <c r="P108" s="55">
        <f t="shared" si="23"/>
        <v>3.3039583779110634E-2</v>
      </c>
      <c r="Q108" s="55">
        <f t="shared" si="25"/>
        <v>7.0384794089285038E-2</v>
      </c>
      <c r="R108" s="55">
        <f t="shared" si="24"/>
        <v>2.9923425025096775E-2</v>
      </c>
      <c r="AC108" s="58"/>
      <c r="AD108" s="58"/>
      <c r="AE108" s="58"/>
      <c r="AF108" s="58"/>
      <c r="AG108" s="58"/>
      <c r="AH108" s="58"/>
    </row>
    <row r="109" spans="1:34" ht="16" customHeight="1" x14ac:dyDescent="0.2">
      <c r="A109" s="55">
        <v>2.5</v>
      </c>
      <c r="B109" s="55">
        <v>0.162592945795657</v>
      </c>
      <c r="C109" s="55">
        <v>0.70795064628369297</v>
      </c>
      <c r="D109" s="55">
        <v>2.08145746941823</v>
      </c>
      <c r="F109" s="55">
        <v>1.0620596428170299</v>
      </c>
      <c r="G109" s="55">
        <v>1.3789892799057699</v>
      </c>
      <c r="H109" s="55">
        <v>1.12168349488652</v>
      </c>
      <c r="I109" s="1"/>
      <c r="K109" s="55">
        <v>2.5</v>
      </c>
      <c r="L109" s="55">
        <f t="shared" si="20"/>
        <v>4.8444047792311068E-3</v>
      </c>
      <c r="M109" s="55">
        <f t="shared" si="21"/>
        <v>3.7892738303679216E-2</v>
      </c>
      <c r="N109" s="55">
        <f t="shared" si="22"/>
        <v>5.7997173129810592E-2</v>
      </c>
      <c r="P109" s="55">
        <f t="shared" si="23"/>
        <v>3.279551407138067E-2</v>
      </c>
      <c r="Q109" s="55">
        <f t="shared" si="25"/>
        <v>6.9834790551493248E-2</v>
      </c>
      <c r="R109" s="55">
        <f t="shared" si="24"/>
        <v>3.1535249376523848E-2</v>
      </c>
      <c r="AC109" s="58"/>
      <c r="AD109" s="58"/>
      <c r="AE109" s="58"/>
      <c r="AF109" s="58"/>
      <c r="AG109" s="58"/>
      <c r="AH109" s="58"/>
    </row>
    <row r="110" spans="1:34" x14ac:dyDescent="0.2">
      <c r="A110" s="55">
        <v>2.75</v>
      </c>
      <c r="B110" s="55">
        <v>0.13136300849848301</v>
      </c>
      <c r="C110" s="55">
        <v>0.65565976359530298</v>
      </c>
      <c r="D110" s="55">
        <v>2.07296665524595</v>
      </c>
      <c r="F110" s="55">
        <v>1.00451496266253</v>
      </c>
      <c r="G110" s="55">
        <v>1.3518257889018299</v>
      </c>
      <c r="H110" s="55">
        <v>1.1500822363305701</v>
      </c>
      <c r="I110" s="1"/>
      <c r="K110" s="55">
        <v>2.75</v>
      </c>
      <c r="L110" s="55">
        <f t="shared" si="20"/>
        <v>3.873928169623462E-3</v>
      </c>
      <c r="M110" s="55">
        <f t="shared" si="21"/>
        <v>3.5403644497110767E-2</v>
      </c>
      <c r="N110" s="55">
        <f t="shared" si="22"/>
        <v>5.7763072932063703E-2</v>
      </c>
      <c r="P110" s="55">
        <f t="shared" si="23"/>
        <v>3.1007301512197952E-2</v>
      </c>
      <c r="Q110" s="55">
        <f t="shared" si="25"/>
        <v>6.854178355397135E-2</v>
      </c>
      <c r="R110" s="55">
        <f t="shared" si="24"/>
        <v>3.2318230943770891E-2</v>
      </c>
      <c r="AC110" s="58"/>
      <c r="AD110" s="58"/>
      <c r="AE110" s="58"/>
      <c r="AF110" s="58"/>
      <c r="AG110" s="58"/>
      <c r="AH110" s="58"/>
    </row>
    <row r="111" spans="1:34" x14ac:dyDescent="0.2">
      <c r="A111" s="55">
        <v>3</v>
      </c>
      <c r="B111" s="55">
        <v>0.110357970191788</v>
      </c>
      <c r="C111" s="55">
        <v>0.64870456675650801</v>
      </c>
      <c r="D111" s="55">
        <v>2.1450329366649399</v>
      </c>
      <c r="F111" s="55">
        <v>0.97392287428511304</v>
      </c>
      <c r="G111" s="55">
        <v>1.3348667844875699</v>
      </c>
      <c r="H111" s="55">
        <v>1.18553076093063</v>
      </c>
      <c r="I111" s="1"/>
      <c r="K111" s="55">
        <v>3</v>
      </c>
      <c r="L111" s="55">
        <f t="shared" si="20"/>
        <v>3.2211923614601616E-3</v>
      </c>
      <c r="M111" s="55">
        <f t="shared" si="21"/>
        <v>3.5072570770968585E-2</v>
      </c>
      <c r="N111" s="55">
        <f t="shared" si="22"/>
        <v>5.9750012039287016E-2</v>
      </c>
      <c r="P111" s="55">
        <f t="shared" si="23"/>
        <v>3.0056646186610098E-2</v>
      </c>
      <c r="Q111" s="55">
        <f t="shared" si="25"/>
        <v>6.7734519444381663E-2</v>
      </c>
      <c r="R111" s="55">
        <f t="shared" si="24"/>
        <v>3.3295582049369457E-2</v>
      </c>
      <c r="AC111" s="58"/>
      <c r="AD111" s="58"/>
      <c r="AE111" s="58"/>
      <c r="AF111" s="58"/>
      <c r="AG111" s="58"/>
      <c r="AH111" s="58"/>
    </row>
    <row r="112" spans="1:34" x14ac:dyDescent="0.2">
      <c r="A112" s="55">
        <v>3.25</v>
      </c>
      <c r="B112" s="55">
        <v>9.4856074383509306E-2</v>
      </c>
      <c r="C112" s="55">
        <v>0.61759147669111703</v>
      </c>
      <c r="D112" s="55">
        <v>2.1239129840371</v>
      </c>
      <c r="F112" s="55">
        <v>0.94804638354050896</v>
      </c>
      <c r="G112" s="55">
        <v>1.30563474059602</v>
      </c>
      <c r="H112" s="55">
        <v>1.20793970104272</v>
      </c>
      <c r="I112" s="1"/>
      <c r="K112" s="55">
        <v>3.25</v>
      </c>
      <c r="L112" s="55">
        <f t="shared" si="20"/>
        <v>2.7394678180083691E-3</v>
      </c>
      <c r="M112" s="55">
        <f t="shared" si="21"/>
        <v>3.3591559248434738E-2</v>
      </c>
      <c r="N112" s="55">
        <f t="shared" si="22"/>
        <v>5.9167713924375524E-2</v>
      </c>
      <c r="P112" s="55">
        <f t="shared" si="23"/>
        <v>2.9252529009959883E-2</v>
      </c>
      <c r="Q112" s="55">
        <f t="shared" si="25"/>
        <v>6.6343047438881392E-2</v>
      </c>
      <c r="R112" s="55">
        <f t="shared" si="24"/>
        <v>3.3913418832167634E-2</v>
      </c>
      <c r="AC112" s="58"/>
      <c r="AD112" s="58"/>
      <c r="AE112" s="58"/>
      <c r="AF112" s="58"/>
      <c r="AG112" s="58"/>
      <c r="AH112" s="58"/>
    </row>
    <row r="113" spans="1:69" x14ac:dyDescent="0.2">
      <c r="A113" s="55">
        <v>3.5</v>
      </c>
      <c r="B113" s="55">
        <v>8.1828041390979003E-2</v>
      </c>
      <c r="C113" s="55">
        <v>0.61927150131347797</v>
      </c>
      <c r="D113" s="55">
        <v>2.15096351518909</v>
      </c>
      <c r="F113" s="55">
        <v>0.92695255345281002</v>
      </c>
      <c r="G113" s="55">
        <v>1.2827460047197501</v>
      </c>
      <c r="H113" s="55">
        <v>1.2383457644404201</v>
      </c>
      <c r="I113" s="1"/>
      <c r="K113" s="55">
        <v>3.5</v>
      </c>
      <c r="L113" s="55">
        <f t="shared" si="20"/>
        <v>2.3346190612485709E-3</v>
      </c>
      <c r="M113" s="55">
        <f t="shared" si="21"/>
        <v>3.3671529955896701E-2</v>
      </c>
      <c r="N113" s="55">
        <f t="shared" si="22"/>
        <v>5.9913523991979328E-2</v>
      </c>
      <c r="P113" s="55">
        <f t="shared" si="23"/>
        <v>2.8597033979266936E-2</v>
      </c>
      <c r="Q113" s="55">
        <f t="shared" si="25"/>
        <v>6.5253522692295798E-2</v>
      </c>
      <c r="R113" s="55">
        <f t="shared" si="24"/>
        <v>3.4751744263590303E-2</v>
      </c>
      <c r="AC113" s="58"/>
      <c r="AD113" s="58"/>
      <c r="AE113" s="58"/>
      <c r="AF113" s="58"/>
      <c r="AG113" s="58"/>
      <c r="AH113" s="58"/>
    </row>
    <row r="114" spans="1:69" x14ac:dyDescent="0.2">
      <c r="A114" s="55">
        <v>3.75</v>
      </c>
      <c r="B114" s="55">
        <v>7.2807185446532904E-2</v>
      </c>
      <c r="C114" s="55">
        <v>0.61385230686821102</v>
      </c>
      <c r="D114" s="55">
        <v>2.1581150883195699</v>
      </c>
      <c r="F114" s="55">
        <v>0.912069366191404</v>
      </c>
      <c r="G114" s="55">
        <v>1.25066795883501</v>
      </c>
      <c r="H114" s="55">
        <v>1.2603307067072</v>
      </c>
      <c r="I114" s="1"/>
      <c r="K114" s="55">
        <v>3.75</v>
      </c>
      <c r="L114" s="55">
        <f t="shared" si="20"/>
        <v>2.0542941406629244E-3</v>
      </c>
      <c r="M114" s="55">
        <f t="shared" si="21"/>
        <v>3.3413571347496715E-2</v>
      </c>
      <c r="N114" s="55">
        <f t="shared" si="22"/>
        <v>6.0110699981239871E-2</v>
      </c>
      <c r="P114" s="55">
        <f t="shared" si="23"/>
        <v>2.8134535928881418E-2</v>
      </c>
      <c r="Q114" s="55">
        <f t="shared" si="25"/>
        <v>6.3726578390851593E-2</v>
      </c>
      <c r="R114" s="55">
        <f t="shared" si="24"/>
        <v>3.5357891003782747E-2</v>
      </c>
      <c r="AC114" s="58"/>
      <c r="AD114" s="58"/>
      <c r="AE114" s="58"/>
      <c r="AF114" s="58"/>
      <c r="AG114" s="58"/>
      <c r="AH114" s="58"/>
    </row>
    <row r="115" spans="1:69" x14ac:dyDescent="0.2">
      <c r="A115" s="55">
        <v>4</v>
      </c>
      <c r="B115" s="55">
        <v>6.5946641631387207E-2</v>
      </c>
      <c r="C115" s="55">
        <v>0.60220905322112706</v>
      </c>
      <c r="D115" s="55">
        <v>2.1342259901879799</v>
      </c>
      <c r="F115" s="55">
        <v>0.87922722463139302</v>
      </c>
      <c r="G115" s="55">
        <v>1.24462217884087</v>
      </c>
      <c r="H115" s="55">
        <v>1.27708139516768</v>
      </c>
      <c r="I115" s="1"/>
      <c r="K115" s="55">
        <v>4</v>
      </c>
      <c r="L115" s="55">
        <f t="shared" si="20"/>
        <v>1.8411013558541707E-3</v>
      </c>
      <c r="M115" s="55">
        <f t="shared" si="21"/>
        <v>3.2859341832688835E-2</v>
      </c>
      <c r="N115" s="55">
        <f t="shared" si="22"/>
        <v>5.9452053768623662E-2</v>
      </c>
      <c r="P115" s="55">
        <f t="shared" si="23"/>
        <v>2.7113959746158892E-2</v>
      </c>
      <c r="Q115" s="55">
        <f t="shared" si="25"/>
        <v>6.3438793737665186E-2</v>
      </c>
      <c r="R115" s="55">
        <f t="shared" si="24"/>
        <v>3.5819724156815003E-2</v>
      </c>
      <c r="AC115" s="58"/>
      <c r="AD115" s="58"/>
      <c r="AE115" s="58"/>
      <c r="AF115" s="58"/>
      <c r="AG115" s="58"/>
      <c r="AH115" s="58"/>
    </row>
    <row r="116" spans="1:69" ht="16" customHeight="1" x14ac:dyDescent="0.2">
      <c r="A116" s="55">
        <v>4.25</v>
      </c>
      <c r="B116" s="55">
        <v>6.1913612177162902E-2</v>
      </c>
      <c r="C116" s="55">
        <v>0.58622890474311296</v>
      </c>
      <c r="D116" s="55">
        <v>2.1870183849718101</v>
      </c>
      <c r="F116" s="55">
        <v>0.86712294120848499</v>
      </c>
      <c r="G116" s="55">
        <v>1.2194669955816</v>
      </c>
      <c r="H116" s="55">
        <v>1.3098742188899599</v>
      </c>
      <c r="AC116" s="58"/>
      <c r="AD116" s="58"/>
      <c r="AE116" s="58"/>
      <c r="AF116" s="58"/>
      <c r="AG116" s="58"/>
      <c r="AH116" s="58"/>
    </row>
    <row r="117" spans="1:69" x14ac:dyDescent="0.2">
      <c r="A117" s="55">
        <v>4.5</v>
      </c>
      <c r="B117" s="55">
        <v>5.86781097949024E-2</v>
      </c>
      <c r="C117" s="55">
        <v>0.58230992463972497</v>
      </c>
      <c r="D117" s="55">
        <v>2.1758533969681602</v>
      </c>
      <c r="F117" s="55">
        <v>0.82288465354798401</v>
      </c>
      <c r="G117" s="55">
        <v>1.18306408307323</v>
      </c>
      <c r="H117" s="55">
        <v>1.33101470010732</v>
      </c>
      <c r="AC117" s="58"/>
      <c r="AD117" s="58"/>
      <c r="AE117" s="58"/>
      <c r="AF117" s="58"/>
      <c r="AG117" s="58"/>
      <c r="AH117" s="58"/>
    </row>
    <row r="118" spans="1:69" x14ac:dyDescent="0.2">
      <c r="A118" s="55">
        <v>4.75</v>
      </c>
      <c r="B118" s="55">
        <v>5.7726777949998601E-2</v>
      </c>
      <c r="C118" s="55">
        <v>0.57367132378501795</v>
      </c>
      <c r="D118" s="55">
        <v>2.1800323723095101</v>
      </c>
      <c r="F118" s="55">
        <v>0.82304604528958003</v>
      </c>
      <c r="G118" s="55">
        <v>1.1653604875349599</v>
      </c>
      <c r="H118" s="55">
        <v>1.35553079305924</v>
      </c>
      <c r="AC118" s="58"/>
      <c r="AD118" s="58"/>
      <c r="AE118" s="58"/>
      <c r="AF118" s="58"/>
      <c r="AG118" s="58"/>
      <c r="AH118" s="58"/>
    </row>
    <row r="119" spans="1:69" x14ac:dyDescent="0.2">
      <c r="A119" s="55">
        <v>5.25</v>
      </c>
      <c r="B119" s="55">
        <v>5.68541810878559E-2</v>
      </c>
      <c r="C119" s="55">
        <v>0.57328700803925603</v>
      </c>
      <c r="D119" s="55">
        <v>2.17346315246315</v>
      </c>
      <c r="F119" s="55">
        <v>0.78579571703046902</v>
      </c>
      <c r="G119" s="55">
        <v>1.1501449816665099</v>
      </c>
      <c r="H119" s="55">
        <v>1.37675629101685</v>
      </c>
      <c r="AC119" s="58"/>
      <c r="AD119" s="58"/>
      <c r="AE119" s="58"/>
      <c r="AF119" s="58"/>
      <c r="AG119" s="58"/>
      <c r="AH119" s="58"/>
    </row>
    <row r="120" spans="1:69" x14ac:dyDescent="0.2">
      <c r="A120" s="55">
        <v>5.75</v>
      </c>
      <c r="B120" s="55">
        <v>5.5976610460409498E-2</v>
      </c>
      <c r="C120" s="55">
        <v>0.54638459396139805</v>
      </c>
      <c r="D120" s="55">
        <v>2.1771816641572102</v>
      </c>
      <c r="AC120" s="58"/>
      <c r="AD120" s="58"/>
      <c r="AE120" s="58"/>
      <c r="AF120" s="60"/>
      <c r="AG120" s="60"/>
      <c r="AH120" s="60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</row>
    <row r="121" spans="1:69" x14ac:dyDescent="0.2">
      <c r="A121" s="55">
        <v>6.25</v>
      </c>
      <c r="B121" s="55">
        <v>5.44229052265826E-2</v>
      </c>
      <c r="C121" s="55">
        <v>0.52788073102405597</v>
      </c>
      <c r="D121" s="55">
        <v>2.1731737596114198</v>
      </c>
      <c r="AC121" s="58"/>
      <c r="AD121" s="58"/>
      <c r="AE121" s="58"/>
      <c r="AF121" s="58"/>
      <c r="AG121" s="58"/>
      <c r="AH121" s="58"/>
    </row>
    <row r="122" spans="1:69" ht="16" customHeight="1" x14ac:dyDescent="0.2">
      <c r="A122" s="55">
        <v>6.75</v>
      </c>
      <c r="B122" s="55">
        <v>5.65111895174693E-2</v>
      </c>
      <c r="C122" s="55">
        <v>0.52266940984205901</v>
      </c>
      <c r="D122" s="55">
        <v>2.2095340892551301</v>
      </c>
      <c r="AC122" s="58"/>
      <c r="AD122" s="58"/>
      <c r="AE122" s="58"/>
      <c r="AF122" s="58"/>
      <c r="AG122" s="58"/>
      <c r="AH122" s="58"/>
    </row>
    <row r="123" spans="1:69" x14ac:dyDescent="0.2">
      <c r="A123" s="55">
        <v>7.25</v>
      </c>
      <c r="B123" s="55">
        <v>5.7611839800407398E-2</v>
      </c>
      <c r="C123" s="55">
        <v>0.51342530525227803</v>
      </c>
      <c r="D123" s="55">
        <v>2.21936341054609</v>
      </c>
      <c r="AC123" s="58"/>
      <c r="AD123" s="58"/>
      <c r="AE123" s="58"/>
      <c r="AF123" s="58"/>
      <c r="AG123" s="58"/>
      <c r="AH123" s="58"/>
    </row>
    <row r="124" spans="1:69" x14ac:dyDescent="0.2">
      <c r="AC124" s="58"/>
      <c r="AD124" s="58"/>
      <c r="AE124" s="58"/>
      <c r="AF124" s="58"/>
      <c r="AG124" s="58"/>
      <c r="AH124" s="58"/>
    </row>
    <row r="125" spans="1:69" x14ac:dyDescent="0.2">
      <c r="AC125" s="58"/>
      <c r="AD125" s="58"/>
      <c r="AE125" s="58"/>
      <c r="AF125" s="58"/>
      <c r="AG125" s="58"/>
      <c r="AH125" s="58"/>
    </row>
    <row r="126" spans="1:69" x14ac:dyDescent="0.2">
      <c r="AC126" s="58"/>
      <c r="AD126" s="58"/>
      <c r="AE126" s="58"/>
      <c r="AF126" s="58"/>
      <c r="AG126" s="58"/>
      <c r="AH126" s="58"/>
    </row>
    <row r="127" spans="1:69" x14ac:dyDescent="0.2">
      <c r="AC127" s="58"/>
      <c r="AD127" s="58"/>
      <c r="AE127" s="58"/>
      <c r="AF127" s="58"/>
      <c r="AG127" s="58"/>
      <c r="AH127" s="58"/>
    </row>
    <row r="128" spans="1:69" x14ac:dyDescent="0.2">
      <c r="AC128" s="58"/>
      <c r="AD128" s="58"/>
      <c r="AE128" s="58"/>
      <c r="AF128" s="58"/>
      <c r="AG128" s="58"/>
      <c r="AH128" s="58"/>
    </row>
    <row r="129" spans="5:42" x14ac:dyDescent="0.2">
      <c r="AC129" s="58"/>
      <c r="AD129" s="58"/>
      <c r="AE129" s="58"/>
      <c r="AF129" s="58"/>
      <c r="AG129" s="58"/>
      <c r="AH129" s="58"/>
    </row>
    <row r="130" spans="5:42" x14ac:dyDescent="0.2">
      <c r="AC130" s="58"/>
      <c r="AD130" s="58"/>
      <c r="AE130" s="58"/>
      <c r="AF130" s="58"/>
      <c r="AG130" s="58"/>
      <c r="AH130" s="58"/>
    </row>
    <row r="131" spans="5:42" x14ac:dyDescent="0.2">
      <c r="AC131" s="58"/>
      <c r="AD131" s="58"/>
      <c r="AE131" s="58"/>
      <c r="AF131" s="58"/>
      <c r="AG131" s="58"/>
      <c r="AH131" s="58"/>
    </row>
    <row r="132" spans="5:42" x14ac:dyDescent="0.2">
      <c r="AC132" s="58"/>
      <c r="AD132" s="58"/>
      <c r="AE132" s="58"/>
      <c r="AF132" s="58"/>
      <c r="AG132" s="58"/>
      <c r="AH132" s="58"/>
    </row>
    <row r="133" spans="5:42" x14ac:dyDescent="0.2">
      <c r="AC133" s="58"/>
      <c r="AD133" s="58"/>
      <c r="AE133" s="58"/>
      <c r="AF133" s="58"/>
      <c r="AG133" s="58"/>
      <c r="AH133" s="58"/>
    </row>
    <row r="134" spans="5:42" x14ac:dyDescent="0.2">
      <c r="AC134" s="58"/>
      <c r="AD134" s="58"/>
      <c r="AE134" s="60"/>
      <c r="AF134" s="58"/>
      <c r="AG134" s="58"/>
      <c r="AH134" s="58"/>
    </row>
    <row r="135" spans="5:42" x14ac:dyDescent="0.2">
      <c r="AC135" s="58"/>
      <c r="AD135" s="58"/>
      <c r="AE135" s="58"/>
      <c r="AF135" s="58"/>
      <c r="AG135" s="58"/>
      <c r="AH135" s="58"/>
    </row>
    <row r="136" spans="5:42" x14ac:dyDescent="0.2">
      <c r="AC136" s="58"/>
      <c r="AD136" s="60"/>
      <c r="AE136" s="60"/>
      <c r="AF136" s="60"/>
      <c r="AG136" s="60"/>
      <c r="AH136" s="60"/>
      <c r="AI136" s="14"/>
      <c r="AJ136" s="14"/>
      <c r="AK136" s="14"/>
      <c r="AL136" s="14"/>
      <c r="AM136" s="14"/>
    </row>
    <row r="137" spans="5:42" x14ac:dyDescent="0.2"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</row>
    <row r="138" spans="5:42" x14ac:dyDescent="0.2"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</row>
    <row r="139" spans="5:42" x14ac:dyDescent="0.2"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</row>
    <row r="140" spans="5:42" x14ac:dyDescent="0.2"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</row>
    <row r="141" spans="5:42" ht="17" thickBot="1" x14ac:dyDescent="0.25"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</row>
    <row r="142" spans="5:42" ht="17" thickBot="1" x14ac:dyDescent="0.25">
      <c r="E142" s="67" t="s">
        <v>145</v>
      </c>
      <c r="F142" s="68"/>
      <c r="G142" s="68"/>
      <c r="H142" s="69"/>
      <c r="K142" s="67" t="s">
        <v>103</v>
      </c>
      <c r="L142" s="68"/>
      <c r="M142" s="68"/>
      <c r="N142" s="69"/>
      <c r="Q142" s="67" t="s">
        <v>220</v>
      </c>
      <c r="R142" s="68"/>
      <c r="S142" s="68"/>
      <c r="T142" s="69"/>
      <c r="W142" s="67" t="s">
        <v>103</v>
      </c>
      <c r="X142" s="68"/>
      <c r="Y142" s="68"/>
      <c r="Z142" s="69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</row>
    <row r="143" spans="5:42" x14ac:dyDescent="0.2">
      <c r="E143" s="55" t="s">
        <v>13</v>
      </c>
      <c r="F143" s="55" t="s">
        <v>18</v>
      </c>
      <c r="G143" s="55" t="s">
        <v>46</v>
      </c>
      <c r="H143" s="55" t="s">
        <v>20</v>
      </c>
      <c r="I143" s="55" t="s">
        <v>147</v>
      </c>
      <c r="J143" s="55" t="s">
        <v>48</v>
      </c>
      <c r="K143" s="3" t="s">
        <v>148</v>
      </c>
      <c r="L143" s="55" t="s">
        <v>23</v>
      </c>
      <c r="M143" s="55" t="s">
        <v>24</v>
      </c>
      <c r="N143" s="55" t="s">
        <v>25</v>
      </c>
      <c r="O143" s="55" t="s">
        <v>26</v>
      </c>
      <c r="Q143" s="55" t="s">
        <v>13</v>
      </c>
      <c r="R143" s="55" t="s">
        <v>88</v>
      </c>
      <c r="S143" s="55" t="s">
        <v>89</v>
      </c>
      <c r="T143" s="55" t="s">
        <v>90</v>
      </c>
      <c r="U143" s="55" t="s">
        <v>146</v>
      </c>
      <c r="V143" s="55" t="s">
        <v>78</v>
      </c>
      <c r="W143" s="3" t="s">
        <v>149</v>
      </c>
      <c r="X143" s="55" t="s">
        <v>150</v>
      </c>
      <c r="Y143" s="55" t="s">
        <v>101</v>
      </c>
      <c r="Z143" s="55" t="s">
        <v>102</v>
      </c>
      <c r="AA143" s="55" t="s">
        <v>95</v>
      </c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</row>
    <row r="144" spans="5:42" x14ac:dyDescent="0.2">
      <c r="E144" s="55">
        <v>0</v>
      </c>
      <c r="F144" s="55">
        <v>6.9070262779046598E-2</v>
      </c>
      <c r="G144" s="55">
        <v>0.10825107601344899</v>
      </c>
      <c r="H144" s="55">
        <v>1.0076900366124898E-3</v>
      </c>
      <c r="I144" s="55">
        <v>0.6</v>
      </c>
      <c r="J144" s="55">
        <f t="shared" ref="J144:J168" si="26">F144</f>
        <v>6.9070262779046598E-2</v>
      </c>
      <c r="K144" s="55">
        <v>0</v>
      </c>
      <c r="L144" s="55">
        <f t="shared" ref="L144:L168" si="27">G144</f>
        <v>0.10825107601344899</v>
      </c>
      <c r="M144" s="55">
        <v>0</v>
      </c>
      <c r="N144" s="55">
        <f>H144</f>
        <v>1.0076900366124898E-3</v>
      </c>
      <c r="O144" s="55">
        <v>0</v>
      </c>
      <c r="Q144" s="55">
        <v>0</v>
      </c>
      <c r="R144" s="55">
        <v>6.9897713074495035E-2</v>
      </c>
      <c r="S144" s="55">
        <v>0.10723666891329875</v>
      </c>
      <c r="T144" s="55">
        <v>5.3786016668913139E-4</v>
      </c>
      <c r="U144" s="55">
        <v>0.3</v>
      </c>
      <c r="V144" s="55">
        <f>R144</f>
        <v>6.9897713074495035E-2</v>
      </c>
      <c r="W144" s="55">
        <v>0</v>
      </c>
      <c r="X144" s="55">
        <f>S144</f>
        <v>0.10723666891329875</v>
      </c>
      <c r="Y144" s="55">
        <f>X144</f>
        <v>0.10723666891329875</v>
      </c>
      <c r="Z144" s="55">
        <v>0</v>
      </c>
      <c r="AA144" s="55">
        <f>T144</f>
        <v>5.3786016668913139E-4</v>
      </c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</row>
    <row r="145" spans="1:42" x14ac:dyDescent="0.2">
      <c r="E145" s="55">
        <v>0.25</v>
      </c>
      <c r="F145" s="55">
        <v>4.958423754416004E-2</v>
      </c>
      <c r="G145" s="55">
        <v>8.9875353012563802E-2</v>
      </c>
      <c r="H145" s="55">
        <v>2.0470721798723328E-2</v>
      </c>
      <c r="I145" s="55">
        <f>0.6-(0.0690702627790466-F145)</f>
        <v>0.58051397476511346</v>
      </c>
      <c r="J145" s="55">
        <f t="shared" si="26"/>
        <v>4.958423754416004E-2</v>
      </c>
      <c r="K145" s="55">
        <f>K144+(((I145+I144)/2)^$C$147)*(E145-E144)</f>
        <v>9.6786337299024625E-2</v>
      </c>
      <c r="L145" s="55">
        <f t="shared" si="27"/>
        <v>8.9875353012563802E-2</v>
      </c>
      <c r="M145" s="55">
        <f>M144+(((G145+G144)/2)^$C$53)*(E145-E144)</f>
        <v>1.5596778635973444E-2</v>
      </c>
      <c r="N145" s="55">
        <f t="shared" ref="N145:N168" si="28">H145</f>
        <v>2.0470721798723328E-2</v>
      </c>
      <c r="O145" s="55">
        <f>O144+(((H145+H144)/2)^$C$53)*(E145-E144)</f>
        <v>1.0841930335748263E-3</v>
      </c>
      <c r="Q145" s="55">
        <v>0.25</v>
      </c>
      <c r="R145" s="55">
        <v>5.6496006575625236E-2</v>
      </c>
      <c r="S145" s="55">
        <v>9.8009488478724774E-2</v>
      </c>
      <c r="T145" s="55">
        <v>9.3250151834369469E-3</v>
      </c>
      <c r="U145" s="55">
        <f t="shared" ref="U145:U160" si="29">0.3-(0.071683491776629-R145)</f>
        <v>0.28481251479899622</v>
      </c>
      <c r="V145" s="55">
        <f t="shared" ref="V145:V160" si="30">R145</f>
        <v>5.6496006575625236E-2</v>
      </c>
      <c r="W145" s="55">
        <f>W144+(((((U145+U144)/2)))^$C$147)*(Q145-Q144)</f>
        <v>2.7334806287232859E-2</v>
      </c>
      <c r="X145" s="55">
        <f>S145</f>
        <v>9.8009488478724774E-2</v>
      </c>
      <c r="Y145" s="55">
        <f t="shared" ref="Y145:Y160" si="31">X145</f>
        <v>9.8009488478724774E-2</v>
      </c>
      <c r="Z145" s="55">
        <f>Z144+(((S145+S144)/2)^$C$53)*(Q145-Q144)</f>
        <v>1.6271742236911513E-2</v>
      </c>
      <c r="AA145" s="55">
        <f t="shared" ref="AA145:AA160" si="32">T145</f>
        <v>9.3250151834369469E-3</v>
      </c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</row>
    <row r="146" spans="1:42" ht="17" thickBot="1" x14ac:dyDescent="0.25">
      <c r="E146" s="55">
        <v>0.5</v>
      </c>
      <c r="F146" s="55">
        <v>3.6176536766023934E-2</v>
      </c>
      <c r="G146" s="55">
        <v>7.228471484221774E-2</v>
      </c>
      <c r="H146" s="55">
        <v>3.2004663947978768E-2</v>
      </c>
      <c r="I146" s="55">
        <f t="shared" ref="I146:I168" si="33">0.6-(0.0690702627790466-F146)</f>
        <v>0.56710627398697733</v>
      </c>
      <c r="J146" s="55">
        <f t="shared" si="26"/>
        <v>3.6176536766023934E-2</v>
      </c>
      <c r="K146" s="55">
        <f t="shared" ref="K146:K168" si="34">K145+(((I146+I145)/2)^$C$147)*(E146-E145)</f>
        <v>0.18877255900611406</v>
      </c>
      <c r="L146" s="55">
        <f t="shared" si="27"/>
        <v>7.228471484221774E-2</v>
      </c>
      <c r="M146" s="55">
        <f t="shared" ref="M146:M163" si="35">M145+(((G146+G145)/2)^$C$53)*(E146-E145)</f>
        <v>2.7860907771014062E-2</v>
      </c>
      <c r="N146" s="55">
        <f t="shared" si="28"/>
        <v>3.2004663947978768E-2</v>
      </c>
      <c r="O146" s="55">
        <f t="shared" ref="O146:O166" si="36">O145+(((H146+H145)/2)^$C$53)*(E146-E145)</f>
        <v>4.251212855696478E-3</v>
      </c>
      <c r="Q146" s="55">
        <v>0.5</v>
      </c>
      <c r="R146" s="55">
        <v>4.7568848005160973E-2</v>
      </c>
      <c r="S146" s="55">
        <v>9.1205106934630631E-2</v>
      </c>
      <c r="T146" s="55">
        <v>1.5076350154658675E-2</v>
      </c>
      <c r="U146" s="55">
        <f t="shared" si="29"/>
        <v>0.27588535622853194</v>
      </c>
      <c r="V146" s="55">
        <f t="shared" si="30"/>
        <v>4.7568848005160973E-2</v>
      </c>
      <c r="W146" s="55">
        <f t="shared" ref="W146:W160" si="37">W145+(((((U146+U145)/2)))^$C$147)*(Q146-Q145)</f>
        <v>5.2674306760461226E-2</v>
      </c>
      <c r="X146" s="55">
        <f t="shared" ref="X146:X160" si="38">S146</f>
        <v>9.1205106934630631E-2</v>
      </c>
      <c r="Y146" s="55">
        <f t="shared" si="31"/>
        <v>9.1205106934630631E-2</v>
      </c>
      <c r="Z146" s="55">
        <f t="shared" ref="Z146:Z160" si="39">Z145+(((S146+S145)/2)^$C$53)*(Q146-Q145)</f>
        <v>3.1030492161280912E-2</v>
      </c>
      <c r="AA146" s="55">
        <f t="shared" si="32"/>
        <v>1.5076350154658675E-2</v>
      </c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</row>
    <row r="147" spans="1:42" x14ac:dyDescent="0.2">
      <c r="A147" s="70" t="s">
        <v>151</v>
      </c>
      <c r="B147" s="71"/>
      <c r="C147" s="76">
        <v>1.8</v>
      </c>
      <c r="E147" s="55">
        <v>0.75</v>
      </c>
      <c r="F147" s="55">
        <v>2.7762163994836078E-2</v>
      </c>
      <c r="G147" s="55">
        <v>6.4297771683248767E-2</v>
      </c>
      <c r="H147" s="55">
        <v>3.9598765578543159E-2</v>
      </c>
      <c r="I147" s="55">
        <f t="shared" si="33"/>
        <v>0.55869190121578949</v>
      </c>
      <c r="J147" s="55">
        <f t="shared" si="26"/>
        <v>2.7762163994836078E-2</v>
      </c>
      <c r="K147" s="55">
        <f t="shared" si="34"/>
        <v>0.27763433507129592</v>
      </c>
      <c r="L147" s="55">
        <f t="shared" si="27"/>
        <v>6.4297771683248767E-2</v>
      </c>
      <c r="M147" s="55">
        <f t="shared" si="35"/>
        <v>3.7841999152563158E-2</v>
      </c>
      <c r="N147" s="55">
        <f t="shared" si="28"/>
        <v>3.9598765578543159E-2</v>
      </c>
      <c r="O147" s="55">
        <f t="shared" si="36"/>
        <v>8.8498019227565283E-3</v>
      </c>
      <c r="Q147" s="55">
        <v>0.75</v>
      </c>
      <c r="R147" s="55">
        <v>4.4451001508004975E-2</v>
      </c>
      <c r="S147" s="55">
        <v>8.6497841268023623E-2</v>
      </c>
      <c r="T147" s="55">
        <v>1.8144332463886852E-2</v>
      </c>
      <c r="U147" s="55">
        <f t="shared" si="29"/>
        <v>0.27276750973137598</v>
      </c>
      <c r="V147" s="55">
        <f t="shared" si="30"/>
        <v>4.4451001508004975E-2</v>
      </c>
      <c r="W147" s="55">
        <f>W146+(((((U147+U146)/2)))^$C$147)*(Q147-Q146)</f>
        <v>7.7042413611441887E-2</v>
      </c>
      <c r="X147" s="55">
        <f t="shared" si="38"/>
        <v>8.6497841268023623E-2</v>
      </c>
      <c r="Y147" s="55">
        <f t="shared" si="31"/>
        <v>8.6497841268023623E-2</v>
      </c>
      <c r="Z147" s="55">
        <f t="shared" si="39"/>
        <v>4.4718415795150478E-2</v>
      </c>
      <c r="AA147" s="55">
        <f t="shared" si="32"/>
        <v>1.8144332463886852E-2</v>
      </c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</row>
    <row r="148" spans="1:42" x14ac:dyDescent="0.2">
      <c r="A148" s="72"/>
      <c r="B148" s="73"/>
      <c r="C148" s="77"/>
      <c r="E148" s="55">
        <v>1</v>
      </c>
      <c r="F148" s="55">
        <v>2.191944665341675E-2</v>
      </c>
      <c r="G148" s="55">
        <v>5.623165674273848E-2</v>
      </c>
      <c r="H148" s="55">
        <v>4.5033664994546183E-2</v>
      </c>
      <c r="I148" s="55">
        <f t="shared" si="33"/>
        <v>0.5528491838743701</v>
      </c>
      <c r="J148" s="55">
        <f t="shared" si="26"/>
        <v>2.191944665341675E-2</v>
      </c>
      <c r="K148" s="55">
        <f t="shared" si="34"/>
        <v>0.36448076139380625</v>
      </c>
      <c r="L148" s="55">
        <f t="shared" si="27"/>
        <v>5.623165674273848E-2</v>
      </c>
      <c r="M148" s="55">
        <f t="shared" si="35"/>
        <v>4.6432445511862298E-2</v>
      </c>
      <c r="N148" s="55">
        <f t="shared" si="28"/>
        <v>4.5033664994546183E-2</v>
      </c>
      <c r="O148" s="55">
        <f t="shared" si="36"/>
        <v>1.4469955589271392E-2</v>
      </c>
      <c r="Q148" s="55">
        <v>1</v>
      </c>
      <c r="R148" s="55">
        <v>4.2703370296616222E-2</v>
      </c>
      <c r="S148" s="55">
        <v>8.1532871631676995E-2</v>
      </c>
      <c r="T148" s="55">
        <v>2.1022108834528843E-2</v>
      </c>
      <c r="U148" s="55">
        <f t="shared" si="29"/>
        <v>0.27101987851998721</v>
      </c>
      <c r="V148" s="55">
        <f t="shared" si="30"/>
        <v>4.2703370296616222E-2</v>
      </c>
      <c r="W148" s="55">
        <f t="shared" si="37"/>
        <v>0.10102292566573129</v>
      </c>
      <c r="X148" s="55">
        <f t="shared" si="38"/>
        <v>8.1532871631676995E-2</v>
      </c>
      <c r="Y148" s="55">
        <f t="shared" si="31"/>
        <v>8.1532871631676995E-2</v>
      </c>
      <c r="Z148" s="55">
        <f t="shared" si="39"/>
        <v>5.7517250133987508E-2</v>
      </c>
      <c r="AA148" s="55">
        <f t="shared" si="32"/>
        <v>2.1022108834528843E-2</v>
      </c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</row>
    <row r="149" spans="1:42" ht="17" thickBot="1" x14ac:dyDescent="0.25">
      <c r="A149" s="74"/>
      <c r="B149" s="75"/>
      <c r="C149" s="78"/>
      <c r="E149" s="55">
        <v>1.25</v>
      </c>
      <c r="F149" s="55">
        <v>1.6668573936377346E-2</v>
      </c>
      <c r="G149" s="55">
        <v>5.1671214013481293E-2</v>
      </c>
      <c r="H149" s="55">
        <v>4.861073684409789E-2</v>
      </c>
      <c r="I149" s="55">
        <f t="shared" si="33"/>
        <v>0.54759831115733071</v>
      </c>
      <c r="J149" s="55">
        <f t="shared" si="26"/>
        <v>1.6668573936377346E-2</v>
      </c>
      <c r="K149" s="55">
        <f>K148+(((I149+I148)/2)^$C$147)*(E149-E148)</f>
        <v>0.4497732534215938</v>
      </c>
      <c r="L149" s="55">
        <f t="shared" si="27"/>
        <v>5.1671214013481293E-2</v>
      </c>
      <c r="M149" s="55">
        <f t="shared" si="35"/>
        <v>5.3954623631238111E-2</v>
      </c>
      <c r="N149" s="55">
        <f t="shared" si="28"/>
        <v>4.861073684409789E-2</v>
      </c>
      <c r="O149" s="55">
        <f t="shared" si="36"/>
        <v>2.0815694474475697E-2</v>
      </c>
      <c r="Q149" s="55">
        <v>1.25</v>
      </c>
      <c r="R149" s="55">
        <v>4.0372894043099752E-2</v>
      </c>
      <c r="S149" s="55">
        <v>7.9079121032217731E-2</v>
      </c>
      <c r="T149" s="55">
        <v>2.3372211934800553E-2</v>
      </c>
      <c r="U149" s="55">
        <f t="shared" si="29"/>
        <v>0.26868940226647076</v>
      </c>
      <c r="V149" s="55">
        <f t="shared" si="30"/>
        <v>4.0372894043099752E-2</v>
      </c>
      <c r="W149" s="55">
        <f t="shared" si="37"/>
        <v>0.1246806960132494</v>
      </c>
      <c r="X149" s="55">
        <f t="shared" si="38"/>
        <v>7.9079121032217731E-2</v>
      </c>
      <c r="Y149" s="55">
        <f t="shared" si="31"/>
        <v>7.9079121032217731E-2</v>
      </c>
      <c r="Z149" s="55">
        <f t="shared" si="39"/>
        <v>6.9641017047860174E-2</v>
      </c>
      <c r="AA149" s="55">
        <f t="shared" si="32"/>
        <v>2.3372211934800553E-2</v>
      </c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</row>
    <row r="150" spans="1:42" x14ac:dyDescent="0.2">
      <c r="E150" s="55">
        <v>1.5</v>
      </c>
      <c r="F150" s="55">
        <v>1.3213487417565541E-2</v>
      </c>
      <c r="G150" s="55">
        <v>4.7193657794495004E-2</v>
      </c>
      <c r="H150" s="55">
        <v>5.0972119880166533E-2</v>
      </c>
      <c r="I150" s="55">
        <f t="shared" si="33"/>
        <v>0.54414322463851894</v>
      </c>
      <c r="J150" s="55">
        <f t="shared" si="26"/>
        <v>1.3213487417565541E-2</v>
      </c>
      <c r="K150" s="55">
        <f t="shared" si="34"/>
        <v>0.53385499853205842</v>
      </c>
      <c r="L150" s="55">
        <f t="shared" si="27"/>
        <v>4.7193657794495004E-2</v>
      </c>
      <c r="M150" s="55">
        <f t="shared" si="35"/>
        <v>6.0727207985123502E-2</v>
      </c>
      <c r="N150" s="55">
        <f t="shared" si="28"/>
        <v>5.0972119880166533E-2</v>
      </c>
      <c r="O150" s="55">
        <f t="shared" si="36"/>
        <v>2.7647342937261378E-2</v>
      </c>
      <c r="Q150" s="55">
        <v>1.5</v>
      </c>
      <c r="R150" s="55">
        <v>3.8450480124091677E-2</v>
      </c>
      <c r="S150" s="55">
        <v>7.6962799507982682E-2</v>
      </c>
      <c r="T150" s="55">
        <v>2.5275588499855808E-2</v>
      </c>
      <c r="U150" s="55">
        <f t="shared" si="29"/>
        <v>0.26676698834746265</v>
      </c>
      <c r="V150" s="55">
        <f t="shared" si="30"/>
        <v>3.8450480124091677E-2</v>
      </c>
      <c r="W150" s="55">
        <f t="shared" si="37"/>
        <v>0.14800396428050042</v>
      </c>
      <c r="X150" s="55">
        <f t="shared" si="38"/>
        <v>7.6962799507982682E-2</v>
      </c>
      <c r="Y150" s="55">
        <f t="shared" si="31"/>
        <v>7.6962799507982682E-2</v>
      </c>
      <c r="Z150" s="55">
        <f t="shared" si="39"/>
        <v>8.1352005646341582E-2</v>
      </c>
      <c r="AA150" s="55">
        <f t="shared" si="32"/>
        <v>2.5275588499855808E-2</v>
      </c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</row>
    <row r="151" spans="1:42" x14ac:dyDescent="0.2">
      <c r="E151" s="55">
        <v>1.75</v>
      </c>
      <c r="F151" s="55">
        <v>1.0086499585040244E-2</v>
      </c>
      <c r="G151" s="55">
        <v>4.3023042099212587E-2</v>
      </c>
      <c r="H151" s="55">
        <v>5.4215723818957277E-2</v>
      </c>
      <c r="I151" s="55">
        <f t="shared" si="33"/>
        <v>0.54101623680599364</v>
      </c>
      <c r="J151" s="55">
        <f t="shared" si="26"/>
        <v>1.0086499585040244E-2</v>
      </c>
      <c r="K151" s="55">
        <f t="shared" si="34"/>
        <v>0.61702647801093691</v>
      </c>
      <c r="L151" s="55">
        <f t="shared" si="27"/>
        <v>4.3023042099212587E-2</v>
      </c>
      <c r="M151" s="55">
        <f t="shared" si="35"/>
        <v>6.6795246628567048E-2</v>
      </c>
      <c r="N151" s="55">
        <f t="shared" si="28"/>
        <v>5.4215723818957277E-2</v>
      </c>
      <c r="O151" s="55">
        <f t="shared" si="36"/>
        <v>3.4942970857773627E-2</v>
      </c>
      <c r="Q151" s="55">
        <v>1.75</v>
      </c>
      <c r="R151" s="55">
        <v>3.6225322764652276E-2</v>
      </c>
      <c r="S151" s="55">
        <v>7.5071181153068836E-2</v>
      </c>
      <c r="T151" s="55">
        <v>2.7078941062923436E-2</v>
      </c>
      <c r="U151" s="55">
        <f t="shared" si="29"/>
        <v>0.26454183098802325</v>
      </c>
      <c r="V151" s="55">
        <f t="shared" si="30"/>
        <v>3.6225322764652276E-2</v>
      </c>
      <c r="W151" s="55">
        <f t="shared" si="37"/>
        <v>0.17100305473826277</v>
      </c>
      <c r="X151" s="55">
        <f t="shared" si="38"/>
        <v>7.5071181153068836E-2</v>
      </c>
      <c r="Y151" s="55">
        <f t="shared" si="31"/>
        <v>7.5071181153068836E-2</v>
      </c>
      <c r="Z151" s="55">
        <f t="shared" si="39"/>
        <v>9.2702971412329249E-2</v>
      </c>
      <c r="AA151" s="55">
        <f t="shared" si="32"/>
        <v>2.7078941062923436E-2</v>
      </c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</row>
    <row r="152" spans="1:42" x14ac:dyDescent="0.2">
      <c r="E152" s="55">
        <v>2</v>
      </c>
      <c r="F152" s="55">
        <v>7.8692619441651981E-3</v>
      </c>
      <c r="G152" s="55">
        <v>4.1375099253144372E-2</v>
      </c>
      <c r="H152" s="55">
        <v>5.5263654840896063E-2</v>
      </c>
      <c r="I152" s="55">
        <f t="shared" si="33"/>
        <v>0.53879899916511853</v>
      </c>
      <c r="J152" s="55">
        <f t="shared" si="26"/>
        <v>7.8692619441651981E-3</v>
      </c>
      <c r="K152" s="55">
        <f t="shared" si="34"/>
        <v>0.69946212071744407</v>
      </c>
      <c r="L152" s="55">
        <f t="shared" si="27"/>
        <v>4.1375099253144372E-2</v>
      </c>
      <c r="M152" s="55">
        <f t="shared" si="35"/>
        <v>7.2396735441019378E-2</v>
      </c>
      <c r="N152" s="55">
        <f t="shared" si="28"/>
        <v>5.5263654840896063E-2</v>
      </c>
      <c r="O152" s="55">
        <f t="shared" si="36"/>
        <v>4.2597223673146958E-2</v>
      </c>
      <c r="Q152" s="55">
        <v>2</v>
      </c>
      <c r="R152" s="55">
        <v>3.4924399665582355E-2</v>
      </c>
      <c r="S152" s="55">
        <v>7.1937224108412037E-2</v>
      </c>
      <c r="T152" s="55">
        <v>2.8695365962281505E-2</v>
      </c>
      <c r="U152" s="55">
        <f t="shared" si="29"/>
        <v>0.26324090788895332</v>
      </c>
      <c r="V152" s="55">
        <f t="shared" si="30"/>
        <v>3.4924399665582355E-2</v>
      </c>
      <c r="W152" s="55">
        <f t="shared" si="37"/>
        <v>0.1937281307750866</v>
      </c>
      <c r="X152" s="55">
        <f t="shared" si="38"/>
        <v>7.1937224108412037E-2</v>
      </c>
      <c r="Y152" s="55">
        <f t="shared" si="31"/>
        <v>7.1937224108412037E-2</v>
      </c>
      <c r="Z152" s="55">
        <f t="shared" si="39"/>
        <v>0.10360518317834455</v>
      </c>
      <c r="AA152" s="55">
        <f t="shared" si="32"/>
        <v>2.8695365962281505E-2</v>
      </c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</row>
    <row r="153" spans="1:42" x14ac:dyDescent="0.2">
      <c r="E153" s="55">
        <v>2.25</v>
      </c>
      <c r="F153" s="55">
        <v>6.0731901931223124E-3</v>
      </c>
      <c r="G153" s="55">
        <v>3.8952861443890187E-2</v>
      </c>
      <c r="H153" s="55">
        <v>5.6346343721641025E-2</v>
      </c>
      <c r="I153" s="55">
        <f t="shared" si="33"/>
        <v>0.53700292741407574</v>
      </c>
      <c r="J153" s="55">
        <f t="shared" si="26"/>
        <v>6.0731901931223124E-3</v>
      </c>
      <c r="K153" s="55">
        <f t="shared" si="34"/>
        <v>0.78134708960060939</v>
      </c>
      <c r="L153" s="55">
        <f t="shared" si="27"/>
        <v>3.8952861443890187E-2</v>
      </c>
      <c r="M153" s="55">
        <f t="shared" si="35"/>
        <v>7.7675643568876768E-2</v>
      </c>
      <c r="N153" s="55">
        <f t="shared" si="28"/>
        <v>5.6346343721641025E-2</v>
      </c>
      <c r="O153" s="55">
        <f t="shared" si="36"/>
        <v>5.0430577376899655E-2</v>
      </c>
      <c r="Q153" s="55">
        <v>2.25</v>
      </c>
      <c r="R153" s="55">
        <v>3.3039583779110634E-2</v>
      </c>
      <c r="S153" s="55">
        <v>7.0384794089285038E-2</v>
      </c>
      <c r="T153" s="55">
        <v>2.9923425025096775E-2</v>
      </c>
      <c r="U153" s="55">
        <f t="shared" si="29"/>
        <v>0.26135609200248161</v>
      </c>
      <c r="V153" s="55">
        <f t="shared" si="30"/>
        <v>3.3039583779110634E-2</v>
      </c>
      <c r="W153" s="55">
        <f t="shared" si="37"/>
        <v>0.21620689650143426</v>
      </c>
      <c r="X153" s="55">
        <f t="shared" si="38"/>
        <v>7.0384794089285038E-2</v>
      </c>
      <c r="Y153" s="55">
        <f t="shared" si="31"/>
        <v>7.0384794089285038E-2</v>
      </c>
      <c r="Z153" s="55">
        <f t="shared" si="39"/>
        <v>0.11409168233445571</v>
      </c>
      <c r="AA153" s="55">
        <f t="shared" si="32"/>
        <v>2.9923425025096775E-2</v>
      </c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</row>
    <row r="154" spans="1:42" x14ac:dyDescent="0.2">
      <c r="E154" s="55">
        <v>2.5</v>
      </c>
      <c r="F154" s="55">
        <v>4.8444047792311068E-3</v>
      </c>
      <c r="G154" s="55">
        <v>3.7892738303679216E-2</v>
      </c>
      <c r="H154" s="55">
        <v>5.7997173129810592E-2</v>
      </c>
      <c r="I154" s="55">
        <f t="shared" si="33"/>
        <v>0.53577414200018447</v>
      </c>
      <c r="J154" s="55">
        <f t="shared" si="26"/>
        <v>4.8444047792311068E-3</v>
      </c>
      <c r="K154" s="55">
        <f t="shared" si="34"/>
        <v>0.86281809652365116</v>
      </c>
      <c r="L154" s="55">
        <f t="shared" si="27"/>
        <v>3.7892738303679216E-2</v>
      </c>
      <c r="M154" s="55">
        <f t="shared" si="35"/>
        <v>8.2681136117379983E-2</v>
      </c>
      <c r="N154" s="55">
        <f t="shared" si="28"/>
        <v>5.7997173129810592E-2</v>
      </c>
      <c r="O154" s="55">
        <f t="shared" si="36"/>
        <v>5.8494713844532718E-2</v>
      </c>
      <c r="Q154" s="55">
        <v>2.5</v>
      </c>
      <c r="R154" s="55">
        <v>3.279551407138067E-2</v>
      </c>
      <c r="S154" s="55">
        <v>6.9834790551493248E-2</v>
      </c>
      <c r="T154" s="55">
        <v>3.1535249376523848E-2</v>
      </c>
      <c r="U154" s="55">
        <f t="shared" si="29"/>
        <v>0.26111202229475167</v>
      </c>
      <c r="V154" s="55">
        <f t="shared" si="30"/>
        <v>3.279551407138067E-2</v>
      </c>
      <c r="W154" s="55">
        <f t="shared" si="37"/>
        <v>0.23852172946715203</v>
      </c>
      <c r="X154" s="55">
        <f t="shared" si="38"/>
        <v>6.9834790551493248E-2</v>
      </c>
      <c r="Y154" s="55">
        <f t="shared" si="31"/>
        <v>6.9834790551493248E-2</v>
      </c>
      <c r="Z154" s="55">
        <f t="shared" si="39"/>
        <v>0.12439256464829891</v>
      </c>
      <c r="AA154" s="55">
        <f t="shared" si="32"/>
        <v>3.1535249376523848E-2</v>
      </c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</row>
    <row r="155" spans="1:42" x14ac:dyDescent="0.2">
      <c r="E155" s="55">
        <v>2.75</v>
      </c>
      <c r="F155" s="55">
        <v>3.873928169623462E-3</v>
      </c>
      <c r="G155" s="55">
        <v>3.5403644497110767E-2</v>
      </c>
      <c r="H155" s="55">
        <v>5.7763072932063703E-2</v>
      </c>
      <c r="I155" s="55">
        <f t="shared" si="33"/>
        <v>0.53480366539057689</v>
      </c>
      <c r="J155" s="55">
        <f t="shared" si="26"/>
        <v>3.873928169623462E-3</v>
      </c>
      <c r="K155" s="55">
        <f t="shared" si="34"/>
        <v>0.94398871255879735</v>
      </c>
      <c r="L155" s="55">
        <f t="shared" si="27"/>
        <v>3.5403644497110767E-2</v>
      </c>
      <c r="M155" s="55">
        <f t="shared" si="35"/>
        <v>8.7410503643580592E-2</v>
      </c>
      <c r="N155" s="55">
        <f t="shared" si="28"/>
        <v>5.7763072932063703E-2</v>
      </c>
      <c r="O155" s="55">
        <f t="shared" si="36"/>
        <v>6.6678897064186685E-2</v>
      </c>
      <c r="Q155" s="55">
        <v>2.75</v>
      </c>
      <c r="R155" s="55">
        <v>3.1007301512197952E-2</v>
      </c>
      <c r="S155" s="55">
        <v>6.854178355397135E-2</v>
      </c>
      <c r="T155" s="55">
        <v>3.2318230943770891E-2</v>
      </c>
      <c r="U155" s="55">
        <f t="shared" si="29"/>
        <v>0.25932380973556896</v>
      </c>
      <c r="V155" s="55">
        <f t="shared" si="30"/>
        <v>3.1007301512197952E-2</v>
      </c>
      <c r="W155" s="55">
        <f t="shared" si="37"/>
        <v>0.26068056625509545</v>
      </c>
      <c r="X155" s="55">
        <f t="shared" si="38"/>
        <v>6.854178355397135E-2</v>
      </c>
      <c r="Y155" s="55">
        <f t="shared" si="31"/>
        <v>6.854178355397135E-2</v>
      </c>
      <c r="Z155" s="55">
        <f t="shared" si="39"/>
        <v>0.13453119065159053</v>
      </c>
      <c r="AA155" s="55">
        <f t="shared" si="32"/>
        <v>3.2318230943770891E-2</v>
      </c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</row>
    <row r="156" spans="1:42" x14ac:dyDescent="0.2">
      <c r="E156" s="55">
        <v>3</v>
      </c>
      <c r="F156" s="55">
        <v>3.2211923614601616E-3</v>
      </c>
      <c r="G156" s="55">
        <v>3.5072570770968585E-2</v>
      </c>
      <c r="H156" s="55">
        <v>5.9750012039287016E-2</v>
      </c>
      <c r="I156" s="55">
        <f t="shared" si="33"/>
        <v>0.5341509295824135</v>
      </c>
      <c r="J156" s="55">
        <f t="shared" si="26"/>
        <v>3.2211923614601616E-3</v>
      </c>
      <c r="K156" s="55">
        <f t="shared" si="34"/>
        <v>1.0249379350413195</v>
      </c>
      <c r="L156" s="55">
        <f t="shared" si="27"/>
        <v>3.5072570770968585E-2</v>
      </c>
      <c r="M156" s="55">
        <f t="shared" si="35"/>
        <v>9.1922358310745453E-2</v>
      </c>
      <c r="N156" s="55">
        <f t="shared" si="28"/>
        <v>5.9750012039287016E-2</v>
      </c>
      <c r="O156" s="55">
        <f t="shared" si="36"/>
        <v>7.5012014207177749E-2</v>
      </c>
      <c r="Q156" s="55">
        <v>3</v>
      </c>
      <c r="R156" s="55">
        <v>3.0056646186610098E-2</v>
      </c>
      <c r="S156" s="55">
        <v>6.7734519444381663E-2</v>
      </c>
      <c r="T156" s="55">
        <v>3.3295582049369457E-2</v>
      </c>
      <c r="U156" s="55">
        <f t="shared" si="29"/>
        <v>0.2583731544099811</v>
      </c>
      <c r="V156" s="55">
        <f t="shared" si="30"/>
        <v>3.0056646186610098E-2</v>
      </c>
      <c r="W156" s="55">
        <f t="shared" si="37"/>
        <v>0.28262993978368939</v>
      </c>
      <c r="X156" s="55">
        <f t="shared" si="38"/>
        <v>6.7734519444381663E-2</v>
      </c>
      <c r="Y156" s="55">
        <f t="shared" si="31"/>
        <v>6.7734519444381663E-2</v>
      </c>
      <c r="Z156" s="55">
        <f t="shared" si="39"/>
        <v>0.14448543794491481</v>
      </c>
      <c r="AA156" s="55">
        <f t="shared" si="32"/>
        <v>3.3295582049369457E-2</v>
      </c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</row>
    <row r="157" spans="1:42" x14ac:dyDescent="0.2">
      <c r="E157" s="55">
        <v>3.25</v>
      </c>
      <c r="F157" s="55">
        <v>2.7394678180083691E-3</v>
      </c>
      <c r="G157" s="55">
        <v>3.3591559248434738E-2</v>
      </c>
      <c r="H157" s="55">
        <v>5.9167713924375524E-2</v>
      </c>
      <c r="I157" s="55">
        <f t="shared" si="33"/>
        <v>0.53366920503896176</v>
      </c>
      <c r="J157" s="55">
        <f t="shared" si="26"/>
        <v>2.7394678180083691E-3</v>
      </c>
      <c r="K157" s="55">
        <f t="shared" si="34"/>
        <v>1.1057325855206743</v>
      </c>
      <c r="L157" s="55">
        <f t="shared" si="27"/>
        <v>3.3591559248434738E-2</v>
      </c>
      <c r="M157" s="55">
        <f t="shared" si="35"/>
        <v>9.6295362769239473E-2</v>
      </c>
      <c r="N157" s="55">
        <f t="shared" si="28"/>
        <v>5.9167713924375524E-2</v>
      </c>
      <c r="O157" s="55">
        <f t="shared" si="36"/>
        <v>8.346480127131807E-2</v>
      </c>
      <c r="Q157" s="55">
        <v>3.25</v>
      </c>
      <c r="R157" s="55">
        <v>2.9252529009959883E-2</v>
      </c>
      <c r="S157" s="55">
        <v>6.6343047438881392E-2</v>
      </c>
      <c r="T157" s="55">
        <v>3.3913418832167634E-2</v>
      </c>
      <c r="U157" s="55">
        <f t="shared" si="29"/>
        <v>0.25756903723333086</v>
      </c>
      <c r="V157" s="55">
        <f t="shared" si="30"/>
        <v>2.9252529009959883E-2</v>
      </c>
      <c r="W157" s="55">
        <f t="shared" si="37"/>
        <v>0.30444557665186456</v>
      </c>
      <c r="X157" s="55">
        <f t="shared" si="38"/>
        <v>6.6343047438881392E-2</v>
      </c>
      <c r="Y157" s="55">
        <f t="shared" si="31"/>
        <v>6.6343047438881392E-2</v>
      </c>
      <c r="Z157" s="55">
        <f t="shared" si="39"/>
        <v>0.15424727059370152</v>
      </c>
      <c r="AA157" s="55">
        <f t="shared" si="32"/>
        <v>3.3913418832167634E-2</v>
      </c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</row>
    <row r="158" spans="1:42" x14ac:dyDescent="0.2">
      <c r="E158" s="55">
        <v>3.5</v>
      </c>
      <c r="F158" s="55">
        <v>2.3346190612485709E-3</v>
      </c>
      <c r="G158" s="55">
        <v>3.3671529955896701E-2</v>
      </c>
      <c r="H158" s="55">
        <v>5.9913523991979328E-2</v>
      </c>
      <c r="I158" s="55">
        <f t="shared" si="33"/>
        <v>0.53326435628220192</v>
      </c>
      <c r="J158" s="55">
        <f t="shared" si="26"/>
        <v>2.3346190612485709E-3</v>
      </c>
      <c r="K158" s="55">
        <f t="shared" si="34"/>
        <v>1.1864065304080165</v>
      </c>
      <c r="L158" s="55">
        <f t="shared" si="27"/>
        <v>3.3671529955896701E-2</v>
      </c>
      <c r="M158" s="55">
        <f t="shared" si="35"/>
        <v>0.10056151339507824</v>
      </c>
      <c r="N158" s="55">
        <f t="shared" si="28"/>
        <v>5.9913523991979328E-2</v>
      </c>
      <c r="O158" s="55">
        <f t="shared" si="36"/>
        <v>9.1931537357919896E-2</v>
      </c>
      <c r="Q158" s="55">
        <v>3.5</v>
      </c>
      <c r="R158" s="55">
        <v>2.8597033979266936E-2</v>
      </c>
      <c r="S158" s="55">
        <v>6.5253522692295798E-2</v>
      </c>
      <c r="T158" s="55">
        <v>3.4751744263590303E-2</v>
      </c>
      <c r="U158" s="55">
        <f t="shared" si="29"/>
        <v>0.25691354220263796</v>
      </c>
      <c r="V158" s="55">
        <f t="shared" si="30"/>
        <v>2.8597033979266936E-2</v>
      </c>
      <c r="W158" s="55">
        <f t="shared" si="37"/>
        <v>0.32615024877463478</v>
      </c>
      <c r="X158" s="55">
        <f t="shared" si="38"/>
        <v>6.5253522692295798E-2</v>
      </c>
      <c r="Y158" s="55">
        <f t="shared" si="31"/>
        <v>6.5253522692295798E-2</v>
      </c>
      <c r="Z158" s="55">
        <f t="shared" si="39"/>
        <v>0.16379274457290885</v>
      </c>
      <c r="AA158" s="55">
        <f t="shared" si="32"/>
        <v>3.4751744263590303E-2</v>
      </c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</row>
    <row r="159" spans="1:42" x14ac:dyDescent="0.2">
      <c r="E159" s="55">
        <v>3.75</v>
      </c>
      <c r="F159" s="55">
        <v>2.0542941406629244E-3</v>
      </c>
      <c r="G159" s="55">
        <v>3.3413571347496715E-2</v>
      </c>
      <c r="H159" s="55">
        <v>6.0110699981239871E-2</v>
      </c>
      <c r="I159" s="55">
        <f t="shared" si="33"/>
        <v>0.53298403136161632</v>
      </c>
      <c r="J159" s="55">
        <f t="shared" si="26"/>
        <v>2.0542941406629244E-3</v>
      </c>
      <c r="K159" s="55">
        <f t="shared" si="34"/>
        <v>1.2669872449025643</v>
      </c>
      <c r="L159" s="55">
        <f t="shared" si="27"/>
        <v>3.3413571347496715E-2</v>
      </c>
      <c r="M159" s="55">
        <f t="shared" si="35"/>
        <v>0.10481412098325882</v>
      </c>
      <c r="N159" s="55">
        <f t="shared" si="28"/>
        <v>6.0110699981239871E-2</v>
      </c>
      <c r="O159" s="55">
        <f t="shared" si="36"/>
        <v>0.10047879316364391</v>
      </c>
      <c r="Q159" s="55">
        <v>3.75</v>
      </c>
      <c r="R159" s="55">
        <v>2.8134535928881418E-2</v>
      </c>
      <c r="S159" s="55">
        <v>6.3726578390851593E-2</v>
      </c>
      <c r="T159" s="55">
        <v>3.5357891003782747E-2</v>
      </c>
      <c r="U159" s="55">
        <f t="shared" si="29"/>
        <v>0.25645104415225239</v>
      </c>
      <c r="V159" s="55">
        <f t="shared" si="30"/>
        <v>2.8134535928881418E-2</v>
      </c>
      <c r="W159" s="55">
        <f t="shared" si="37"/>
        <v>0.34777009734410003</v>
      </c>
      <c r="X159" s="55">
        <f t="shared" si="38"/>
        <v>6.3726578390851593E-2</v>
      </c>
      <c r="Y159" s="55">
        <f t="shared" si="31"/>
        <v>6.3726578390851593E-2</v>
      </c>
      <c r="Z159" s="55">
        <f t="shared" si="39"/>
        <v>0.17311092830489744</v>
      </c>
      <c r="AA159" s="55">
        <f t="shared" si="32"/>
        <v>3.5357891003782747E-2</v>
      </c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</row>
    <row r="160" spans="1:42" x14ac:dyDescent="0.2">
      <c r="E160" s="55">
        <v>4</v>
      </c>
      <c r="F160" s="55">
        <v>1.8411013558541707E-3</v>
      </c>
      <c r="G160" s="55">
        <v>3.2859341832688835E-2</v>
      </c>
      <c r="H160" s="55">
        <v>5.9452053768623662E-2</v>
      </c>
      <c r="I160" s="55">
        <f t="shared" si="33"/>
        <v>0.53277083857680751</v>
      </c>
      <c r="J160" s="55">
        <f t="shared" si="26"/>
        <v>1.8411013558541707E-3</v>
      </c>
      <c r="K160" s="55">
        <f t="shared" si="34"/>
        <v>1.3475008369852082</v>
      </c>
      <c r="L160" s="55">
        <f t="shared" si="27"/>
        <v>3.2859341832688835E-2</v>
      </c>
      <c r="M160" s="55">
        <f t="shared" si="35"/>
        <v>0.10900502088133811</v>
      </c>
      <c r="N160" s="55">
        <f t="shared" si="28"/>
        <v>5.9452053768623662E-2</v>
      </c>
      <c r="O160" s="55">
        <f t="shared" si="36"/>
        <v>0.10898662906713733</v>
      </c>
      <c r="Q160" s="55">
        <v>4</v>
      </c>
      <c r="R160" s="55">
        <v>2.7113959746158892E-2</v>
      </c>
      <c r="S160" s="55">
        <v>6.3438793737665186E-2</v>
      </c>
      <c r="T160" s="55">
        <v>3.5819724156815003E-2</v>
      </c>
      <c r="U160" s="55">
        <f t="shared" si="29"/>
        <v>0.2554304679695299</v>
      </c>
      <c r="V160" s="55">
        <f t="shared" si="30"/>
        <v>2.7113959746158892E-2</v>
      </c>
      <c r="W160" s="55">
        <f t="shared" si="37"/>
        <v>0.36927765105032107</v>
      </c>
      <c r="X160" s="55">
        <f t="shared" si="38"/>
        <v>6.3438793737665186E-2</v>
      </c>
      <c r="Y160" s="55">
        <f t="shared" si="31"/>
        <v>6.3438793737665186E-2</v>
      </c>
      <c r="Z160" s="55">
        <f t="shared" si="39"/>
        <v>0.1822720078406683</v>
      </c>
      <c r="AA160" s="55">
        <f t="shared" si="32"/>
        <v>3.5819724156815003E-2</v>
      </c>
      <c r="AC160" s="58"/>
      <c r="AD160" s="58"/>
      <c r="AE160" s="58"/>
      <c r="AF160" s="58"/>
      <c r="AG160" s="58"/>
      <c r="AH160" s="58"/>
    </row>
    <row r="161" spans="5:34" x14ac:dyDescent="0.2">
      <c r="E161" s="55">
        <v>4.25</v>
      </c>
      <c r="F161" s="55">
        <v>1.7157741509373184E-3</v>
      </c>
      <c r="G161" s="55">
        <v>3.2098672160277654E-2</v>
      </c>
      <c r="H161" s="55">
        <v>6.090759263776703E-2</v>
      </c>
      <c r="I161" s="55">
        <f t="shared" si="33"/>
        <v>0.53264551137189065</v>
      </c>
      <c r="J161" s="55">
        <f t="shared" si="26"/>
        <v>1.7157741509373184E-3</v>
      </c>
      <c r="K161" s="55">
        <f t="shared" si="34"/>
        <v>1.4279684019778711</v>
      </c>
      <c r="L161" s="55">
        <f t="shared" si="27"/>
        <v>3.2098672160277654E-2</v>
      </c>
      <c r="M161" s="55">
        <f t="shared" si="35"/>
        <v>0.11309633947875526</v>
      </c>
      <c r="N161" s="55">
        <f t="shared" si="28"/>
        <v>6.090759263776703E-2</v>
      </c>
      <c r="O161" s="55">
        <f t="shared" si="36"/>
        <v>0.11756255650447031</v>
      </c>
      <c r="AC161" s="58"/>
      <c r="AD161" s="58"/>
      <c r="AE161" s="58"/>
      <c r="AF161" s="58"/>
      <c r="AG161" s="58"/>
      <c r="AH161" s="58"/>
    </row>
    <row r="162" spans="5:34" x14ac:dyDescent="0.2">
      <c r="E162" s="55">
        <v>4.5</v>
      </c>
      <c r="F162" s="55">
        <v>1.6152302608732879E-3</v>
      </c>
      <c r="G162" s="55">
        <v>3.1912125125653321E-2</v>
      </c>
      <c r="H162" s="55">
        <v>6.0599762805849472E-2</v>
      </c>
      <c r="I162" s="55">
        <f t="shared" si="33"/>
        <v>0.53254496748182667</v>
      </c>
      <c r="J162" s="55">
        <f t="shared" si="26"/>
        <v>1.6152302608732879E-3</v>
      </c>
      <c r="K162" s="55">
        <f t="shared" si="34"/>
        <v>1.50840526276717</v>
      </c>
      <c r="L162" s="55">
        <f t="shared" si="27"/>
        <v>3.1912125125653321E-2</v>
      </c>
      <c r="M162" s="55">
        <f t="shared" si="35"/>
        <v>0.11711617142957763</v>
      </c>
      <c r="N162" s="55">
        <f t="shared" si="28"/>
        <v>6.0599762805849472E-2</v>
      </c>
      <c r="O162" s="55">
        <f t="shared" si="36"/>
        <v>0.12623670986642352</v>
      </c>
      <c r="AC162" s="58"/>
      <c r="AD162" s="58"/>
      <c r="AE162" s="58"/>
      <c r="AF162" s="58"/>
      <c r="AG162" s="58"/>
      <c r="AH162" s="58"/>
    </row>
    <row r="163" spans="5:34" x14ac:dyDescent="0.2">
      <c r="E163" s="55">
        <v>4.75</v>
      </c>
      <c r="F163" s="55">
        <v>1.5856674316345122E-3</v>
      </c>
      <c r="G163" s="55">
        <v>3.1500919829827584E-2</v>
      </c>
      <c r="H163" s="55">
        <v>6.0714981315398688E-2</v>
      </c>
      <c r="I163" s="55">
        <f t="shared" si="33"/>
        <v>0.53251540465258795</v>
      </c>
      <c r="J163" s="55">
        <f t="shared" si="26"/>
        <v>1.5856674316345122E-3</v>
      </c>
      <c r="K163" s="55">
        <f t="shared" si="34"/>
        <v>1.5888244396239468</v>
      </c>
      <c r="L163" s="55">
        <f t="shared" si="27"/>
        <v>3.1500919829827584E-2</v>
      </c>
      <c r="M163" s="55">
        <f t="shared" si="35"/>
        <v>0.12109099945219638</v>
      </c>
      <c r="N163" s="55">
        <f t="shared" si="28"/>
        <v>6.0714981315398688E-2</v>
      </c>
      <c r="O163" s="55">
        <f t="shared" si="36"/>
        <v>0.13489436570667312</v>
      </c>
      <c r="AC163" s="58"/>
      <c r="AD163" s="58"/>
      <c r="AE163" s="58"/>
      <c r="AF163" s="58"/>
      <c r="AG163" s="58"/>
      <c r="AH163" s="58"/>
    </row>
    <row r="164" spans="5:34" x14ac:dyDescent="0.2">
      <c r="E164" s="55">
        <v>5.25</v>
      </c>
      <c r="F164" s="55">
        <v>1.5585513078886235E-3</v>
      </c>
      <c r="G164" s="55">
        <v>3.1482626049088733E-2</v>
      </c>
      <c r="H164" s="55">
        <v>6.0533861385805077E-2</v>
      </c>
      <c r="I164" s="55">
        <f t="shared" si="33"/>
        <v>0.532488288528842</v>
      </c>
      <c r="J164" s="55">
        <f t="shared" si="26"/>
        <v>1.5585513078886235E-3</v>
      </c>
      <c r="K164" s="55">
        <f t="shared" si="34"/>
        <v>1.7496473869622258</v>
      </c>
      <c r="L164" s="55">
        <f t="shared" si="27"/>
        <v>3.1482626049088733E-2</v>
      </c>
      <c r="M164" s="55">
        <f>M163+(((G164+G163)/2)^$C$53)*(E164-E163)</f>
        <v>0.12897608733464871</v>
      </c>
      <c r="N164" s="55">
        <f t="shared" si="28"/>
        <v>6.0533861385805077E-2</v>
      </c>
      <c r="O164" s="55">
        <f t="shared" si="36"/>
        <v>0.15219839063082893</v>
      </c>
      <c r="AC164" s="58"/>
      <c r="AD164" s="58"/>
      <c r="AE164" s="58"/>
      <c r="AF164" s="58"/>
      <c r="AG164" s="58"/>
      <c r="AH164" s="58"/>
    </row>
    <row r="165" spans="5:34" x14ac:dyDescent="0.2">
      <c r="E165" s="55">
        <v>5.75</v>
      </c>
      <c r="F165" s="55">
        <v>1.5312806233812775E-3</v>
      </c>
      <c r="G165" s="55">
        <v>3.0202046551856345E-2</v>
      </c>
      <c r="H165" s="55">
        <v>6.0636384454293091E-2</v>
      </c>
      <c r="I165" s="55">
        <f t="shared" si="33"/>
        <v>0.53246101784433464</v>
      </c>
      <c r="J165" s="55">
        <f t="shared" si="26"/>
        <v>1.5312806233812775E-3</v>
      </c>
      <c r="K165" s="55">
        <f t="shared" si="34"/>
        <v>1.9104555515887276</v>
      </c>
      <c r="L165" s="55">
        <f t="shared" si="27"/>
        <v>3.0202046551856345E-2</v>
      </c>
      <c r="M165" s="55">
        <f t="shared" ref="M165:M168" si="40">M164+(((G165+G164)/2)^$C$53)*(E165-E164)</f>
        <v>0.13666644832518071</v>
      </c>
      <c r="N165" s="55">
        <f t="shared" si="28"/>
        <v>6.0636384454293091E-2</v>
      </c>
      <c r="O165" s="55">
        <f t="shared" si="36"/>
        <v>0.16948895608928136</v>
      </c>
      <c r="AC165" s="58"/>
      <c r="AD165" s="58"/>
      <c r="AE165" s="58"/>
      <c r="AF165" s="58"/>
      <c r="AG165" s="58"/>
      <c r="AH165" s="58"/>
    </row>
    <row r="166" spans="5:34" x14ac:dyDescent="0.2">
      <c r="E166" s="55">
        <v>6.25</v>
      </c>
      <c r="F166" s="55">
        <v>1.4829989194090308E-3</v>
      </c>
      <c r="G166" s="55">
        <v>2.9321245764663745E-2</v>
      </c>
      <c r="H166" s="55">
        <v>6.0525882536846431E-2</v>
      </c>
      <c r="I166" s="55">
        <f t="shared" si="33"/>
        <v>0.53241273614036244</v>
      </c>
      <c r="J166" s="55">
        <f t="shared" si="26"/>
        <v>1.4829989194090308E-3</v>
      </c>
      <c r="K166" s="55">
        <f t="shared" si="34"/>
        <v>2.0712431815541561</v>
      </c>
      <c r="L166" s="55">
        <f t="shared" si="27"/>
        <v>2.9321245764663745E-2</v>
      </c>
      <c r="M166" s="55">
        <f t="shared" si="40"/>
        <v>0.14403459636571711</v>
      </c>
      <c r="N166" s="55">
        <f t="shared" si="28"/>
        <v>6.0525882536846431E-2</v>
      </c>
      <c r="O166" s="55">
        <f t="shared" si="36"/>
        <v>0.18677815529250377</v>
      </c>
      <c r="AC166" s="58"/>
      <c r="AD166" s="58"/>
      <c r="AE166" s="58"/>
      <c r="AF166" s="58"/>
      <c r="AG166" s="58"/>
      <c r="AH166" s="58"/>
    </row>
    <row r="167" spans="5:34" x14ac:dyDescent="0.2">
      <c r="E167" s="55">
        <v>6.75</v>
      </c>
      <c r="F167" s="55">
        <v>1.5478927755583998E-3</v>
      </c>
      <c r="G167" s="55">
        <v>2.907318211357859E-2</v>
      </c>
      <c r="H167" s="55">
        <v>6.152837301502978E-2</v>
      </c>
      <c r="I167" s="55">
        <f t="shared" si="33"/>
        <v>0.53247762999651183</v>
      </c>
      <c r="J167" s="55">
        <f t="shared" si="26"/>
        <v>1.5478927755583998E-3</v>
      </c>
      <c r="K167" s="55">
        <f t="shared" si="34"/>
        <v>2.2320353264974608</v>
      </c>
      <c r="L167" s="55">
        <f t="shared" si="27"/>
        <v>2.907318211357859E-2</v>
      </c>
      <c r="M167" s="55">
        <f t="shared" si="40"/>
        <v>0.15123537895922184</v>
      </c>
      <c r="N167" s="55">
        <f t="shared" si="28"/>
        <v>6.152837301502978E-2</v>
      </c>
      <c r="O167" s="55">
        <f>O166+(((H167+H166)/2)^$C$53)*(E167-E166)</f>
        <v>0.20422020504385133</v>
      </c>
      <c r="AC167" s="58"/>
      <c r="AD167" s="58"/>
      <c r="AE167" s="58"/>
      <c r="AF167" s="58"/>
      <c r="AG167" s="58"/>
      <c r="AH167" s="58"/>
    </row>
    <row r="168" spans="5:34" x14ac:dyDescent="0.2">
      <c r="E168" s="55">
        <v>7.25</v>
      </c>
      <c r="F168" s="55">
        <v>1.5820957054197453E-3</v>
      </c>
      <c r="G168" s="55">
        <v>2.8633154286570733E-2</v>
      </c>
      <c r="H168" s="55">
        <v>6.1799377186272132E-2</v>
      </c>
      <c r="I168" s="55">
        <f t="shared" si="33"/>
        <v>0.53251183292637316</v>
      </c>
      <c r="J168" s="55">
        <f t="shared" si="26"/>
        <v>1.5820957054197453E-3</v>
      </c>
      <c r="K168" s="55">
        <f t="shared" si="34"/>
        <v>2.3928544058944112</v>
      </c>
      <c r="L168" s="55">
        <f t="shared" si="27"/>
        <v>2.8633154286570733E-2</v>
      </c>
      <c r="M168" s="55">
        <f t="shared" si="40"/>
        <v>0.1583344612970857</v>
      </c>
      <c r="N168" s="55">
        <f t="shared" si="28"/>
        <v>6.1799377186272132E-2</v>
      </c>
      <c r="O168" s="55">
        <f>O167+(((H168+H167)/2)^$C$53)*(E168-E167)</f>
        <v>0.22188086710431498</v>
      </c>
      <c r="AC168" s="58"/>
      <c r="AD168" s="58"/>
      <c r="AE168" s="58"/>
      <c r="AF168" s="58"/>
      <c r="AG168" s="58"/>
      <c r="AH168" s="58"/>
    </row>
    <row r="169" spans="5:34" x14ac:dyDescent="0.2">
      <c r="AC169" s="58"/>
      <c r="AD169" s="58"/>
      <c r="AE169" s="58"/>
      <c r="AF169" s="58"/>
      <c r="AG169" s="58"/>
      <c r="AH169" s="58"/>
    </row>
    <row r="170" spans="5:34" x14ac:dyDescent="0.2">
      <c r="AC170" s="58"/>
      <c r="AD170" s="58"/>
      <c r="AE170" s="58"/>
      <c r="AF170" s="58"/>
      <c r="AG170" s="58"/>
      <c r="AH170" s="58"/>
    </row>
    <row r="171" spans="5:34" x14ac:dyDescent="0.2">
      <c r="AC171" s="58"/>
      <c r="AD171" s="58"/>
      <c r="AE171" s="58"/>
      <c r="AF171" s="58"/>
      <c r="AG171" s="58"/>
      <c r="AH171" s="58"/>
    </row>
    <row r="172" spans="5:34" x14ac:dyDescent="0.2">
      <c r="AC172" s="58"/>
      <c r="AD172" s="58"/>
      <c r="AE172" s="58"/>
      <c r="AF172" s="58"/>
      <c r="AG172" s="58"/>
      <c r="AH172" s="58"/>
    </row>
    <row r="173" spans="5:34" x14ac:dyDescent="0.2">
      <c r="AC173" s="58"/>
      <c r="AD173" s="58"/>
      <c r="AE173" s="58"/>
      <c r="AF173" s="58"/>
      <c r="AG173" s="58"/>
      <c r="AH173" s="58"/>
    </row>
    <row r="174" spans="5:34" x14ac:dyDescent="0.2">
      <c r="AC174" s="58"/>
      <c r="AD174" s="58"/>
      <c r="AE174" s="58"/>
      <c r="AF174" s="58"/>
      <c r="AG174" s="58"/>
      <c r="AH174" s="58"/>
    </row>
    <row r="175" spans="5:34" x14ac:dyDescent="0.2">
      <c r="AC175" s="58"/>
      <c r="AD175" s="58"/>
      <c r="AE175" s="58"/>
      <c r="AF175" s="58"/>
      <c r="AG175" s="58"/>
      <c r="AH175" s="58"/>
    </row>
    <row r="176" spans="5:34" x14ac:dyDescent="0.2">
      <c r="AC176" s="58"/>
      <c r="AD176" s="58"/>
      <c r="AE176" s="58"/>
      <c r="AF176" s="58"/>
      <c r="AG176" s="58"/>
      <c r="AH176" s="58"/>
    </row>
    <row r="177" spans="1:34" x14ac:dyDescent="0.2">
      <c r="AC177" s="58"/>
      <c r="AD177" s="58"/>
      <c r="AE177" s="58"/>
      <c r="AF177" s="58"/>
      <c r="AG177" s="58"/>
      <c r="AH177" s="58"/>
    </row>
    <row r="178" spans="1:34" x14ac:dyDescent="0.2">
      <c r="AC178" s="58"/>
      <c r="AD178" s="58"/>
      <c r="AE178" s="58"/>
      <c r="AF178" s="58"/>
      <c r="AG178" s="58"/>
      <c r="AH178" s="58"/>
    </row>
    <row r="179" spans="1:34" x14ac:dyDescent="0.2">
      <c r="AC179" s="58"/>
      <c r="AD179" s="58"/>
      <c r="AE179" s="58"/>
      <c r="AF179" s="58"/>
      <c r="AG179" s="58"/>
      <c r="AH179" s="58"/>
    </row>
    <row r="180" spans="1:34" x14ac:dyDescent="0.2">
      <c r="AC180" s="58"/>
      <c r="AD180" s="58"/>
      <c r="AE180" s="58"/>
      <c r="AF180" s="58"/>
      <c r="AG180" s="58"/>
      <c r="AH180" s="58"/>
    </row>
    <row r="181" spans="1:34" x14ac:dyDescent="0.2">
      <c r="AC181" s="58"/>
      <c r="AD181" s="58"/>
      <c r="AE181" s="58"/>
      <c r="AF181" s="58"/>
      <c r="AG181" s="58"/>
      <c r="AH181" s="58"/>
    </row>
    <row r="182" spans="1:34" x14ac:dyDescent="0.2">
      <c r="AC182" s="58"/>
      <c r="AD182" s="58"/>
      <c r="AE182" s="58"/>
      <c r="AF182" s="58"/>
      <c r="AG182" s="58"/>
      <c r="AH182" s="58"/>
    </row>
    <row r="183" spans="1:34" x14ac:dyDescent="0.2">
      <c r="AC183" s="58"/>
      <c r="AD183" s="58"/>
      <c r="AE183" s="58"/>
      <c r="AF183" s="58"/>
      <c r="AG183" s="58"/>
      <c r="AH183" s="58"/>
    </row>
    <row r="184" spans="1:34" x14ac:dyDescent="0.2">
      <c r="AC184" s="58"/>
      <c r="AD184" s="58"/>
      <c r="AE184" s="58"/>
      <c r="AF184" s="58"/>
      <c r="AG184" s="58"/>
      <c r="AH184" s="58"/>
    </row>
    <row r="185" spans="1:34" x14ac:dyDescent="0.2">
      <c r="AC185" s="58"/>
      <c r="AD185" s="58"/>
      <c r="AE185" s="58"/>
      <c r="AF185" s="58"/>
      <c r="AG185" s="58"/>
      <c r="AH185" s="58"/>
    </row>
    <row r="186" spans="1:34" x14ac:dyDescent="0.2">
      <c r="A186" s="58"/>
      <c r="B186" s="62"/>
      <c r="C186" s="58"/>
      <c r="D186" s="58"/>
      <c r="E186" s="62"/>
      <c r="F186" s="62"/>
      <c r="G186" s="58"/>
      <c r="H186" s="58"/>
      <c r="I186" s="58"/>
      <c r="J186" s="58"/>
      <c r="K186" s="58"/>
      <c r="L186" s="62"/>
      <c r="M186" s="58"/>
      <c r="N186" s="58"/>
      <c r="O186" s="62"/>
      <c r="P186" s="62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</row>
    <row r="187" spans="1:34" x14ac:dyDescent="0.2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63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</row>
    <row r="188" spans="1:34" x14ac:dyDescent="0.2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63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</row>
    <row r="189" spans="1:34" x14ac:dyDescent="0.2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63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</row>
    <row r="190" spans="1:34" x14ac:dyDescent="0.2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63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</row>
    <row r="191" spans="1:34" x14ac:dyDescent="0.2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63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</row>
    <row r="192" spans="1:34" x14ac:dyDescent="0.2">
      <c r="A192" s="58"/>
      <c r="B192" s="64"/>
      <c r="C192" s="64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63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</row>
    <row r="193" spans="1:34" x14ac:dyDescent="0.2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63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</row>
    <row r="194" spans="1:34" x14ac:dyDescent="0.2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63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</row>
    <row r="195" spans="1:34" x14ac:dyDescent="0.2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63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</row>
    <row r="196" spans="1:34" x14ac:dyDescent="0.2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63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</row>
    <row r="197" spans="1:34" x14ac:dyDescent="0.2">
      <c r="A197" s="58"/>
      <c r="B197" s="58"/>
      <c r="C197" s="58"/>
      <c r="D197" s="58"/>
      <c r="E197" s="58"/>
      <c r="F197" s="58"/>
      <c r="G197" s="58"/>
      <c r="H197" s="58"/>
      <c r="I197" s="58"/>
      <c r="J197" s="64"/>
      <c r="K197" s="64"/>
      <c r="L197" s="64"/>
      <c r="M197" s="58"/>
      <c r="N197" s="58"/>
      <c r="O197" s="58"/>
      <c r="P197" s="58"/>
      <c r="Q197" s="58"/>
      <c r="R197" s="58"/>
      <c r="S197" s="58"/>
      <c r="T197" s="63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</row>
    <row r="198" spans="1:34" x14ac:dyDescent="0.2">
      <c r="A198" s="58"/>
      <c r="B198" s="58"/>
      <c r="C198" s="58"/>
      <c r="D198" s="58"/>
      <c r="E198" s="58"/>
      <c r="F198" s="58"/>
      <c r="G198" s="58"/>
      <c r="H198" s="58"/>
      <c r="I198" s="58"/>
      <c r="J198" s="64"/>
      <c r="K198" s="64"/>
      <c r="L198" s="64"/>
      <c r="M198" s="58"/>
      <c r="N198" s="58"/>
      <c r="O198" s="58"/>
      <c r="P198" s="58"/>
      <c r="Q198" s="58"/>
      <c r="R198" s="58"/>
      <c r="S198" s="58"/>
      <c r="T198" s="63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</row>
    <row r="199" spans="1:34" x14ac:dyDescent="0.2">
      <c r="A199" s="58"/>
      <c r="B199" s="58"/>
      <c r="C199" s="58"/>
      <c r="D199" s="58"/>
      <c r="E199" s="58"/>
      <c r="F199" s="58"/>
      <c r="G199" s="58"/>
      <c r="H199" s="58"/>
      <c r="I199" s="58"/>
      <c r="J199" s="64"/>
      <c r="K199" s="64"/>
      <c r="L199" s="64"/>
      <c r="M199" s="58"/>
      <c r="N199" s="58"/>
      <c r="O199" s="58"/>
      <c r="P199" s="58"/>
      <c r="Q199" s="58"/>
      <c r="R199" s="58"/>
      <c r="S199" s="58"/>
      <c r="T199" s="63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</row>
    <row r="200" spans="1:34" x14ac:dyDescent="0.2">
      <c r="A200" s="58"/>
      <c r="B200" s="58"/>
      <c r="C200" s="58"/>
      <c r="D200" s="58"/>
      <c r="E200" s="58"/>
      <c r="F200" s="58"/>
      <c r="G200" s="58"/>
      <c r="H200" s="58"/>
      <c r="I200" s="58"/>
      <c r="J200" s="64"/>
      <c r="K200" s="64"/>
      <c r="L200" s="64"/>
      <c r="M200" s="58"/>
      <c r="N200" s="58"/>
      <c r="O200" s="58"/>
      <c r="P200" s="58"/>
      <c r="Q200" s="58"/>
      <c r="R200" s="58"/>
      <c r="S200" s="58"/>
      <c r="T200" s="63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</row>
    <row r="201" spans="1:34" x14ac:dyDescent="0.2">
      <c r="A201" s="58"/>
      <c r="B201" s="58"/>
      <c r="C201" s="58"/>
      <c r="D201" s="58"/>
      <c r="E201" s="58"/>
      <c r="F201" s="58"/>
      <c r="G201" s="58"/>
      <c r="H201" s="58"/>
      <c r="I201" s="58"/>
      <c r="J201" s="64"/>
      <c r="K201" s="64"/>
      <c r="L201" s="64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</row>
    <row r="202" spans="1:34" x14ac:dyDescent="0.2">
      <c r="A202" s="58"/>
      <c r="B202" s="58"/>
      <c r="C202" s="58"/>
      <c r="D202" s="58"/>
      <c r="E202" s="58"/>
      <c r="F202" s="58"/>
      <c r="G202" s="58"/>
      <c r="H202" s="58"/>
      <c r="I202" s="58"/>
      <c r="J202" s="64"/>
      <c r="K202" s="64"/>
      <c r="L202" s="64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</row>
    <row r="203" spans="1:34" x14ac:dyDescent="0.2">
      <c r="A203" s="58"/>
      <c r="B203" s="58"/>
      <c r="C203" s="58"/>
      <c r="D203" s="58"/>
      <c r="E203" s="58"/>
      <c r="F203" s="58"/>
      <c r="G203" s="58"/>
      <c r="H203" s="58"/>
      <c r="I203" s="58"/>
      <c r="J203" s="64"/>
      <c r="K203" s="64"/>
      <c r="L203" s="64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</row>
    <row r="204" spans="1:34" x14ac:dyDescent="0.2">
      <c r="A204" s="58"/>
      <c r="B204" s="58"/>
      <c r="C204" s="58"/>
      <c r="D204" s="58"/>
      <c r="E204" s="58"/>
      <c r="F204" s="58"/>
      <c r="G204" s="58"/>
      <c r="H204" s="58"/>
      <c r="I204" s="58"/>
      <c r="J204" s="64"/>
      <c r="K204" s="64"/>
      <c r="L204" s="64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</row>
    <row r="205" spans="1:34" x14ac:dyDescent="0.2">
      <c r="A205" s="58"/>
      <c r="B205" s="58"/>
      <c r="C205" s="58"/>
      <c r="D205" s="58"/>
      <c r="E205" s="58"/>
      <c r="F205" s="58"/>
      <c r="G205" s="58"/>
      <c r="H205" s="58"/>
      <c r="I205" s="58"/>
      <c r="J205" s="64"/>
      <c r="K205" s="64"/>
      <c r="L205" s="64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</row>
    <row r="206" spans="1:34" x14ac:dyDescent="0.2">
      <c r="A206" s="58"/>
      <c r="B206" s="58"/>
      <c r="C206" s="58"/>
      <c r="D206" s="58"/>
      <c r="E206" s="58"/>
      <c r="F206" s="58"/>
      <c r="G206" s="58"/>
      <c r="H206" s="58"/>
      <c r="I206" s="58"/>
      <c r="J206" s="64"/>
      <c r="K206" s="64"/>
      <c r="L206" s="64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</row>
    <row r="207" spans="1:34" x14ac:dyDescent="0.2">
      <c r="A207" s="58"/>
      <c r="B207" s="58"/>
      <c r="C207" s="58"/>
      <c r="D207" s="58"/>
      <c r="E207" s="58"/>
      <c r="F207" s="58"/>
      <c r="G207" s="58"/>
      <c r="H207" s="58"/>
      <c r="I207" s="58"/>
      <c r="J207" s="64"/>
      <c r="K207" s="64"/>
      <c r="L207" s="64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</row>
    <row r="208" spans="1:34" x14ac:dyDescent="0.2">
      <c r="A208" s="58"/>
      <c r="B208" s="58"/>
      <c r="C208" s="58"/>
      <c r="D208" s="58"/>
      <c r="E208" s="58"/>
      <c r="F208" s="58"/>
      <c r="G208" s="58"/>
      <c r="H208" s="58"/>
      <c r="I208" s="58"/>
      <c r="J208" s="64"/>
      <c r="K208" s="64"/>
      <c r="L208" s="64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</row>
    <row r="209" spans="1:34" x14ac:dyDescent="0.2">
      <c r="A209" s="58"/>
      <c r="B209" s="58"/>
      <c r="C209" s="58"/>
      <c r="D209" s="58"/>
      <c r="E209" s="58"/>
      <c r="F209" s="58"/>
      <c r="G209" s="58"/>
      <c r="H209" s="58"/>
      <c r="I209" s="58"/>
      <c r="J209" s="64"/>
      <c r="K209" s="64"/>
      <c r="L209" s="64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</row>
    <row r="210" spans="1:34" x14ac:dyDescent="0.2">
      <c r="A210" s="58"/>
      <c r="B210" s="58"/>
      <c r="C210" s="58"/>
      <c r="D210" s="58"/>
      <c r="E210" s="58"/>
      <c r="F210" s="58"/>
      <c r="G210" s="58"/>
      <c r="H210" s="58"/>
      <c r="I210" s="58"/>
      <c r="J210" s="64"/>
      <c r="K210" s="64"/>
      <c r="L210" s="64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</row>
    <row r="211" spans="1:34" x14ac:dyDescent="0.2">
      <c r="A211" s="58"/>
      <c r="B211" s="58"/>
      <c r="C211" s="58"/>
      <c r="D211" s="58"/>
      <c r="E211" s="58"/>
      <c r="F211" s="58"/>
      <c r="G211" s="58"/>
      <c r="H211" s="58"/>
      <c r="I211" s="58"/>
      <c r="J211" s="64"/>
      <c r="K211" s="64"/>
      <c r="L211" s="64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</row>
    <row r="212" spans="1:34" x14ac:dyDescent="0.2">
      <c r="A212" s="58"/>
      <c r="B212" s="58"/>
      <c r="C212" s="58"/>
      <c r="D212" s="58"/>
      <c r="E212" s="58"/>
      <c r="F212" s="58"/>
      <c r="G212" s="58"/>
      <c r="H212" s="58"/>
      <c r="I212" s="58"/>
      <c r="J212" s="64"/>
      <c r="K212" s="64"/>
      <c r="L212" s="64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</row>
    <row r="213" spans="1:34" x14ac:dyDescent="0.2">
      <c r="A213" s="58"/>
      <c r="B213" s="58"/>
      <c r="C213" s="58"/>
      <c r="D213" s="58"/>
      <c r="E213" s="58"/>
      <c r="F213" s="58"/>
      <c r="G213" s="58"/>
      <c r="H213" s="58"/>
      <c r="I213" s="58"/>
      <c r="J213" s="64"/>
      <c r="K213" s="64"/>
      <c r="L213" s="64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</row>
    <row r="214" spans="1:34" x14ac:dyDescent="0.2">
      <c r="A214" s="58"/>
      <c r="B214" s="58"/>
      <c r="C214" s="58"/>
      <c r="D214" s="58"/>
      <c r="E214" s="58"/>
      <c r="F214" s="58"/>
      <c r="G214" s="58"/>
      <c r="H214" s="58"/>
      <c r="I214" s="58"/>
      <c r="J214" s="64"/>
      <c r="K214" s="64"/>
      <c r="L214" s="64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</row>
    <row r="215" spans="1:34" x14ac:dyDescent="0.2">
      <c r="A215" s="58"/>
      <c r="B215" s="58"/>
      <c r="C215" s="58"/>
      <c r="D215" s="58"/>
      <c r="E215" s="58"/>
      <c r="F215" s="58"/>
      <c r="G215" s="58"/>
      <c r="H215" s="58"/>
      <c r="I215" s="58"/>
      <c r="J215" s="64"/>
      <c r="K215" s="64"/>
      <c r="L215" s="64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</row>
    <row r="216" spans="1:34" x14ac:dyDescent="0.2">
      <c r="A216" s="58"/>
      <c r="B216" s="58"/>
      <c r="C216" s="58"/>
      <c r="D216" s="58"/>
      <c r="E216" s="58"/>
      <c r="F216" s="58"/>
      <c r="G216" s="58"/>
      <c r="H216" s="58"/>
      <c r="I216" s="58"/>
      <c r="J216" s="64"/>
      <c r="K216" s="64"/>
      <c r="L216" s="64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</row>
    <row r="217" spans="1:34" x14ac:dyDescent="0.2">
      <c r="A217" s="58"/>
      <c r="B217" s="58"/>
      <c r="C217" s="58"/>
      <c r="D217" s="58"/>
      <c r="E217" s="58"/>
      <c r="F217" s="58"/>
      <c r="G217" s="58"/>
      <c r="H217" s="58"/>
      <c r="I217" s="58"/>
      <c r="J217" s="64"/>
      <c r="K217" s="64"/>
      <c r="L217" s="64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</row>
    <row r="218" spans="1:34" x14ac:dyDescent="0.2">
      <c r="A218" s="58"/>
      <c r="B218" s="58"/>
      <c r="C218" s="58"/>
      <c r="D218" s="58"/>
      <c r="E218" s="58"/>
      <c r="F218" s="58"/>
      <c r="G218" s="58"/>
      <c r="H218" s="58"/>
      <c r="I218" s="58"/>
      <c r="J218" s="64"/>
      <c r="K218" s="64"/>
      <c r="L218" s="64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</row>
    <row r="219" spans="1:34" x14ac:dyDescent="0.2">
      <c r="A219" s="58"/>
      <c r="B219" s="58"/>
      <c r="C219" s="58"/>
      <c r="D219" s="58"/>
      <c r="E219" s="58"/>
      <c r="F219" s="58"/>
      <c r="G219" s="58"/>
      <c r="H219" s="58"/>
      <c r="I219" s="58"/>
      <c r="J219" s="64"/>
      <c r="K219" s="64"/>
      <c r="L219" s="64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</row>
    <row r="220" spans="1:34" x14ac:dyDescent="0.2">
      <c r="J220" s="3"/>
      <c r="K220" s="3"/>
      <c r="L220" s="3"/>
    </row>
    <row r="221" spans="1:34" x14ac:dyDescent="0.2">
      <c r="J221" s="3"/>
      <c r="K221" s="3"/>
      <c r="L221" s="3"/>
    </row>
    <row r="222" spans="1:34" x14ac:dyDescent="0.2">
      <c r="J222" s="3"/>
      <c r="K222" s="3"/>
      <c r="L222" s="3"/>
    </row>
    <row r="223" spans="1:34" x14ac:dyDescent="0.2">
      <c r="J223" s="3"/>
      <c r="K223" s="3"/>
      <c r="L223" s="3"/>
    </row>
    <row r="224" spans="1:34" x14ac:dyDescent="0.2">
      <c r="J224" s="3"/>
      <c r="K224" s="3"/>
      <c r="L224" s="3"/>
    </row>
    <row r="225" spans="10:12" x14ac:dyDescent="0.2">
      <c r="J225" s="3"/>
      <c r="K225" s="3"/>
      <c r="L225" s="3"/>
    </row>
    <row r="226" spans="10:12" x14ac:dyDescent="0.2">
      <c r="J226" s="3"/>
      <c r="K226" s="3"/>
      <c r="L226" s="3"/>
    </row>
    <row r="227" spans="10:12" x14ac:dyDescent="0.2">
      <c r="J227" s="3"/>
      <c r="K227" s="3"/>
      <c r="L227" s="3"/>
    </row>
    <row r="228" spans="10:12" x14ac:dyDescent="0.2">
      <c r="J228" s="3"/>
      <c r="K228" s="3"/>
      <c r="L228" s="3"/>
    </row>
    <row r="229" spans="10:12" x14ac:dyDescent="0.2">
      <c r="J229" s="3"/>
      <c r="K229" s="3"/>
      <c r="L229" s="3"/>
    </row>
    <row r="230" spans="10:12" x14ac:dyDescent="0.2">
      <c r="J230" s="3"/>
      <c r="K230" s="3"/>
      <c r="L230" s="3"/>
    </row>
    <row r="231" spans="10:12" x14ac:dyDescent="0.2">
      <c r="J231" s="3"/>
      <c r="K231" s="3"/>
      <c r="L231" s="3"/>
    </row>
    <row r="232" spans="10:12" x14ac:dyDescent="0.2">
      <c r="J232" s="3"/>
      <c r="K232" s="3"/>
      <c r="L232" s="3"/>
    </row>
    <row r="233" spans="10:12" x14ac:dyDescent="0.2">
      <c r="J233" s="3"/>
      <c r="K233" s="3"/>
      <c r="L233" s="3"/>
    </row>
    <row r="234" spans="10:12" x14ac:dyDescent="0.2">
      <c r="J234" s="3"/>
      <c r="K234" s="3"/>
      <c r="L234" s="3"/>
    </row>
    <row r="235" spans="10:12" x14ac:dyDescent="0.2">
      <c r="J235" s="3"/>
      <c r="K235" s="3"/>
      <c r="L235" s="3"/>
    </row>
    <row r="236" spans="10:12" x14ac:dyDescent="0.2">
      <c r="J236" s="3"/>
      <c r="K236" s="3"/>
      <c r="L236" s="3"/>
    </row>
    <row r="237" spans="10:12" x14ac:dyDescent="0.2">
      <c r="J237" s="3"/>
      <c r="K237" s="3"/>
      <c r="L237" s="3"/>
    </row>
    <row r="238" spans="10:12" x14ac:dyDescent="0.2">
      <c r="J238" s="3"/>
      <c r="K238" s="3"/>
      <c r="L238" s="3"/>
    </row>
    <row r="239" spans="10:12" x14ac:dyDescent="0.2">
      <c r="J239" s="3"/>
      <c r="K239" s="3"/>
      <c r="L239" s="3"/>
    </row>
    <row r="240" spans="10:12" x14ac:dyDescent="0.2">
      <c r="J240" s="3"/>
      <c r="K240" s="3"/>
      <c r="L240" s="3"/>
    </row>
    <row r="241" spans="10:12" x14ac:dyDescent="0.2">
      <c r="J241" s="3"/>
      <c r="K241" s="3"/>
      <c r="L241" s="3"/>
    </row>
    <row r="242" spans="10:12" x14ac:dyDescent="0.2">
      <c r="J242" s="3"/>
      <c r="K242" s="3"/>
      <c r="L242" s="3"/>
    </row>
    <row r="243" spans="10:12" x14ac:dyDescent="0.2">
      <c r="J243" s="3"/>
      <c r="K243" s="3"/>
      <c r="L243" s="3"/>
    </row>
    <row r="244" spans="10:12" x14ac:dyDescent="0.2">
      <c r="J244" s="3"/>
      <c r="K244" s="3"/>
      <c r="L244" s="3"/>
    </row>
    <row r="245" spans="10:12" x14ac:dyDescent="0.2">
      <c r="J245" s="3"/>
      <c r="K245" s="3"/>
      <c r="L245" s="3"/>
    </row>
    <row r="246" spans="10:12" x14ac:dyDescent="0.2">
      <c r="J246" s="3"/>
      <c r="K246" s="3"/>
      <c r="L246" s="3"/>
    </row>
    <row r="247" spans="10:12" x14ac:dyDescent="0.2">
      <c r="J247" s="3"/>
      <c r="K247" s="3"/>
      <c r="L247" s="3"/>
    </row>
    <row r="248" spans="10:12" x14ac:dyDescent="0.2">
      <c r="J248" s="3"/>
      <c r="K248" s="3"/>
      <c r="L248" s="3"/>
    </row>
    <row r="249" spans="10:12" x14ac:dyDescent="0.2">
      <c r="J249" s="3"/>
      <c r="K249" s="3"/>
      <c r="L249" s="3"/>
    </row>
    <row r="250" spans="10:12" x14ac:dyDescent="0.2">
      <c r="J250" s="3"/>
      <c r="K250" s="3"/>
      <c r="L250" s="3"/>
    </row>
    <row r="251" spans="10:12" x14ac:dyDescent="0.2">
      <c r="J251" s="3"/>
      <c r="K251" s="3"/>
      <c r="L251" s="3"/>
    </row>
    <row r="252" spans="10:12" x14ac:dyDescent="0.2">
      <c r="J252" s="3"/>
      <c r="K252" s="3"/>
      <c r="L252" s="3"/>
    </row>
    <row r="253" spans="10:12" x14ac:dyDescent="0.2">
      <c r="J253" s="3"/>
      <c r="K253" s="3"/>
      <c r="L253" s="3"/>
    </row>
  </sheetData>
  <mergeCells count="15">
    <mergeCell ref="A147:B149"/>
    <mergeCell ref="C147:C149"/>
    <mergeCell ref="B94:H94"/>
    <mergeCell ref="B96:H96"/>
    <mergeCell ref="E142:H142"/>
    <mergeCell ref="K142:N142"/>
    <mergeCell ref="Q142:T142"/>
    <mergeCell ref="W142:Z142"/>
    <mergeCell ref="B2:H2"/>
    <mergeCell ref="E48:H48"/>
    <mergeCell ref="K48:N48"/>
    <mergeCell ref="Q48:T48"/>
    <mergeCell ref="W48:Z48"/>
    <mergeCell ref="A53:B55"/>
    <mergeCell ref="C53:C55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C9C4C-8340-D94B-A4D4-DC911765F707}">
  <dimension ref="A1:AH68"/>
  <sheetViews>
    <sheetView workbookViewId="0">
      <selection activeCell="I17" sqref="I17"/>
    </sheetView>
  </sheetViews>
  <sheetFormatPr baseColWidth="10" defaultRowHeight="16" x14ac:dyDescent="0.2"/>
  <cols>
    <col min="1" max="16384" width="10.83203125" style="51"/>
  </cols>
  <sheetData>
    <row r="1" spans="1:34" ht="29" x14ac:dyDescent="0.35">
      <c r="H1" s="54" t="s">
        <v>240</v>
      </c>
    </row>
    <row r="3" spans="1:34" ht="21" x14ac:dyDescent="0.2">
      <c r="B3" s="84" t="s">
        <v>9</v>
      </c>
      <c r="C3" s="84"/>
      <c r="D3" s="84"/>
      <c r="E3" s="84"/>
      <c r="F3" s="84"/>
      <c r="G3" s="84"/>
      <c r="H3" s="84"/>
      <c r="I3" s="84"/>
      <c r="J3" s="52"/>
      <c r="K3" s="52"/>
      <c r="L3" s="84" t="s">
        <v>10</v>
      </c>
      <c r="M3" s="84"/>
      <c r="N3" s="84"/>
      <c r="O3" s="84"/>
      <c r="P3" s="84"/>
      <c r="Q3" s="84"/>
      <c r="R3" s="84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</row>
    <row r="4" spans="1:34" x14ac:dyDescent="0.2">
      <c r="B4" s="12" t="s">
        <v>242</v>
      </c>
      <c r="E4" s="12"/>
      <c r="F4" s="12" t="s">
        <v>239</v>
      </c>
      <c r="J4" s="12"/>
      <c r="L4" s="12" t="s">
        <v>242</v>
      </c>
      <c r="O4" s="12"/>
      <c r="P4" s="12" t="s">
        <v>239</v>
      </c>
      <c r="T4" s="12"/>
      <c r="X4" s="12"/>
    </row>
    <row r="5" spans="1:34" x14ac:dyDescent="0.2">
      <c r="A5" s="51" t="s">
        <v>6</v>
      </c>
      <c r="B5" s="51" t="s">
        <v>0</v>
      </c>
      <c r="C5" s="51" t="s">
        <v>2</v>
      </c>
      <c r="D5" s="51" t="s">
        <v>3</v>
      </c>
      <c r="F5" s="11" t="s">
        <v>0</v>
      </c>
      <c r="G5" s="11" t="s">
        <v>2</v>
      </c>
      <c r="H5" s="11" t="s">
        <v>3</v>
      </c>
      <c r="K5" s="51" t="s">
        <v>6</v>
      </c>
      <c r="L5" s="51" t="s">
        <v>0</v>
      </c>
      <c r="M5" s="51" t="s">
        <v>2</v>
      </c>
      <c r="N5" s="51" t="s">
        <v>3</v>
      </c>
      <c r="P5" s="51" t="s">
        <v>5</v>
      </c>
      <c r="Q5" s="51" t="s">
        <v>1</v>
      </c>
      <c r="R5" s="51" t="s">
        <v>4</v>
      </c>
    </row>
    <row r="6" spans="1:34" x14ac:dyDescent="0.2">
      <c r="A6" s="51">
        <v>0</v>
      </c>
      <c r="B6" s="51">
        <v>2.22938105622972</v>
      </c>
      <c r="C6" s="51">
        <v>2.10603860489053</v>
      </c>
      <c r="D6" s="51">
        <v>1.4448917627934999E-2</v>
      </c>
      <c r="F6" s="51">
        <v>1.74653481089174</v>
      </c>
      <c r="G6" s="51">
        <v>2.0020654490671999</v>
      </c>
      <c r="H6" s="51">
        <v>0.156045826213946</v>
      </c>
      <c r="K6" s="51">
        <v>0</v>
      </c>
      <c r="L6" s="51">
        <f t="shared" ref="L6:L30" si="0">(B6-0.0067)/1.609*0.05</f>
        <v>6.9070262779046626E-2</v>
      </c>
      <c r="M6" s="51">
        <f t="shared" ref="M6:M30" si="1">(C6+0.0881)/1.0504*0.05</f>
        <v>0.10444300289844487</v>
      </c>
      <c r="N6" s="51">
        <f t="shared" ref="N6:N30" si="2">(D6+0.0221)/1.8135*0.05</f>
        <v>1.0076900366124898E-3</v>
      </c>
      <c r="P6" s="3">
        <f t="shared" ref="P6:P9" si="3">(F6-0.0067)/1.609*0.05</f>
        <v>5.4065718175628968E-2</v>
      </c>
      <c r="Q6" s="3">
        <f t="shared" ref="Q6:Q9" si="4">(G6+0.0881)/1.0504*0.05</f>
        <v>9.9493785656283307E-2</v>
      </c>
      <c r="R6" s="3">
        <f t="shared" ref="R6:R9" si="5">(H6+0.0221)/1.8135*0.05</f>
        <v>4.9116577395628899E-3</v>
      </c>
      <c r="T6" s="3"/>
      <c r="X6" s="3"/>
    </row>
    <row r="7" spans="1:34" x14ac:dyDescent="0.2">
      <c r="A7" s="51">
        <v>0.25</v>
      </c>
      <c r="B7" s="51">
        <v>1.6023207641710699</v>
      </c>
      <c r="C7" s="51">
        <v>1.8000014160879401</v>
      </c>
      <c r="D7" s="51">
        <v>0.72037307963969499</v>
      </c>
      <c r="F7" s="51">
        <v>3.5772468847631203E-2</v>
      </c>
      <c r="G7" s="51">
        <v>0.24051952263017701</v>
      </c>
      <c r="H7" s="51">
        <v>2.4378044022757202</v>
      </c>
      <c r="K7" s="51">
        <v>0.25</v>
      </c>
      <c r="L7" s="51">
        <f t="shared" si="0"/>
        <v>4.958423754416004E-2</v>
      </c>
      <c r="M7" s="51">
        <f t="shared" si="1"/>
        <v>8.9875353012563802E-2</v>
      </c>
      <c r="N7" s="51">
        <f t="shared" si="2"/>
        <v>2.0470721798723328E-2</v>
      </c>
      <c r="P7" s="3">
        <f t="shared" si="3"/>
        <v>9.0343284175361095E-4</v>
      </c>
      <c r="Q7" s="3">
        <f t="shared" si="4"/>
        <v>1.5642589614917032E-2</v>
      </c>
      <c r="R7" s="3">
        <f t="shared" si="5"/>
        <v>6.7822012745401714E-2</v>
      </c>
      <c r="T7" s="3"/>
      <c r="X7" s="3"/>
    </row>
    <row r="8" spans="1:34" x14ac:dyDescent="0.2">
      <c r="A8" s="51">
        <v>0.5</v>
      </c>
      <c r="B8" s="51">
        <v>1.17086095313065</v>
      </c>
      <c r="C8" s="51">
        <v>1.43045728940531</v>
      </c>
      <c r="D8" s="51">
        <v>1.1387091613931899</v>
      </c>
      <c r="F8" s="51">
        <v>2.5867789465226099E-2</v>
      </c>
      <c r="G8" s="51">
        <v>0.14177740940670899</v>
      </c>
      <c r="H8" s="51">
        <v>2.4627605069101901</v>
      </c>
      <c r="K8" s="51">
        <v>0.5</v>
      </c>
      <c r="L8" s="51">
        <f t="shared" si="0"/>
        <v>3.6176536766023934E-2</v>
      </c>
      <c r="M8" s="51">
        <f t="shared" si="1"/>
        <v>7.228471484221774E-2</v>
      </c>
      <c r="N8" s="51">
        <f t="shared" si="2"/>
        <v>3.2004663947978768E-2</v>
      </c>
      <c r="P8" s="3">
        <f t="shared" si="3"/>
        <v>5.9564292931094153E-4</v>
      </c>
      <c r="Q8" s="3">
        <f t="shared" si="4"/>
        <v>1.094237478135515E-2</v>
      </c>
      <c r="R8" s="3">
        <f t="shared" si="5"/>
        <v>6.85100773893077E-2</v>
      </c>
      <c r="T8" s="3"/>
      <c r="X8" s="3"/>
    </row>
    <row r="9" spans="1:34" x14ac:dyDescent="0.2">
      <c r="A9" s="51">
        <v>0.75</v>
      </c>
      <c r="B9" s="11">
        <v>0.90008643735382499</v>
      </c>
      <c r="C9" s="11">
        <v>1.2626675875216899</v>
      </c>
      <c r="D9" s="11">
        <v>1.4141472275337601</v>
      </c>
      <c r="F9" s="51">
        <v>1.8001215971070898E-2</v>
      </c>
      <c r="G9" s="51">
        <v>0.10728873175485</v>
      </c>
      <c r="H9" s="51">
        <v>2.4689894174524101</v>
      </c>
      <c r="K9" s="51">
        <v>0.75</v>
      </c>
      <c r="L9" s="51">
        <f t="shared" si="0"/>
        <v>2.7762163994836078E-2</v>
      </c>
      <c r="M9" s="51">
        <f t="shared" si="1"/>
        <v>6.4297771683248767E-2</v>
      </c>
      <c r="N9" s="51">
        <f t="shared" si="2"/>
        <v>3.9598765578543159E-2</v>
      </c>
      <c r="P9" s="3">
        <f t="shared" si="3"/>
        <v>3.5118756902022675E-4</v>
      </c>
      <c r="Q9" s="3">
        <f t="shared" si="4"/>
        <v>9.3006822046291897E-3</v>
      </c>
      <c r="R9" s="3">
        <f t="shared" si="5"/>
        <v>6.868181465267191E-2</v>
      </c>
      <c r="T9" s="3"/>
      <c r="X9" s="3"/>
    </row>
    <row r="10" spans="1:34" x14ac:dyDescent="0.2">
      <c r="A10" s="51">
        <v>1</v>
      </c>
      <c r="B10" s="3">
        <v>0.71206779330695102</v>
      </c>
      <c r="C10" s="3">
        <v>1.0932146448514499</v>
      </c>
      <c r="D10" s="11">
        <v>1.6112710293521899</v>
      </c>
      <c r="F10" s="51">
        <v>1.8092119887317001E-2</v>
      </c>
      <c r="G10" s="51">
        <v>0.10754320662848001</v>
      </c>
      <c r="H10" s="51">
        <v>2.4822889535071599</v>
      </c>
      <c r="K10" s="51">
        <v>1</v>
      </c>
      <c r="L10" s="51">
        <f t="shared" si="0"/>
        <v>2.191944665341675E-2</v>
      </c>
      <c r="M10" s="51">
        <f t="shared" si="1"/>
        <v>5.623165674273848E-2</v>
      </c>
      <c r="N10" s="51">
        <f t="shared" si="2"/>
        <v>4.5033664994546183E-2</v>
      </c>
      <c r="P10" s="3">
        <f t="shared" ref="P10:P12" si="6">(F10-0.0067)/1.609*0.05</f>
        <v>3.5401242657914859E-4</v>
      </c>
      <c r="Q10" s="3">
        <f t="shared" ref="Q10:Q12" si="7">(G10+0.0881)/1.0504*0.05</f>
        <v>9.3127954411881195E-3</v>
      </c>
      <c r="R10" s="3">
        <f t="shared" ref="R10:R12" si="8">(H10+0.0221)/1.8135*0.05</f>
        <v>6.9048496098901582E-2</v>
      </c>
      <c r="T10" s="3"/>
      <c r="X10" s="3"/>
    </row>
    <row r="11" spans="1:34" x14ac:dyDescent="0.2">
      <c r="A11" s="51">
        <v>1.25</v>
      </c>
      <c r="B11" s="11">
        <v>0.54309470927262304</v>
      </c>
      <c r="C11" s="11">
        <v>0.997408863995215</v>
      </c>
      <c r="D11" s="11">
        <v>1.7410114253354301</v>
      </c>
      <c r="F11" s="51">
        <v>1.7248303082420001E-2</v>
      </c>
      <c r="G11" s="51">
        <v>0.10705049561041501</v>
      </c>
      <c r="H11" s="51">
        <v>2.4868592462694101</v>
      </c>
      <c r="K11" s="51">
        <v>1.25</v>
      </c>
      <c r="L11" s="51">
        <f t="shared" si="0"/>
        <v>1.6668573936377346E-2</v>
      </c>
      <c r="M11" s="51">
        <f t="shared" si="1"/>
        <v>5.1671214013481293E-2</v>
      </c>
      <c r="N11" s="51">
        <f t="shared" si="2"/>
        <v>4.861073684409789E-2</v>
      </c>
      <c r="P11" s="3">
        <f t="shared" si="6"/>
        <v>3.2779064892541953E-4</v>
      </c>
      <c r="Q11" s="3">
        <f t="shared" si="7"/>
        <v>9.2893419464211268E-3</v>
      </c>
      <c r="R11" s="3">
        <f t="shared" si="8"/>
        <v>6.9174503619228306E-2</v>
      </c>
      <c r="T11" s="3"/>
      <c r="X11" s="3"/>
    </row>
    <row r="12" spans="1:34" x14ac:dyDescent="0.2">
      <c r="A12" s="51">
        <v>1.5</v>
      </c>
      <c r="B12" s="11">
        <v>0.43191002509725901</v>
      </c>
      <c r="C12" s="11">
        <v>0.90334436294675102</v>
      </c>
      <c r="D12" s="11">
        <v>1.82665878805364</v>
      </c>
      <c r="F12" s="51">
        <v>1.7503830280222E-2</v>
      </c>
      <c r="G12" s="51">
        <v>0.10174153311173</v>
      </c>
      <c r="H12" s="51">
        <v>2.4859252006394201</v>
      </c>
      <c r="K12" s="51">
        <v>1.5</v>
      </c>
      <c r="L12" s="51">
        <f t="shared" si="0"/>
        <v>1.3213487417565541E-2</v>
      </c>
      <c r="M12" s="51">
        <f t="shared" si="1"/>
        <v>4.7193657794495004E-2</v>
      </c>
      <c r="N12" s="51">
        <f t="shared" si="2"/>
        <v>5.0972119880166533E-2</v>
      </c>
      <c r="P12" s="3">
        <f t="shared" si="6"/>
        <v>3.35731208210752E-4</v>
      </c>
      <c r="Q12" s="3">
        <f t="shared" si="7"/>
        <v>9.0366304794235516E-3</v>
      </c>
      <c r="R12" s="3">
        <f t="shared" si="8"/>
        <v>6.9148751051541779E-2</v>
      </c>
      <c r="T12" s="3"/>
      <c r="X12" s="3"/>
    </row>
    <row r="13" spans="1:34" x14ac:dyDescent="0.2">
      <c r="A13" s="51">
        <v>1.75</v>
      </c>
      <c r="B13" s="11">
        <v>0.33128355664659498</v>
      </c>
      <c r="C13" s="11">
        <v>0.81572806842025802</v>
      </c>
      <c r="D13" s="11">
        <v>1.94430430291358</v>
      </c>
      <c r="F13" s="51">
        <v>1.7631859537007001E-2</v>
      </c>
      <c r="G13" s="51">
        <v>0.101172111719397</v>
      </c>
      <c r="H13" s="51">
        <v>2.4856039858754202</v>
      </c>
      <c r="K13" s="51">
        <v>1.75</v>
      </c>
      <c r="L13" s="51">
        <f t="shared" si="0"/>
        <v>1.0086499585040244E-2</v>
      </c>
      <c r="M13" s="51">
        <f t="shared" si="1"/>
        <v>4.3023042099212587E-2</v>
      </c>
      <c r="N13" s="51">
        <f t="shared" si="2"/>
        <v>5.4215723818957277E-2</v>
      </c>
      <c r="P13" s="3"/>
      <c r="Q13" s="3"/>
      <c r="R13" s="3"/>
      <c r="T13" s="3"/>
      <c r="X13" s="3"/>
    </row>
    <row r="14" spans="1:34" x14ac:dyDescent="0.2">
      <c r="A14" s="51">
        <v>2</v>
      </c>
      <c r="B14" s="11">
        <v>0.25993284936323602</v>
      </c>
      <c r="C14" s="11">
        <v>0.78110808511005703</v>
      </c>
      <c r="D14" s="11">
        <v>1.9823127610793001</v>
      </c>
      <c r="F14" s="51">
        <v>1.7890357088201001E-2</v>
      </c>
      <c r="G14" s="51">
        <v>0.10105623260862</v>
      </c>
      <c r="H14" s="51">
        <v>2.4888478245096</v>
      </c>
      <c r="K14" s="51">
        <v>2</v>
      </c>
      <c r="L14" s="51">
        <f t="shared" si="0"/>
        <v>7.8692619441651981E-3</v>
      </c>
      <c r="M14" s="51">
        <f t="shared" si="1"/>
        <v>4.1375099253144372E-2</v>
      </c>
      <c r="N14" s="51">
        <f t="shared" si="2"/>
        <v>5.5263654840896063E-2</v>
      </c>
      <c r="P14" s="3"/>
      <c r="Q14" s="3"/>
      <c r="R14" s="3"/>
      <c r="T14" s="3"/>
      <c r="X14" s="3"/>
    </row>
    <row r="15" spans="1:34" x14ac:dyDescent="0.2">
      <c r="A15" s="51">
        <v>2.25</v>
      </c>
      <c r="B15" s="11">
        <v>0.202135260414676</v>
      </c>
      <c r="C15" s="11">
        <v>0.73022171321324503</v>
      </c>
      <c r="D15" s="11">
        <v>2.0215818867839199</v>
      </c>
      <c r="F15" s="11"/>
      <c r="G15" s="11"/>
      <c r="H15" s="11"/>
      <c r="K15" s="51">
        <v>2.25</v>
      </c>
      <c r="L15" s="51">
        <f t="shared" si="0"/>
        <v>6.0731901931223124E-3</v>
      </c>
      <c r="M15" s="51">
        <f t="shared" si="1"/>
        <v>3.8952861443890187E-2</v>
      </c>
      <c r="N15" s="51">
        <f t="shared" si="2"/>
        <v>5.6346343721641025E-2</v>
      </c>
      <c r="P15" s="3"/>
      <c r="Q15" s="3"/>
      <c r="R15" s="3"/>
      <c r="T15" s="3"/>
      <c r="X15" s="3"/>
    </row>
    <row r="16" spans="1:34" x14ac:dyDescent="0.2">
      <c r="A16" s="51">
        <v>2.5</v>
      </c>
      <c r="B16" s="11">
        <v>0.162592945795657</v>
      </c>
      <c r="C16" s="11">
        <v>0.70795064628369297</v>
      </c>
      <c r="D16" s="11">
        <v>2.08145746941823</v>
      </c>
      <c r="F16" s="11"/>
      <c r="G16" s="11"/>
      <c r="H16" s="11"/>
      <c r="K16" s="51">
        <v>2.5</v>
      </c>
      <c r="L16" s="51">
        <f t="shared" si="0"/>
        <v>4.8444047792311068E-3</v>
      </c>
      <c r="M16" s="51">
        <f t="shared" si="1"/>
        <v>3.7892738303679216E-2</v>
      </c>
      <c r="N16" s="51">
        <f t="shared" si="2"/>
        <v>5.7997173129810592E-2</v>
      </c>
      <c r="P16" s="3"/>
      <c r="Q16" s="3"/>
      <c r="R16" s="3"/>
      <c r="T16" s="3"/>
      <c r="X16" s="3"/>
    </row>
    <row r="17" spans="1:24" x14ac:dyDescent="0.2">
      <c r="A17" s="51">
        <v>2.75</v>
      </c>
      <c r="B17" s="11">
        <v>0.13136300849848301</v>
      </c>
      <c r="C17" s="11">
        <v>0.65565976359530298</v>
      </c>
      <c r="D17" s="11">
        <v>2.07296665524595</v>
      </c>
      <c r="F17" s="11"/>
      <c r="G17" s="11"/>
      <c r="H17" s="11"/>
      <c r="K17" s="51">
        <v>2.75</v>
      </c>
      <c r="L17" s="51">
        <f t="shared" si="0"/>
        <v>3.873928169623462E-3</v>
      </c>
      <c r="M17" s="51">
        <f t="shared" si="1"/>
        <v>3.5403644497110767E-2</v>
      </c>
      <c r="N17" s="51">
        <f t="shared" si="2"/>
        <v>5.7763072932063703E-2</v>
      </c>
      <c r="P17" s="3"/>
      <c r="Q17" s="3"/>
      <c r="R17" s="3"/>
      <c r="T17" s="3"/>
      <c r="X17" s="3"/>
    </row>
    <row r="18" spans="1:24" x14ac:dyDescent="0.2">
      <c r="A18" s="51">
        <v>3</v>
      </c>
      <c r="B18" s="11">
        <v>0.110357970191788</v>
      </c>
      <c r="C18" s="11">
        <v>0.64870456675650801</v>
      </c>
      <c r="D18" s="11">
        <v>2.1450329366649399</v>
      </c>
      <c r="F18" s="11"/>
      <c r="G18" s="11"/>
      <c r="H18" s="11"/>
      <c r="K18" s="51">
        <v>3</v>
      </c>
      <c r="L18" s="51">
        <f t="shared" si="0"/>
        <v>3.2211923614601616E-3</v>
      </c>
      <c r="M18" s="51">
        <f t="shared" si="1"/>
        <v>3.5072570770968585E-2</v>
      </c>
      <c r="N18" s="51">
        <f t="shared" si="2"/>
        <v>5.9750012039287016E-2</v>
      </c>
      <c r="P18" s="3"/>
      <c r="Q18" s="3"/>
      <c r="R18" s="3"/>
      <c r="T18" s="3"/>
      <c r="X18" s="3"/>
    </row>
    <row r="19" spans="1:24" x14ac:dyDescent="0.2">
      <c r="A19" s="51">
        <v>3.25</v>
      </c>
      <c r="B19" s="11">
        <v>9.4856074383509306E-2</v>
      </c>
      <c r="C19" s="11">
        <v>0.61759147669111703</v>
      </c>
      <c r="D19" s="11">
        <v>2.1239129840371</v>
      </c>
      <c r="F19" s="11"/>
      <c r="G19" s="11"/>
      <c r="H19" s="11"/>
      <c r="K19" s="51">
        <v>3.25</v>
      </c>
      <c r="L19" s="51">
        <f t="shared" si="0"/>
        <v>2.7394678180083691E-3</v>
      </c>
      <c r="M19" s="51">
        <f t="shared" si="1"/>
        <v>3.3591559248434738E-2</v>
      </c>
      <c r="N19" s="51">
        <f t="shared" si="2"/>
        <v>5.9167713924375524E-2</v>
      </c>
      <c r="P19" s="3"/>
      <c r="Q19" s="3"/>
      <c r="R19" s="3"/>
      <c r="T19" s="3"/>
      <c r="X19" s="3"/>
    </row>
    <row r="20" spans="1:24" x14ac:dyDescent="0.2">
      <c r="A20" s="51">
        <v>3.5</v>
      </c>
      <c r="B20" s="11">
        <v>8.1828041390979003E-2</v>
      </c>
      <c r="C20" s="11">
        <v>0.61927150131347797</v>
      </c>
      <c r="D20" s="11">
        <v>2.15096351518909</v>
      </c>
      <c r="F20" s="11"/>
      <c r="G20" s="11"/>
      <c r="H20" s="11"/>
      <c r="K20" s="51">
        <v>3.5</v>
      </c>
      <c r="L20" s="51">
        <f t="shared" si="0"/>
        <v>2.3346190612485709E-3</v>
      </c>
      <c r="M20" s="51">
        <f t="shared" si="1"/>
        <v>3.3671529955896701E-2</v>
      </c>
      <c r="N20" s="51">
        <f t="shared" si="2"/>
        <v>5.9913523991979328E-2</v>
      </c>
      <c r="P20" s="3"/>
      <c r="Q20" s="3"/>
      <c r="R20" s="3"/>
      <c r="T20" s="3"/>
      <c r="X20" s="3"/>
    </row>
    <row r="21" spans="1:24" x14ac:dyDescent="0.2">
      <c r="A21" s="51">
        <v>3.75</v>
      </c>
      <c r="B21" s="11">
        <v>7.2807185446532904E-2</v>
      </c>
      <c r="C21" s="11">
        <v>0.61385230686821102</v>
      </c>
      <c r="D21" s="11">
        <v>2.1581150883195699</v>
      </c>
      <c r="F21" s="11"/>
      <c r="G21" s="11"/>
      <c r="H21" s="11"/>
      <c r="K21" s="51">
        <v>3.75</v>
      </c>
      <c r="L21" s="51">
        <f t="shared" si="0"/>
        <v>2.0542941406629244E-3</v>
      </c>
      <c r="M21" s="51">
        <f t="shared" si="1"/>
        <v>3.3413571347496715E-2</v>
      </c>
      <c r="N21" s="51">
        <f t="shared" si="2"/>
        <v>6.0110699981239871E-2</v>
      </c>
      <c r="P21" s="3"/>
      <c r="Q21" s="3"/>
      <c r="R21" s="3"/>
      <c r="T21" s="3"/>
      <c r="X21" s="3"/>
    </row>
    <row r="22" spans="1:24" x14ac:dyDescent="0.2">
      <c r="A22" s="51">
        <v>4</v>
      </c>
      <c r="B22" s="51">
        <v>6.5946641631387207E-2</v>
      </c>
      <c r="C22" s="51">
        <v>0.60220905322112706</v>
      </c>
      <c r="D22" s="51">
        <v>2.1342259901879799</v>
      </c>
      <c r="F22" s="11"/>
      <c r="G22" s="11"/>
      <c r="H22" s="11"/>
      <c r="K22" s="51">
        <v>4</v>
      </c>
      <c r="L22" s="51">
        <f t="shared" si="0"/>
        <v>1.8411013558541707E-3</v>
      </c>
      <c r="M22" s="51">
        <f t="shared" si="1"/>
        <v>3.2859341832688835E-2</v>
      </c>
      <c r="N22" s="51">
        <f t="shared" si="2"/>
        <v>5.9452053768623662E-2</v>
      </c>
      <c r="P22" s="3"/>
      <c r="Q22" s="3"/>
      <c r="R22" s="3"/>
      <c r="T22" s="3"/>
      <c r="X22" s="3"/>
    </row>
    <row r="23" spans="1:24" x14ac:dyDescent="0.2">
      <c r="A23" s="51">
        <v>4.25</v>
      </c>
      <c r="B23" s="51">
        <v>6.1913612177162902E-2</v>
      </c>
      <c r="C23" s="51">
        <v>0.58622890474311296</v>
      </c>
      <c r="D23" s="51">
        <v>2.1870183849718101</v>
      </c>
      <c r="F23" s="11"/>
      <c r="G23" s="11"/>
      <c r="H23" s="11"/>
      <c r="K23" s="51">
        <v>4.25</v>
      </c>
      <c r="L23" s="51">
        <f t="shared" si="0"/>
        <v>1.7157741509373184E-3</v>
      </c>
      <c r="M23" s="51">
        <f t="shared" si="1"/>
        <v>3.2098672160277654E-2</v>
      </c>
      <c r="N23" s="51">
        <f t="shared" si="2"/>
        <v>6.090759263776703E-2</v>
      </c>
      <c r="P23" s="3"/>
      <c r="Q23" s="3"/>
      <c r="R23" s="3"/>
      <c r="T23" s="3"/>
      <c r="X23" s="3"/>
    </row>
    <row r="24" spans="1:24" x14ac:dyDescent="0.2">
      <c r="A24" s="51">
        <v>4.5</v>
      </c>
      <c r="B24" s="51">
        <v>5.86781097949024E-2</v>
      </c>
      <c r="C24" s="51">
        <v>0.58230992463972497</v>
      </c>
      <c r="D24" s="51">
        <v>2.1758533969681602</v>
      </c>
      <c r="F24" s="11"/>
      <c r="G24" s="11"/>
      <c r="H24" s="11"/>
      <c r="K24" s="51">
        <v>4.5</v>
      </c>
      <c r="L24" s="51">
        <f t="shared" si="0"/>
        <v>1.6152302608732879E-3</v>
      </c>
      <c r="M24" s="51">
        <f t="shared" si="1"/>
        <v>3.1912125125653321E-2</v>
      </c>
      <c r="N24" s="51">
        <f t="shared" si="2"/>
        <v>6.0599762805849472E-2</v>
      </c>
      <c r="P24" s="3"/>
      <c r="Q24" s="3"/>
      <c r="R24" s="3"/>
      <c r="T24" s="3"/>
      <c r="X24" s="3"/>
    </row>
    <row r="25" spans="1:24" x14ac:dyDescent="0.2">
      <c r="A25" s="51">
        <v>4.75</v>
      </c>
      <c r="B25" s="51">
        <v>5.7726777949998601E-2</v>
      </c>
      <c r="C25" s="51">
        <v>0.57367132378501795</v>
      </c>
      <c r="D25" s="51">
        <v>2.1800323723095101</v>
      </c>
      <c r="F25" s="11"/>
      <c r="G25" s="11"/>
      <c r="H25" s="11"/>
      <c r="K25" s="51">
        <v>4.75</v>
      </c>
      <c r="L25" s="51">
        <f t="shared" si="0"/>
        <v>1.5856674316345122E-3</v>
      </c>
      <c r="M25" s="51">
        <f t="shared" si="1"/>
        <v>3.1500919829827584E-2</v>
      </c>
      <c r="N25" s="51">
        <f t="shared" si="2"/>
        <v>6.0714981315398688E-2</v>
      </c>
      <c r="P25" s="3"/>
      <c r="Q25" s="3"/>
      <c r="R25" s="3"/>
      <c r="T25" s="3"/>
      <c r="X25" s="3"/>
    </row>
    <row r="26" spans="1:24" x14ac:dyDescent="0.2">
      <c r="A26" s="51">
        <v>5.25</v>
      </c>
      <c r="B26" s="51">
        <v>5.68541810878559E-2</v>
      </c>
      <c r="C26" s="51">
        <v>0.57328700803925603</v>
      </c>
      <c r="D26" s="51">
        <v>2.17346315246315</v>
      </c>
      <c r="F26" s="11"/>
      <c r="G26" s="11"/>
      <c r="H26" s="11"/>
      <c r="K26" s="51">
        <v>5.25</v>
      </c>
      <c r="L26" s="51">
        <f t="shared" si="0"/>
        <v>1.5585513078886235E-3</v>
      </c>
      <c r="M26" s="51">
        <f t="shared" si="1"/>
        <v>3.1482626049088733E-2</v>
      </c>
      <c r="N26" s="51">
        <f t="shared" si="2"/>
        <v>6.0533861385805077E-2</v>
      </c>
      <c r="P26" s="3"/>
      <c r="Q26" s="3"/>
      <c r="R26" s="3"/>
      <c r="T26" s="3"/>
      <c r="X26" s="3"/>
    </row>
    <row r="27" spans="1:24" x14ac:dyDescent="0.2">
      <c r="A27" s="51">
        <v>5.75</v>
      </c>
      <c r="B27" s="51">
        <v>5.5976610460409498E-2</v>
      </c>
      <c r="C27" s="51">
        <v>0.54638459396139805</v>
      </c>
      <c r="D27" s="51">
        <v>2.1771816641572102</v>
      </c>
      <c r="F27" s="11"/>
      <c r="G27" s="11"/>
      <c r="H27" s="11"/>
      <c r="K27" s="51">
        <v>5.75</v>
      </c>
      <c r="L27" s="51">
        <f t="shared" si="0"/>
        <v>1.5312806233812775E-3</v>
      </c>
      <c r="M27" s="51">
        <f t="shared" si="1"/>
        <v>3.0202046551856345E-2</v>
      </c>
      <c r="N27" s="51">
        <f t="shared" si="2"/>
        <v>6.0636384454293091E-2</v>
      </c>
      <c r="P27" s="3"/>
      <c r="Q27" s="3"/>
      <c r="R27" s="3"/>
      <c r="T27" s="3"/>
      <c r="X27" s="3"/>
    </row>
    <row r="28" spans="1:24" x14ac:dyDescent="0.2">
      <c r="A28" s="51">
        <v>6.25</v>
      </c>
      <c r="B28" s="51">
        <v>5.44229052265826E-2</v>
      </c>
      <c r="C28" s="51">
        <v>0.52788073102405597</v>
      </c>
      <c r="D28" s="51">
        <v>2.1731737596114198</v>
      </c>
      <c r="F28" s="11"/>
      <c r="G28" s="11"/>
      <c r="H28" s="11"/>
      <c r="K28" s="51">
        <v>6.25</v>
      </c>
      <c r="L28" s="51">
        <f t="shared" si="0"/>
        <v>1.4829989194090308E-3</v>
      </c>
      <c r="M28" s="51">
        <f t="shared" si="1"/>
        <v>2.9321245764663745E-2</v>
      </c>
      <c r="N28" s="51">
        <f t="shared" si="2"/>
        <v>6.0525882536846431E-2</v>
      </c>
      <c r="P28" s="3"/>
      <c r="Q28" s="3"/>
      <c r="R28" s="3"/>
      <c r="T28" s="3"/>
      <c r="X28" s="3"/>
    </row>
    <row r="29" spans="1:24" x14ac:dyDescent="0.2">
      <c r="A29" s="51">
        <v>6.75</v>
      </c>
      <c r="B29" s="51">
        <v>5.65111895174693E-2</v>
      </c>
      <c r="C29" s="51">
        <v>0.52266940984205901</v>
      </c>
      <c r="D29" s="51">
        <v>2.2095340892551301</v>
      </c>
      <c r="F29" s="11"/>
      <c r="G29" s="11"/>
      <c r="H29" s="11"/>
      <c r="K29" s="51">
        <v>6.75</v>
      </c>
      <c r="L29" s="51">
        <f t="shared" si="0"/>
        <v>1.5478927755583998E-3</v>
      </c>
      <c r="M29" s="51">
        <f t="shared" si="1"/>
        <v>2.907318211357859E-2</v>
      </c>
      <c r="N29" s="51">
        <f t="shared" si="2"/>
        <v>6.152837301502978E-2</v>
      </c>
      <c r="P29" s="3"/>
      <c r="Q29" s="3"/>
      <c r="R29" s="3"/>
      <c r="T29" s="3"/>
      <c r="X29" s="3"/>
    </row>
    <row r="30" spans="1:24" x14ac:dyDescent="0.2">
      <c r="A30" s="51">
        <v>7.25</v>
      </c>
      <c r="B30" s="51">
        <v>5.7611839800407398E-2</v>
      </c>
      <c r="C30" s="51">
        <v>0.51342530525227803</v>
      </c>
      <c r="D30" s="51">
        <v>2.21936341054609</v>
      </c>
      <c r="F30" s="11"/>
      <c r="G30" s="11"/>
      <c r="H30" s="11"/>
      <c r="K30" s="51">
        <v>7.25</v>
      </c>
      <c r="L30" s="51">
        <f t="shared" si="0"/>
        <v>1.5820957054197453E-3</v>
      </c>
      <c r="M30" s="51">
        <f t="shared" si="1"/>
        <v>2.8633154286570733E-2</v>
      </c>
      <c r="N30" s="51">
        <f t="shared" si="2"/>
        <v>6.1799377186272132E-2</v>
      </c>
      <c r="P30" s="3"/>
      <c r="Q30" s="3"/>
      <c r="R30" s="3"/>
      <c r="T30" s="3"/>
      <c r="X30" s="3"/>
    </row>
    <row r="31" spans="1:24" x14ac:dyDescent="0.2">
      <c r="F31" s="11"/>
      <c r="G31" s="11"/>
      <c r="H31" s="11"/>
      <c r="P31" s="3"/>
      <c r="Q31" s="3"/>
      <c r="R31" s="3"/>
      <c r="T31" s="3"/>
      <c r="X31" s="3"/>
    </row>
    <row r="32" spans="1:24" x14ac:dyDescent="0.2">
      <c r="F32" s="3"/>
      <c r="G32" s="3"/>
      <c r="H32" s="3"/>
      <c r="P32" s="3"/>
      <c r="Q32" s="3"/>
      <c r="R32" s="3"/>
      <c r="T32" s="3"/>
      <c r="X32" s="3"/>
    </row>
    <row r="33" spans="6:24" x14ac:dyDescent="0.2">
      <c r="F33" s="3"/>
      <c r="G33" s="3"/>
      <c r="H33" s="3"/>
      <c r="P33" s="3"/>
      <c r="Q33" s="3"/>
      <c r="R33" s="3"/>
      <c r="T33" s="3"/>
      <c r="X33" s="3"/>
    </row>
    <row r="34" spans="6:24" x14ac:dyDescent="0.2">
      <c r="F34" s="3"/>
      <c r="G34" s="3"/>
      <c r="H34" s="3"/>
      <c r="P34" s="3"/>
      <c r="Q34" s="3"/>
      <c r="R34" s="3"/>
      <c r="X34" s="3"/>
    </row>
    <row r="35" spans="6:24" x14ac:dyDescent="0.2">
      <c r="F35" s="3"/>
      <c r="G35" s="3"/>
      <c r="H35" s="3"/>
      <c r="P35" s="3"/>
      <c r="Q35" s="3"/>
      <c r="R35" s="3"/>
      <c r="X35" s="3"/>
    </row>
    <row r="36" spans="6:24" x14ac:dyDescent="0.2">
      <c r="F36" s="3"/>
      <c r="G36" s="3"/>
      <c r="H36" s="3"/>
      <c r="P36" s="3"/>
      <c r="Q36" s="3"/>
      <c r="R36" s="3"/>
      <c r="X36" s="3"/>
    </row>
    <row r="37" spans="6:24" ht="21" x14ac:dyDescent="0.25">
      <c r="F37" s="3"/>
      <c r="G37" s="3"/>
      <c r="H37" s="3"/>
      <c r="I37" s="9"/>
      <c r="P37" s="3"/>
      <c r="Q37" s="3"/>
      <c r="R37" s="3"/>
      <c r="X37" s="3"/>
    </row>
    <row r="38" spans="6:24" x14ac:dyDescent="0.2">
      <c r="F38" s="3"/>
      <c r="G38" s="3"/>
      <c r="H38" s="3"/>
      <c r="P38" s="3"/>
      <c r="Q38" s="3"/>
      <c r="R38" s="3"/>
      <c r="X38" s="3"/>
    </row>
    <row r="39" spans="6:24" x14ac:dyDescent="0.2">
      <c r="F39" s="3"/>
      <c r="G39" s="3"/>
      <c r="H39" s="3"/>
      <c r="P39" s="3"/>
      <c r="Q39" s="3"/>
      <c r="R39" s="3"/>
    </row>
    <row r="40" spans="6:24" x14ac:dyDescent="0.2">
      <c r="F40" s="3"/>
      <c r="G40" s="3"/>
      <c r="H40" s="3"/>
      <c r="P40" s="3"/>
      <c r="Q40" s="3"/>
      <c r="R40" s="3"/>
    </row>
    <row r="41" spans="6:24" x14ac:dyDescent="0.2">
      <c r="F41" s="3"/>
      <c r="G41" s="3"/>
      <c r="H41" s="3"/>
      <c r="P41" s="3"/>
      <c r="Q41" s="3"/>
      <c r="R41" s="3"/>
    </row>
    <row r="42" spans="6:24" x14ac:dyDescent="0.2">
      <c r="P42" s="3"/>
      <c r="Q42" s="3"/>
      <c r="R42" s="3"/>
    </row>
    <row r="68" spans="14:14" x14ac:dyDescent="0.2">
      <c r="N68" s="1"/>
    </row>
  </sheetData>
  <mergeCells count="2">
    <mergeCell ref="B3:I3"/>
    <mergeCell ref="L3:R3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7DD29-E602-4543-AA4C-5B692CA34C45}">
  <dimension ref="A1:AH68"/>
  <sheetViews>
    <sheetView workbookViewId="0">
      <selection activeCell="O14" sqref="O14"/>
    </sheetView>
  </sheetViews>
  <sheetFormatPr baseColWidth="10" defaultRowHeight="16" x14ac:dyDescent="0.2"/>
  <cols>
    <col min="1" max="16384" width="10.83203125" style="55"/>
  </cols>
  <sheetData>
    <row r="1" spans="1:34" ht="29" x14ac:dyDescent="0.35">
      <c r="H1" s="54" t="s">
        <v>241</v>
      </c>
    </row>
    <row r="3" spans="1:34" ht="21" x14ac:dyDescent="0.2">
      <c r="B3" s="84" t="s">
        <v>9</v>
      </c>
      <c r="C3" s="84"/>
      <c r="D3" s="84"/>
      <c r="E3" s="84"/>
      <c r="F3" s="84"/>
      <c r="G3" s="84"/>
      <c r="H3" s="84"/>
      <c r="I3" s="84"/>
      <c r="J3" s="56"/>
      <c r="K3" s="56"/>
      <c r="L3" s="84" t="s">
        <v>10</v>
      </c>
      <c r="M3" s="84"/>
      <c r="N3" s="84"/>
      <c r="O3" s="84"/>
      <c r="P3" s="84"/>
      <c r="Q3" s="84"/>
      <c r="R3" s="84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</row>
    <row r="4" spans="1:34" x14ac:dyDescent="0.2">
      <c r="B4" s="12" t="s">
        <v>242</v>
      </c>
      <c r="E4" s="12"/>
      <c r="F4" s="12" t="s">
        <v>255</v>
      </c>
      <c r="J4" s="12"/>
      <c r="L4" s="12" t="s">
        <v>242</v>
      </c>
      <c r="O4" s="12"/>
      <c r="P4" s="12" t="s">
        <v>255</v>
      </c>
    </row>
    <row r="5" spans="1:34" x14ac:dyDescent="0.2">
      <c r="A5" s="55" t="s">
        <v>6</v>
      </c>
      <c r="B5" s="55" t="s">
        <v>0</v>
      </c>
      <c r="C5" s="55" t="s">
        <v>243</v>
      </c>
      <c r="D5" s="55" t="s">
        <v>3</v>
      </c>
      <c r="F5" s="11" t="s">
        <v>0</v>
      </c>
      <c r="G5" s="55" t="s">
        <v>243</v>
      </c>
      <c r="H5" s="11" t="s">
        <v>3</v>
      </c>
      <c r="K5" s="55" t="s">
        <v>6</v>
      </c>
      <c r="L5" s="11" t="s">
        <v>0</v>
      </c>
      <c r="M5" s="65" t="s">
        <v>243</v>
      </c>
      <c r="N5" s="11" t="s">
        <v>3</v>
      </c>
      <c r="P5" s="11" t="s">
        <v>0</v>
      </c>
      <c r="Q5" s="65" t="s">
        <v>243</v>
      </c>
      <c r="R5" s="11" t="s">
        <v>3</v>
      </c>
    </row>
    <row r="6" spans="1:34" x14ac:dyDescent="0.2">
      <c r="A6" s="55">
        <v>0</v>
      </c>
      <c r="B6" s="55">
        <v>0.65296480872433105</v>
      </c>
      <c r="C6" s="55">
        <v>0.87072844091740698</v>
      </c>
      <c r="D6" s="55">
        <v>0.157532265816132</v>
      </c>
      <c r="F6" s="55">
        <v>0.27107218583425902</v>
      </c>
      <c r="G6" s="55">
        <v>0.61934288951009098</v>
      </c>
      <c r="H6" s="55">
        <v>0.649972333652306</v>
      </c>
      <c r="K6" s="55">
        <v>0</v>
      </c>
      <c r="P6" s="3"/>
      <c r="Q6" s="3"/>
      <c r="R6" s="3"/>
      <c r="U6" s="1"/>
    </row>
    <row r="7" spans="1:34" x14ac:dyDescent="0.2">
      <c r="A7" s="55">
        <v>0.25</v>
      </c>
      <c r="B7" s="55">
        <v>0.41974660197148</v>
      </c>
      <c r="C7" s="55">
        <v>0.80271908988943197</v>
      </c>
      <c r="D7" s="55">
        <v>0.50541364514884701</v>
      </c>
      <c r="F7" s="55">
        <v>0.17753966390829801</v>
      </c>
      <c r="G7" s="55">
        <v>0.46354152332908799</v>
      </c>
      <c r="H7" s="55">
        <v>0.87816197955062203</v>
      </c>
      <c r="K7" s="55">
        <v>0.25</v>
      </c>
      <c r="P7" s="3"/>
      <c r="Q7" s="3"/>
      <c r="R7" s="3"/>
      <c r="U7" s="1"/>
    </row>
    <row r="8" spans="1:34" x14ac:dyDescent="0.2">
      <c r="A8" s="55">
        <v>0.5</v>
      </c>
      <c r="B8" s="55">
        <v>0.30085129893061702</v>
      </c>
      <c r="C8" s="55">
        <v>0.72594308043613698</v>
      </c>
      <c r="D8" s="55">
        <v>0.75651087378056703</v>
      </c>
      <c r="F8" s="55">
        <v>4.3512996699003097E-2</v>
      </c>
      <c r="G8" s="55">
        <v>0.25707239193977799</v>
      </c>
      <c r="H8" s="55">
        <v>1.37905343832876</v>
      </c>
      <c r="K8" s="55">
        <v>0.5</v>
      </c>
      <c r="P8" s="3"/>
      <c r="Q8" s="3"/>
      <c r="R8" s="3"/>
      <c r="U8" s="1"/>
    </row>
    <row r="9" spans="1:34" x14ac:dyDescent="0.2">
      <c r="A9" s="55">
        <v>0.75</v>
      </c>
      <c r="B9" s="55">
        <v>0.220189241333235</v>
      </c>
      <c r="C9" s="55">
        <v>0.64868266616668502</v>
      </c>
      <c r="D9" s="55">
        <v>0.87602747129591396</v>
      </c>
      <c r="F9" s="55">
        <v>-4.8365806489989803E-2</v>
      </c>
      <c r="G9" s="55">
        <v>0.24763623436810001</v>
      </c>
      <c r="H9" s="55">
        <v>1.3816886198451701</v>
      </c>
      <c r="K9" s="55">
        <v>0.75</v>
      </c>
      <c r="P9" s="3"/>
      <c r="Q9" s="3"/>
      <c r="R9" s="3"/>
      <c r="U9" s="1"/>
    </row>
    <row r="10" spans="1:34" x14ac:dyDescent="0.2">
      <c r="A10" s="55">
        <v>1</v>
      </c>
      <c r="B10" s="55">
        <v>0.15861220911583501</v>
      </c>
      <c r="C10" s="55">
        <v>0.60893635057974005</v>
      </c>
      <c r="D10" s="55">
        <v>0.961202717579141</v>
      </c>
      <c r="F10" s="55">
        <v>-0.108130226605862</v>
      </c>
      <c r="G10" s="55">
        <v>0.24641898676051299</v>
      </c>
      <c r="H10" s="55">
        <v>1.3827488327772199</v>
      </c>
      <c r="K10" s="55">
        <v>1</v>
      </c>
      <c r="P10" s="3"/>
      <c r="Q10" s="3"/>
      <c r="R10" s="3"/>
      <c r="U10" s="1"/>
    </row>
    <row r="11" spans="1:34" x14ac:dyDescent="0.2">
      <c r="A11" s="55">
        <v>1.25</v>
      </c>
      <c r="B11" s="55">
        <v>0.13912514933293299</v>
      </c>
      <c r="C11" s="55">
        <v>0.57796046900040798</v>
      </c>
      <c r="D11" s="55">
        <v>1.0375660250812599</v>
      </c>
      <c r="F11" s="55">
        <v>-0.130676274400188</v>
      </c>
      <c r="G11" s="55">
        <v>0.23278874341663</v>
      </c>
      <c r="H11" s="55">
        <v>1.3832203503850999</v>
      </c>
      <c r="K11" s="55">
        <v>1.25</v>
      </c>
      <c r="P11" s="3"/>
      <c r="Q11" s="3"/>
      <c r="R11" s="3"/>
      <c r="U11" s="1"/>
    </row>
    <row r="12" spans="1:34" x14ac:dyDescent="0.2">
      <c r="A12" s="55">
        <v>1.5</v>
      </c>
      <c r="B12" s="55">
        <v>0.116532709537344</v>
      </c>
      <c r="C12" s="55">
        <v>0.53508423696364904</v>
      </c>
      <c r="D12" s="55">
        <v>1.1052516602935301</v>
      </c>
      <c r="F12" s="55">
        <v>-0.106414593217175</v>
      </c>
      <c r="G12" s="55">
        <v>0.22303656252201401</v>
      </c>
      <c r="H12" s="55">
        <v>1.3837966845871299</v>
      </c>
      <c r="K12" s="55">
        <v>1.5</v>
      </c>
      <c r="P12" s="3"/>
      <c r="Q12" s="3"/>
      <c r="R12" s="3"/>
      <c r="U12" s="1"/>
    </row>
    <row r="13" spans="1:34" x14ac:dyDescent="0.2">
      <c r="A13" s="55">
        <v>1.75</v>
      </c>
      <c r="B13" s="55">
        <v>0.11174363600678899</v>
      </c>
      <c r="C13" s="55">
        <v>0.50106699245934805</v>
      </c>
      <c r="D13" s="55">
        <v>1.11744265909664</v>
      </c>
      <c r="F13" s="55">
        <v>-0.13475839343477999</v>
      </c>
      <c r="G13" s="55">
        <v>0.22388322344548101</v>
      </c>
      <c r="H13" s="55">
        <v>1.3836718793612299</v>
      </c>
      <c r="K13" s="55">
        <v>1.75</v>
      </c>
      <c r="P13" s="3"/>
      <c r="Q13" s="3"/>
      <c r="R13" s="3"/>
      <c r="U13" s="1"/>
    </row>
    <row r="14" spans="1:34" x14ac:dyDescent="0.2">
      <c r="A14" s="55">
        <v>2</v>
      </c>
      <c r="B14" s="55">
        <v>6.7192706535600596E-2</v>
      </c>
      <c r="C14" s="55">
        <v>0.48859986415145401</v>
      </c>
      <c r="D14" s="55">
        <v>1.1748093537408</v>
      </c>
      <c r="F14" s="55">
        <v>-0.120143071514559</v>
      </c>
      <c r="G14" s="55">
        <v>0.21560483373710401</v>
      </c>
      <c r="H14" s="55">
        <v>1.3842864296056501</v>
      </c>
      <c r="K14" s="55">
        <v>2</v>
      </c>
      <c r="P14" s="3"/>
      <c r="Q14" s="3"/>
      <c r="R14" s="3"/>
      <c r="U14" s="1"/>
    </row>
    <row r="15" spans="1:34" x14ac:dyDescent="0.2">
      <c r="A15" s="55">
        <v>2.25</v>
      </c>
      <c r="B15" s="55">
        <v>7.2600029496509094E-2</v>
      </c>
      <c r="C15" s="55">
        <v>0.46461676981945499</v>
      </c>
      <c r="D15" s="55">
        <v>1.19239072040907</v>
      </c>
      <c r="F15" s="55">
        <v>-0.10327299432805</v>
      </c>
      <c r="G15" s="55">
        <v>0.212671198231487</v>
      </c>
      <c r="H15" s="55">
        <v>1.38359508706917</v>
      </c>
      <c r="K15" s="55">
        <v>2.25</v>
      </c>
      <c r="P15" s="3"/>
      <c r="Q15" s="3"/>
      <c r="R15" s="3"/>
      <c r="U15" s="1"/>
    </row>
    <row r="16" spans="1:34" x14ac:dyDescent="0.2">
      <c r="A16" s="55">
        <v>2.5</v>
      </c>
      <c r="B16" s="55">
        <v>4.6085634326441E-2</v>
      </c>
      <c r="C16" s="55">
        <v>0.45781130361130601</v>
      </c>
      <c r="D16" s="55">
        <v>1.2480598077177101</v>
      </c>
      <c r="F16" s="11"/>
      <c r="G16" s="11"/>
      <c r="H16" s="11"/>
      <c r="K16" s="55">
        <v>2.5</v>
      </c>
      <c r="P16" s="3"/>
      <c r="Q16" s="3"/>
      <c r="R16" s="3"/>
      <c r="U16" s="1"/>
      <c r="Y16" s="1"/>
    </row>
    <row r="17" spans="1:25" x14ac:dyDescent="0.2">
      <c r="A17" s="55">
        <v>2.75</v>
      </c>
      <c r="B17" s="55">
        <v>2.4774063200560199E-2</v>
      </c>
      <c r="C17" s="55">
        <v>0.432933886351066</v>
      </c>
      <c r="D17" s="55">
        <v>1.24148685071705</v>
      </c>
      <c r="F17" s="11"/>
      <c r="G17" s="11"/>
      <c r="H17" s="11"/>
      <c r="K17" s="55">
        <v>2.75</v>
      </c>
      <c r="P17" s="3"/>
      <c r="Q17" s="3"/>
      <c r="R17" s="3"/>
      <c r="U17" s="1"/>
      <c r="Y17" s="1"/>
    </row>
    <row r="18" spans="1:25" x14ac:dyDescent="0.2">
      <c r="A18" s="55">
        <v>3</v>
      </c>
      <c r="B18" s="55">
        <v>3.29845422878157E-2</v>
      </c>
      <c r="C18" s="55">
        <v>0.42841905330949298</v>
      </c>
      <c r="D18" s="55">
        <v>1.2476965259367201</v>
      </c>
      <c r="F18" s="11"/>
      <c r="G18" s="11"/>
      <c r="H18" s="11"/>
      <c r="K18" s="55">
        <v>3</v>
      </c>
      <c r="P18" s="3"/>
      <c r="Q18" s="3"/>
      <c r="R18" s="3"/>
      <c r="U18" s="1"/>
      <c r="Y18" s="1"/>
    </row>
    <row r="19" spans="1:25" x14ac:dyDescent="0.2">
      <c r="A19" s="55">
        <v>3.25</v>
      </c>
      <c r="B19" s="55">
        <v>-1.1951619220147701E-2</v>
      </c>
      <c r="C19" s="55">
        <v>0.40736477059127901</v>
      </c>
      <c r="D19" s="55">
        <v>1.24607322573834</v>
      </c>
      <c r="F19" s="11"/>
      <c r="G19" s="11"/>
      <c r="H19" s="11"/>
      <c r="K19" s="55">
        <v>3.25</v>
      </c>
      <c r="P19" s="3"/>
      <c r="Q19" s="3"/>
      <c r="R19" s="3"/>
      <c r="U19" s="1"/>
      <c r="Y19" s="1"/>
    </row>
    <row r="20" spans="1:25" x14ac:dyDescent="0.2">
      <c r="A20" s="55">
        <v>3.5</v>
      </c>
      <c r="B20" s="11"/>
      <c r="C20" s="11"/>
      <c r="F20" s="11"/>
      <c r="G20" s="11"/>
      <c r="H20" s="11"/>
      <c r="K20" s="55">
        <v>3.5</v>
      </c>
      <c r="P20" s="3"/>
      <c r="Q20" s="3"/>
      <c r="R20" s="3"/>
    </row>
    <row r="21" spans="1:25" x14ac:dyDescent="0.2">
      <c r="A21" s="55">
        <v>3.75</v>
      </c>
      <c r="B21" s="11"/>
      <c r="C21" s="11"/>
      <c r="D21" s="11"/>
      <c r="F21" s="11"/>
      <c r="G21" s="11"/>
      <c r="H21" s="11"/>
      <c r="K21" s="55">
        <v>3.75</v>
      </c>
      <c r="P21" s="3"/>
      <c r="Q21" s="3"/>
      <c r="R21" s="3"/>
      <c r="T21" s="3"/>
      <c r="X21" s="3"/>
    </row>
    <row r="22" spans="1:25" x14ac:dyDescent="0.2">
      <c r="A22" s="55">
        <v>4</v>
      </c>
      <c r="F22" s="11"/>
      <c r="G22" s="11"/>
      <c r="H22" s="11"/>
      <c r="K22" s="55">
        <v>4</v>
      </c>
      <c r="P22" s="3"/>
      <c r="Q22" s="3"/>
      <c r="R22" s="3"/>
      <c r="T22" s="3"/>
      <c r="X22" s="3"/>
    </row>
    <row r="23" spans="1:25" x14ac:dyDescent="0.2">
      <c r="A23" s="55">
        <v>4.25</v>
      </c>
      <c r="F23" s="11"/>
      <c r="G23" s="11"/>
      <c r="H23" s="11"/>
      <c r="K23" s="55">
        <v>4.25</v>
      </c>
      <c r="P23" s="3"/>
      <c r="Q23" s="3"/>
      <c r="R23" s="3"/>
      <c r="T23" s="3"/>
      <c r="X23" s="3"/>
    </row>
    <row r="24" spans="1:25" x14ac:dyDescent="0.2">
      <c r="A24" s="55">
        <v>4.5</v>
      </c>
      <c r="F24" s="11"/>
      <c r="G24" s="11"/>
      <c r="H24" s="11"/>
      <c r="K24" s="55">
        <v>4.5</v>
      </c>
      <c r="P24" s="3"/>
      <c r="Q24" s="3"/>
      <c r="R24" s="3"/>
      <c r="T24" s="3"/>
      <c r="X24" s="3"/>
    </row>
    <row r="25" spans="1:25" x14ac:dyDescent="0.2">
      <c r="A25" s="55">
        <v>4.75</v>
      </c>
      <c r="F25" s="11"/>
      <c r="G25" s="11"/>
      <c r="H25" s="11"/>
      <c r="K25" s="55">
        <v>4.75</v>
      </c>
      <c r="P25" s="3"/>
      <c r="Q25" s="3"/>
      <c r="R25" s="3"/>
      <c r="T25" s="3"/>
      <c r="X25" s="3"/>
    </row>
    <row r="26" spans="1:25" x14ac:dyDescent="0.2">
      <c r="A26" s="55">
        <v>5.25</v>
      </c>
      <c r="F26" s="11"/>
      <c r="G26" s="11"/>
      <c r="H26" s="11"/>
      <c r="K26" s="55">
        <v>5.25</v>
      </c>
      <c r="P26" s="3"/>
      <c r="Q26" s="3"/>
      <c r="R26" s="3"/>
      <c r="T26" s="3"/>
      <c r="X26" s="3"/>
    </row>
    <row r="27" spans="1:25" x14ac:dyDescent="0.2">
      <c r="A27" s="55">
        <v>5.75</v>
      </c>
      <c r="F27" s="11"/>
      <c r="G27" s="11"/>
      <c r="H27" s="11"/>
      <c r="K27" s="55">
        <v>5.75</v>
      </c>
      <c r="P27" s="3"/>
      <c r="Q27" s="3"/>
      <c r="R27" s="3"/>
      <c r="T27" s="3"/>
      <c r="X27" s="3"/>
    </row>
    <row r="28" spans="1:25" x14ac:dyDescent="0.2">
      <c r="A28" s="55">
        <v>6.25</v>
      </c>
      <c r="F28" s="11"/>
      <c r="G28" s="11"/>
      <c r="H28" s="11"/>
      <c r="K28" s="55">
        <v>6.25</v>
      </c>
      <c r="P28" s="3"/>
      <c r="Q28" s="3"/>
      <c r="R28" s="3"/>
      <c r="T28" s="3"/>
      <c r="X28" s="3"/>
    </row>
    <row r="29" spans="1:25" x14ac:dyDescent="0.2">
      <c r="A29" s="55">
        <v>6.75</v>
      </c>
      <c r="F29" s="11"/>
      <c r="G29" s="11"/>
      <c r="H29" s="11"/>
      <c r="K29" s="55">
        <v>6.75</v>
      </c>
      <c r="P29" s="3"/>
      <c r="Q29" s="3"/>
      <c r="R29" s="3"/>
      <c r="T29" s="3"/>
      <c r="X29" s="3"/>
    </row>
    <row r="30" spans="1:25" x14ac:dyDescent="0.2">
      <c r="A30" s="55">
        <v>7.25</v>
      </c>
      <c r="F30" s="11"/>
      <c r="G30" s="11"/>
      <c r="H30" s="11"/>
      <c r="K30" s="55">
        <v>7.25</v>
      </c>
      <c r="P30" s="3"/>
      <c r="Q30" s="3"/>
      <c r="R30" s="3"/>
      <c r="T30" s="3"/>
      <c r="X30" s="3"/>
    </row>
    <row r="31" spans="1:25" x14ac:dyDescent="0.2">
      <c r="F31" s="11"/>
      <c r="G31" s="11"/>
      <c r="H31" s="11"/>
      <c r="P31" s="3"/>
      <c r="Q31" s="3"/>
      <c r="R31" s="3"/>
      <c r="T31" s="3"/>
      <c r="X31" s="3"/>
    </row>
    <row r="32" spans="1:25" x14ac:dyDescent="0.2">
      <c r="F32" s="3"/>
      <c r="G32" s="3"/>
      <c r="H32" s="3"/>
      <c r="P32" s="3"/>
      <c r="Q32" s="3"/>
      <c r="R32" s="3"/>
      <c r="T32" s="3"/>
      <c r="X32" s="3"/>
    </row>
    <row r="33" spans="6:24" x14ac:dyDescent="0.2">
      <c r="F33" s="3"/>
      <c r="G33" s="3"/>
      <c r="H33" s="3"/>
      <c r="P33" s="3"/>
      <c r="Q33" s="3"/>
      <c r="R33" s="3"/>
      <c r="T33" s="3"/>
      <c r="X33" s="3"/>
    </row>
    <row r="34" spans="6:24" x14ac:dyDescent="0.2">
      <c r="F34" s="3"/>
      <c r="G34" s="3"/>
      <c r="H34" s="3"/>
      <c r="P34" s="3"/>
      <c r="Q34" s="3"/>
      <c r="R34" s="3"/>
      <c r="X34" s="3"/>
    </row>
    <row r="35" spans="6:24" x14ac:dyDescent="0.2">
      <c r="F35" s="3"/>
      <c r="G35" s="3"/>
      <c r="H35" s="3"/>
      <c r="P35" s="3"/>
      <c r="Q35" s="3"/>
      <c r="R35" s="3"/>
      <c r="X35" s="3"/>
    </row>
    <row r="36" spans="6:24" x14ac:dyDescent="0.2">
      <c r="F36" s="3"/>
      <c r="G36" s="3"/>
      <c r="H36" s="3"/>
      <c r="P36" s="3"/>
      <c r="Q36" s="3"/>
      <c r="R36" s="3"/>
      <c r="X36" s="3"/>
    </row>
    <row r="37" spans="6:24" ht="21" x14ac:dyDescent="0.25">
      <c r="F37" s="3"/>
      <c r="G37" s="3"/>
      <c r="H37" s="3"/>
      <c r="I37" s="9"/>
      <c r="P37" s="3"/>
      <c r="Q37" s="3"/>
      <c r="R37" s="3"/>
      <c r="X37" s="3"/>
    </row>
    <row r="38" spans="6:24" x14ac:dyDescent="0.2">
      <c r="F38" s="3"/>
      <c r="G38" s="3"/>
      <c r="H38" s="3"/>
      <c r="P38" s="3"/>
      <c r="Q38" s="3"/>
      <c r="R38" s="3"/>
      <c r="X38" s="3"/>
    </row>
    <row r="39" spans="6:24" x14ac:dyDescent="0.2">
      <c r="F39" s="3"/>
      <c r="G39" s="3"/>
      <c r="H39" s="3"/>
      <c r="P39" s="3"/>
      <c r="Q39" s="3"/>
      <c r="R39" s="3"/>
    </row>
    <row r="40" spans="6:24" x14ac:dyDescent="0.2">
      <c r="F40" s="3"/>
      <c r="G40" s="3"/>
      <c r="H40" s="3"/>
      <c r="P40" s="3"/>
      <c r="Q40" s="3"/>
      <c r="R40" s="3"/>
    </row>
    <row r="41" spans="6:24" x14ac:dyDescent="0.2">
      <c r="F41" s="3"/>
      <c r="G41" s="3"/>
      <c r="H41" s="3"/>
      <c r="P41" s="3"/>
      <c r="Q41" s="3"/>
      <c r="R41" s="3"/>
    </row>
    <row r="42" spans="6:24" x14ac:dyDescent="0.2">
      <c r="P42" s="3"/>
      <c r="Q42" s="3"/>
      <c r="R42" s="3"/>
    </row>
    <row r="68" spans="14:14" x14ac:dyDescent="0.2">
      <c r="N68" s="1"/>
    </row>
  </sheetData>
  <mergeCells count="2">
    <mergeCell ref="B3:I3"/>
    <mergeCell ref="L3:R3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6800A-10C5-8A43-ACA8-FD6642C7C347}">
  <dimension ref="B3:AD107"/>
  <sheetViews>
    <sheetView tabSelected="1" workbookViewId="0">
      <selection activeCell="L29" sqref="L29"/>
    </sheetView>
  </sheetViews>
  <sheetFormatPr baseColWidth="10" defaultColWidth="11" defaultRowHeight="16" x14ac:dyDescent="0.2"/>
  <cols>
    <col min="1" max="16384" width="11" style="65"/>
  </cols>
  <sheetData>
    <row r="3" spans="6:30" ht="21" x14ac:dyDescent="0.25">
      <c r="F3" s="66" t="s">
        <v>9</v>
      </c>
      <c r="G3" s="66"/>
      <c r="H3" s="66"/>
      <c r="I3" s="66"/>
      <c r="J3" s="66"/>
      <c r="K3" s="66"/>
      <c r="L3" s="66"/>
      <c r="M3" s="66"/>
      <c r="N3" s="66"/>
      <c r="O3" s="66"/>
    </row>
    <row r="5" spans="6:30" x14ac:dyDescent="0.2">
      <c r="F5" s="65" t="s">
        <v>175</v>
      </c>
      <c r="H5" s="65" t="s">
        <v>183</v>
      </c>
      <c r="J5" s="35" t="s">
        <v>256</v>
      </c>
      <c r="K5" s="35"/>
      <c r="M5" s="65" t="s">
        <v>174</v>
      </c>
      <c r="O5" s="35"/>
      <c r="P5" s="65" t="s">
        <v>257</v>
      </c>
      <c r="S5" s="65" t="s">
        <v>258</v>
      </c>
    </row>
    <row r="6" spans="6:30" x14ac:dyDescent="0.2">
      <c r="F6" s="65" t="s">
        <v>6</v>
      </c>
      <c r="G6" s="65" t="s">
        <v>0</v>
      </c>
      <c r="H6" s="65" t="s">
        <v>2</v>
      </c>
      <c r="I6" s="65" t="s">
        <v>3</v>
      </c>
      <c r="J6" s="65" t="s">
        <v>0</v>
      </c>
      <c r="K6" s="65" t="s">
        <v>1</v>
      </c>
      <c r="L6" s="65" t="s">
        <v>4</v>
      </c>
      <c r="M6" s="65" t="s">
        <v>0</v>
      </c>
      <c r="N6" s="65" t="s">
        <v>1</v>
      </c>
      <c r="O6" s="65" t="s">
        <v>3</v>
      </c>
      <c r="P6" s="65" t="s">
        <v>0</v>
      </c>
      <c r="Q6" s="65" t="s">
        <v>1</v>
      </c>
      <c r="R6" s="65" t="s">
        <v>4</v>
      </c>
      <c r="S6" s="65" t="s">
        <v>0</v>
      </c>
      <c r="T6" s="65" t="s">
        <v>188</v>
      </c>
      <c r="U6" s="65" t="s">
        <v>3</v>
      </c>
      <c r="W6" s="86"/>
      <c r="Z6" s="86"/>
      <c r="AA6" s="86"/>
      <c r="AB6" s="86"/>
      <c r="AC6" s="86"/>
      <c r="AD6" s="86"/>
    </row>
    <row r="7" spans="6:30" x14ac:dyDescent="0.2">
      <c r="F7" s="65">
        <v>0</v>
      </c>
      <c r="G7" s="65">
        <v>2.3313105531791698</v>
      </c>
      <c r="H7" s="65">
        <v>2.22071938925491</v>
      </c>
      <c r="I7" s="65">
        <v>2.0884990987999098E-2</v>
      </c>
      <c r="J7" s="65">
        <v>2.341777387</v>
      </c>
      <c r="K7" s="65">
        <v>2.2425606790000003</v>
      </c>
      <c r="L7" s="65">
        <v>1.029134731E-3</v>
      </c>
      <c r="M7" s="65">
        <v>2.3897841095374899</v>
      </c>
      <c r="N7" s="65">
        <v>2.1967683743641202</v>
      </c>
      <c r="O7" s="65">
        <v>3.7886615723069901E-2</v>
      </c>
      <c r="P7" s="65">
        <v>2.3657792708294099</v>
      </c>
      <c r="Q7" s="65">
        <v>2.1672859229140302</v>
      </c>
      <c r="R7" s="65">
        <v>6.1435434749295102E-3</v>
      </c>
      <c r="S7" s="65">
        <v>2.2823265901717802</v>
      </c>
      <c r="T7" s="65">
        <v>2.2138725478525401</v>
      </c>
      <c r="U7" s="65">
        <v>1.1651964186591901E-2</v>
      </c>
      <c r="Z7" s="87"/>
      <c r="AA7" s="88"/>
      <c r="AB7" s="86"/>
      <c r="AC7" s="88"/>
      <c r="AD7" s="86"/>
    </row>
    <row r="8" spans="6:30" x14ac:dyDescent="0.2">
      <c r="F8" s="65">
        <v>0.25</v>
      </c>
      <c r="G8" s="65">
        <v>2.2315433663311799</v>
      </c>
      <c r="H8" s="65">
        <v>2.1193987601797697</v>
      </c>
      <c r="I8" s="65">
        <v>0.114334365875832</v>
      </c>
      <c r="J8" s="65">
        <v>2.2918027649999999</v>
      </c>
      <c r="K8" s="65">
        <v>2.2343137390000001</v>
      </c>
      <c r="L8" s="65">
        <v>2.7957048150000002E-3</v>
      </c>
      <c r="M8" s="65">
        <v>1.4606215757601999</v>
      </c>
      <c r="N8" s="65">
        <v>1.87269188092516</v>
      </c>
      <c r="O8" s="65">
        <v>0.62225650084220596</v>
      </c>
      <c r="P8" s="65">
        <v>2.1137350367901799</v>
      </c>
      <c r="Q8" s="65">
        <v>2.0633260733990402</v>
      </c>
      <c r="R8" s="65">
        <v>0.15153353288260399</v>
      </c>
      <c r="S8" s="65">
        <v>2.23410603321138</v>
      </c>
      <c r="T8" s="65">
        <v>2.1858635240752498</v>
      </c>
      <c r="U8" s="65">
        <v>4.6117454149638699E-2</v>
      </c>
      <c r="Z8" s="87"/>
      <c r="AA8" s="88"/>
      <c r="AB8" s="86"/>
      <c r="AC8" s="88"/>
      <c r="AD8" s="86"/>
    </row>
    <row r="9" spans="6:30" x14ac:dyDescent="0.2">
      <c r="F9" s="65">
        <v>0.5</v>
      </c>
      <c r="G9" s="65">
        <v>2.1573025889728101</v>
      </c>
      <c r="H9" s="65">
        <v>2.0579923472837498</v>
      </c>
      <c r="I9" s="65">
        <v>0.169851977502716</v>
      </c>
      <c r="J9" s="65">
        <v>2.2626138990000002</v>
      </c>
      <c r="K9" s="65">
        <v>2.2237213379999998</v>
      </c>
      <c r="L9" s="65">
        <v>7.0072286370000004E-3</v>
      </c>
      <c r="M9" s="65">
        <v>1.1768337916755101</v>
      </c>
      <c r="N9" s="65">
        <v>1.6714652963525101</v>
      </c>
      <c r="O9" s="65">
        <v>0.94949125685103097</v>
      </c>
      <c r="P9" s="65">
        <v>2.0773738135136099</v>
      </c>
      <c r="Q9" s="65">
        <v>2.0299829219519601</v>
      </c>
      <c r="R9" s="65">
        <v>0.26153401010668598</v>
      </c>
      <c r="S9" s="65">
        <v>2.1927014048375502</v>
      </c>
      <c r="T9" s="65">
        <v>2.16682738811325</v>
      </c>
      <c r="U9" s="65">
        <v>7.5249921481431004E-2</v>
      </c>
      <c r="Z9" s="87"/>
      <c r="AA9" s="88"/>
      <c r="AB9" s="86"/>
      <c r="AC9" s="88"/>
      <c r="AD9" s="86"/>
    </row>
    <row r="10" spans="6:30" x14ac:dyDescent="0.2">
      <c r="F10" s="65">
        <v>0.75</v>
      </c>
      <c r="G10" s="65">
        <v>2.0850658572835101</v>
      </c>
      <c r="H10" s="65">
        <v>2.0237442442143099</v>
      </c>
      <c r="I10" s="65">
        <v>0.21321502686281901</v>
      </c>
      <c r="J10" s="65">
        <v>2.2457786849999999</v>
      </c>
      <c r="K10" s="65">
        <v>2.2106522009999998</v>
      </c>
      <c r="L10" s="65">
        <v>1.4635258260000001E-2</v>
      </c>
      <c r="M10" s="65">
        <v>1.03271810275202</v>
      </c>
      <c r="N10" s="65">
        <v>1.54598004060881</v>
      </c>
      <c r="O10" s="65">
        <v>1.1333249675002901</v>
      </c>
      <c r="P10" s="65">
        <v>1.99107070338521</v>
      </c>
      <c r="Q10" s="65">
        <v>1.9625084344714401</v>
      </c>
      <c r="R10" s="65">
        <v>0.32206866785983002</v>
      </c>
      <c r="S10" s="65">
        <v>2.1692186844760402</v>
      </c>
      <c r="T10" s="65">
        <v>2.1401654304295801</v>
      </c>
      <c r="U10" s="65">
        <v>9.0644437157841998E-2</v>
      </c>
      <c r="Z10" s="87"/>
      <c r="AA10" s="88"/>
      <c r="AB10" s="86"/>
      <c r="AC10" s="88"/>
      <c r="AD10" s="86"/>
    </row>
    <row r="11" spans="6:30" x14ac:dyDescent="0.2">
      <c r="F11" s="65">
        <v>1</v>
      </c>
      <c r="G11" s="65">
        <v>2.08303078093383</v>
      </c>
      <c r="H11" s="65">
        <v>1.9978500643785599</v>
      </c>
      <c r="I11" s="65">
        <v>0.25273781856433902</v>
      </c>
      <c r="J11" s="65">
        <v>2.2252935730000001</v>
      </c>
      <c r="K11" s="65">
        <v>2.2088893989999998</v>
      </c>
      <c r="L11" s="65">
        <v>1.5629282689999999E-2</v>
      </c>
      <c r="M11" s="65">
        <v>0.95126989797050698</v>
      </c>
      <c r="N11" s="65">
        <v>1.4579464628627901</v>
      </c>
      <c r="O11" s="65">
        <v>1.26036605140539</v>
      </c>
      <c r="P11" s="65">
        <v>1.9336031061239101</v>
      </c>
      <c r="Q11" s="65">
        <v>1.87183174028744</v>
      </c>
      <c r="R11" s="65">
        <v>0.34699157812087</v>
      </c>
      <c r="S11" s="65">
        <v>2.14551342840929</v>
      </c>
      <c r="T11" s="65">
        <v>2.1062573074928599</v>
      </c>
      <c r="U11" s="65">
        <v>0.13175639326601099</v>
      </c>
      <c r="Z11" s="87"/>
      <c r="AA11" s="88"/>
      <c r="AB11" s="86"/>
      <c r="AC11" s="88"/>
      <c r="AD11" s="86"/>
    </row>
    <row r="12" spans="6:30" x14ac:dyDescent="0.2">
      <c r="F12" s="65">
        <v>1.25</v>
      </c>
      <c r="G12" s="65">
        <v>2.0618223366363502</v>
      </c>
      <c r="H12" s="65">
        <v>1.95127691554865</v>
      </c>
      <c r="I12" s="65">
        <v>0.29696556924270301</v>
      </c>
      <c r="J12" s="65">
        <v>2.2093740400000002</v>
      </c>
      <c r="K12" s="65">
        <v>2.192559272</v>
      </c>
      <c r="L12" s="65">
        <v>2.8847354919999998E-2</v>
      </c>
      <c r="M12" s="65">
        <v>0.87922898980060205</v>
      </c>
      <c r="N12" s="65">
        <v>1.4189366586171801</v>
      </c>
      <c r="O12" s="65">
        <v>1.36934023686647</v>
      </c>
      <c r="P12" s="65">
        <v>1.8595386430746701</v>
      </c>
      <c r="Q12" s="65">
        <v>1.8520042916696999</v>
      </c>
      <c r="R12" s="65">
        <v>0.42187147504137301</v>
      </c>
      <c r="S12" s="65">
        <v>2.1203301758547899</v>
      </c>
      <c r="T12" s="65">
        <v>2.0875421919750301</v>
      </c>
      <c r="U12" s="65">
        <v>0.14512335566693799</v>
      </c>
      <c r="Z12" s="87"/>
      <c r="AA12" s="88"/>
      <c r="AB12" s="86"/>
      <c r="AC12" s="88"/>
      <c r="AD12" s="86"/>
    </row>
    <row r="13" spans="6:30" x14ac:dyDescent="0.2">
      <c r="F13" s="65">
        <v>1.5</v>
      </c>
      <c r="G13" s="65">
        <v>2.00776482908294</v>
      </c>
      <c r="H13" s="65">
        <v>1.9281576362847701</v>
      </c>
      <c r="I13" s="65">
        <v>0.32493257605570702</v>
      </c>
      <c r="J13" s="65">
        <v>2.191180154</v>
      </c>
      <c r="K13" s="65">
        <v>2.1980625279999999</v>
      </c>
      <c r="L13" s="65">
        <v>3.2492715259999999E-2</v>
      </c>
      <c r="M13" s="65">
        <v>0.82515241728114497</v>
      </c>
      <c r="N13" s="65">
        <v>1.37004239052951</v>
      </c>
      <c r="O13" s="65">
        <v>1.4437744797434999</v>
      </c>
      <c r="P13" s="65">
        <v>1.8307996273904299</v>
      </c>
      <c r="Q13" s="65">
        <v>1.83775030404003</v>
      </c>
      <c r="R13" s="65">
        <v>0.485850822934905</v>
      </c>
      <c r="S13" s="65">
        <v>2.0975127841740902</v>
      </c>
      <c r="T13" s="65">
        <v>2.0396165954735199</v>
      </c>
      <c r="U13" s="65">
        <v>0.19391822588188801</v>
      </c>
      <c r="Z13" s="87"/>
      <c r="AA13" s="88"/>
      <c r="AB13" s="86"/>
      <c r="AC13" s="88"/>
      <c r="AD13" s="86"/>
    </row>
    <row r="14" spans="6:30" x14ac:dyDescent="0.2">
      <c r="F14" s="65">
        <v>1.75</v>
      </c>
      <c r="G14" s="65">
        <v>1.9797896688986301</v>
      </c>
      <c r="H14" s="65">
        <v>1.9045604475358799</v>
      </c>
      <c r="I14" s="65">
        <v>0.34662515982106701</v>
      </c>
      <c r="J14" s="65">
        <v>2.1842206810000002</v>
      </c>
      <c r="K14" s="65">
        <v>2.1865689110000002</v>
      </c>
      <c r="L14" s="65">
        <v>4.3772459280000002E-2</v>
      </c>
      <c r="M14" s="65">
        <v>0.77814603176359698</v>
      </c>
      <c r="N14" s="65">
        <v>1.3313670731359399</v>
      </c>
      <c r="O14" s="65">
        <v>1.5109173455750999</v>
      </c>
      <c r="P14" s="65">
        <v>1.8247555630761501</v>
      </c>
      <c r="Q14" s="65">
        <v>1.8100298405353701</v>
      </c>
      <c r="R14" s="65">
        <v>0.53300224032988697</v>
      </c>
      <c r="S14" s="65">
        <v>2.05682678198938</v>
      </c>
      <c r="T14" s="65">
        <v>2.0094922617608399</v>
      </c>
      <c r="U14" s="65">
        <v>0.20770655873574001</v>
      </c>
      <c r="Z14" s="87"/>
      <c r="AA14" s="88"/>
      <c r="AB14" s="86"/>
      <c r="AC14" s="88"/>
      <c r="AD14" s="86"/>
    </row>
    <row r="15" spans="6:30" x14ac:dyDescent="0.2">
      <c r="F15" s="65">
        <v>2</v>
      </c>
      <c r="G15" s="65">
        <v>1.9350747347205399</v>
      </c>
      <c r="H15" s="65">
        <v>1.8878896137705401</v>
      </c>
      <c r="I15" s="65">
        <v>0.383089141089411</v>
      </c>
      <c r="J15" s="65">
        <v>2.1732359140000002</v>
      </c>
      <c r="K15" s="65">
        <v>2.1741902020000001</v>
      </c>
      <c r="L15" s="65">
        <v>4.9820708579999998E-2</v>
      </c>
      <c r="M15" s="65">
        <v>0.74085109428229101</v>
      </c>
      <c r="N15" s="65">
        <v>1.2991912068604601</v>
      </c>
      <c r="O15" s="65">
        <v>1.5670505289665699</v>
      </c>
      <c r="P15" s="65">
        <v>1.76287781837888</v>
      </c>
      <c r="Q15" s="65">
        <v>1.8023900021770101</v>
      </c>
      <c r="R15" s="65">
        <v>0.59047648692803101</v>
      </c>
      <c r="S15" s="65">
        <v>2.0300334175552499</v>
      </c>
      <c r="T15" s="65">
        <v>1.9811042917793897</v>
      </c>
      <c r="U15" s="65">
        <v>0.23630511262871801</v>
      </c>
      <c r="Z15" s="87"/>
      <c r="AA15" s="88"/>
      <c r="AB15" s="86"/>
      <c r="AC15" s="88"/>
      <c r="AD15" s="86"/>
    </row>
    <row r="16" spans="6:30" x14ac:dyDescent="0.2">
      <c r="F16" s="65">
        <v>2.25</v>
      </c>
      <c r="G16" s="65">
        <v>1.92998273871686</v>
      </c>
      <c r="H16" s="65">
        <v>1.86770847149785</v>
      </c>
      <c r="I16" s="65">
        <v>0.41128659772560799</v>
      </c>
      <c r="J16" s="65">
        <v>2.1604375450000002</v>
      </c>
      <c r="K16" s="65">
        <v>2.1627479790000002</v>
      </c>
      <c r="L16" s="65">
        <v>5.4337742039999998E-2</v>
      </c>
      <c r="M16" s="65">
        <v>0.70382420339888296</v>
      </c>
      <c r="N16" s="65">
        <v>1.2545180302160801</v>
      </c>
      <c r="O16" s="65">
        <v>1.59433776199762</v>
      </c>
      <c r="P16" s="65">
        <v>1.7483780386560701</v>
      </c>
      <c r="Q16" s="65">
        <v>1.7733075931812801</v>
      </c>
      <c r="R16" s="65">
        <v>0.61031255280500696</v>
      </c>
      <c r="S16" s="65">
        <v>1.9989319890102799</v>
      </c>
      <c r="T16" s="65">
        <v>1.9643763008662298</v>
      </c>
      <c r="U16" s="65">
        <v>0.26655074591240502</v>
      </c>
      <c r="Z16" s="87"/>
      <c r="AA16" s="88"/>
      <c r="AB16" s="86"/>
      <c r="AC16" s="88"/>
      <c r="AD16" s="86"/>
    </row>
    <row r="17" spans="6:30" x14ac:dyDescent="0.2">
      <c r="F17" s="65">
        <v>2.5</v>
      </c>
      <c r="G17" s="65">
        <v>1.8927792161774</v>
      </c>
      <c r="H17" s="65">
        <v>1.8565730184428</v>
      </c>
      <c r="I17" s="65">
        <v>0.42230050561452398</v>
      </c>
      <c r="J17" s="65">
        <v>2.1552664350000001</v>
      </c>
      <c r="K17" s="65">
        <v>2.1593292769999999</v>
      </c>
      <c r="L17" s="65">
        <v>6.7318651460000004E-2</v>
      </c>
      <c r="M17" s="65">
        <v>0.67937554391993005</v>
      </c>
      <c r="N17" s="65">
        <v>1.2372364058746499</v>
      </c>
      <c r="O17" s="65">
        <v>1.64288061714461</v>
      </c>
      <c r="P17" s="65">
        <v>1.7245636747997399</v>
      </c>
      <c r="Q17" s="65">
        <v>1.7533961805048399</v>
      </c>
      <c r="R17" s="65">
        <v>0.637874210571303</v>
      </c>
      <c r="S17" s="65">
        <v>1.9653128633693799</v>
      </c>
      <c r="T17" s="65">
        <v>1.9470386463762397</v>
      </c>
      <c r="U17" s="65">
        <v>0.29236491452229402</v>
      </c>
      <c r="Z17" s="87"/>
      <c r="AA17" s="88"/>
      <c r="AB17" s="86"/>
      <c r="AC17" s="88"/>
      <c r="AD17" s="86"/>
    </row>
    <row r="18" spans="6:30" x14ac:dyDescent="0.2">
      <c r="F18" s="65">
        <v>2.75</v>
      </c>
      <c r="G18" s="65">
        <v>1.9081641463771399</v>
      </c>
      <c r="H18" s="65">
        <v>1.83169271960743</v>
      </c>
      <c r="I18" s="65">
        <v>0.46925601291735802</v>
      </c>
      <c r="J18" s="65">
        <v>2.1491287159999999</v>
      </c>
      <c r="K18" s="65">
        <v>2.1471408329999999</v>
      </c>
      <c r="L18" s="65">
        <v>7.7519940590000003E-2</v>
      </c>
      <c r="M18" s="65">
        <v>0.64774016805818502</v>
      </c>
      <c r="N18" s="65">
        <v>1.21215988098261</v>
      </c>
      <c r="O18" s="65">
        <v>1.67135833269826</v>
      </c>
      <c r="P18" s="65">
        <v>1.6954231996724101</v>
      </c>
      <c r="Q18" s="65">
        <v>1.73331285903892</v>
      </c>
      <c r="R18" s="65">
        <v>0.65103669663427699</v>
      </c>
      <c r="S18" s="65">
        <v>1.9560623713574701</v>
      </c>
      <c r="T18" s="65">
        <v>1.9285562373902501</v>
      </c>
      <c r="U18" s="65">
        <v>0.317922054059118</v>
      </c>
      <c r="Z18" s="87"/>
      <c r="AA18" s="88"/>
      <c r="AB18" s="86"/>
      <c r="AC18" s="88"/>
      <c r="AD18" s="86"/>
    </row>
    <row r="19" spans="6:30" x14ac:dyDescent="0.2">
      <c r="F19" s="65">
        <v>3</v>
      </c>
      <c r="G19" s="65">
        <v>1.8403033811064899</v>
      </c>
      <c r="H19" s="65">
        <v>1.8106105926423799</v>
      </c>
      <c r="I19" s="65">
        <v>0.45308330974453798</v>
      </c>
      <c r="J19" s="65">
        <v>2.144610535</v>
      </c>
      <c r="K19" s="65">
        <v>2.1266647019999998</v>
      </c>
      <c r="L19" s="65">
        <v>9.4609430899999999E-2</v>
      </c>
      <c r="M19" s="65">
        <v>0.62343027218984104</v>
      </c>
      <c r="N19" s="65">
        <v>1.19312208341694</v>
      </c>
      <c r="O19" s="65">
        <v>1.7223878005872499</v>
      </c>
      <c r="P19" s="65">
        <v>1.67864911755082</v>
      </c>
      <c r="Q19" s="65">
        <v>1.72576859349783</v>
      </c>
      <c r="R19" s="65">
        <v>0.67492763702891201</v>
      </c>
      <c r="S19" s="65">
        <v>1.93543343941042</v>
      </c>
      <c r="T19" s="65">
        <v>1.89675288091232</v>
      </c>
      <c r="U19" s="65">
        <v>0.32560698139042399</v>
      </c>
      <c r="Z19" s="87"/>
      <c r="AA19" s="88"/>
      <c r="AB19" s="86"/>
      <c r="AC19" s="88"/>
      <c r="AD19" s="86"/>
    </row>
    <row r="20" spans="6:30" x14ac:dyDescent="0.2">
      <c r="F20" s="65">
        <v>3.25</v>
      </c>
      <c r="G20" s="65">
        <v>1.8493723709168699</v>
      </c>
      <c r="H20" s="65">
        <v>1.80258078667564</v>
      </c>
      <c r="I20" s="65">
        <v>0.48902498943726702</v>
      </c>
      <c r="J20" s="65">
        <v>2.1384562919999999</v>
      </c>
      <c r="K20" s="65">
        <v>2.1165160709999999</v>
      </c>
      <c r="L20" s="65">
        <v>0.10789506779999999</v>
      </c>
      <c r="M20" s="65">
        <v>0.598301010794692</v>
      </c>
      <c r="N20" s="65">
        <v>1.1782292008034301</v>
      </c>
      <c r="O20" s="65">
        <v>1.7436095579640001</v>
      </c>
      <c r="P20" s="65">
        <v>1.65175211943135</v>
      </c>
      <c r="Q20" s="65">
        <v>1.71429283397596</v>
      </c>
      <c r="R20" s="65">
        <v>0.68959389620982903</v>
      </c>
      <c r="S20" s="65">
        <v>1.9172168158527301</v>
      </c>
      <c r="T20" s="65">
        <v>1.8700834396212098</v>
      </c>
      <c r="U20" s="65">
        <v>0.34048764527541397</v>
      </c>
      <c r="Z20" s="87"/>
      <c r="AA20" s="88"/>
      <c r="AB20" s="86"/>
      <c r="AC20" s="88"/>
      <c r="AD20" s="86"/>
    </row>
    <row r="21" spans="6:30" x14ac:dyDescent="0.2">
      <c r="F21" s="65">
        <v>3.5</v>
      </c>
      <c r="G21" s="65">
        <v>1.79614971302431</v>
      </c>
      <c r="H21" s="65">
        <v>1.7840573482400901</v>
      </c>
      <c r="I21" s="65">
        <v>0.49458190791550699</v>
      </c>
      <c r="J21" s="65">
        <v>2.1267472610000002</v>
      </c>
      <c r="K21" s="65">
        <v>2.10603089</v>
      </c>
      <c r="L21" s="65">
        <v>0.1140539246</v>
      </c>
      <c r="M21" s="65">
        <v>0.57715218256789602</v>
      </c>
      <c r="N21" s="65">
        <v>1.1529290453940999</v>
      </c>
      <c r="O21" s="65">
        <v>1.7812122675350599</v>
      </c>
      <c r="P21" s="65">
        <v>1.6300002911807701</v>
      </c>
      <c r="Q21" s="65">
        <v>1.69213937698765</v>
      </c>
      <c r="R21" s="65">
        <v>0.70823438464525901</v>
      </c>
      <c r="S21" s="65">
        <v>1.8981528464563699</v>
      </c>
      <c r="T21" s="65">
        <v>1.86515472104769</v>
      </c>
      <c r="U21" s="65">
        <v>0.35822374706110599</v>
      </c>
      <c r="Z21" s="87"/>
      <c r="AA21" s="88"/>
      <c r="AB21" s="86"/>
      <c r="AC21" s="88"/>
      <c r="AD21" s="86"/>
    </row>
    <row r="22" spans="6:30" x14ac:dyDescent="0.2">
      <c r="F22" s="65">
        <v>3.75</v>
      </c>
      <c r="G22" s="65">
        <v>1.77715227539888</v>
      </c>
      <c r="H22" s="65">
        <v>1.7634838021457799</v>
      </c>
      <c r="I22" s="65">
        <v>0.53015966100743195</v>
      </c>
      <c r="J22" s="65">
        <v>2.111294971</v>
      </c>
      <c r="K22" s="65">
        <v>2.0961809169999999</v>
      </c>
      <c r="L22" s="65">
        <v>0.13146666800000001</v>
      </c>
      <c r="M22" s="65">
        <v>0.57292429399729305</v>
      </c>
      <c r="N22" s="65">
        <v>1.10109803048855</v>
      </c>
      <c r="O22" s="65">
        <v>1.8079429030137799</v>
      </c>
      <c r="P22" s="65">
        <v>1.60081116697504</v>
      </c>
      <c r="Q22" s="65">
        <v>1.68935715778939</v>
      </c>
      <c r="R22" s="65">
        <v>0.73950444652700498</v>
      </c>
      <c r="S22" s="65">
        <v>1.8820700429339601</v>
      </c>
      <c r="T22" s="65">
        <v>1.8540634646584999</v>
      </c>
      <c r="U22" s="65">
        <v>0.36539808097328302</v>
      </c>
      <c r="Z22" s="87"/>
      <c r="AA22" s="88"/>
      <c r="AB22" s="86"/>
      <c r="AC22" s="88"/>
      <c r="AD22" s="86"/>
    </row>
    <row r="23" spans="6:30" x14ac:dyDescent="0.2">
      <c r="F23" s="65">
        <v>4</v>
      </c>
      <c r="G23" s="65">
        <v>1.74203391729818</v>
      </c>
      <c r="H23" s="65">
        <v>1.74701772730645</v>
      </c>
      <c r="I23" s="65">
        <v>0.52748252428648901</v>
      </c>
      <c r="J23" s="65">
        <v>2.1076992589999999</v>
      </c>
      <c r="K23" s="65">
        <v>2.0868573650000002</v>
      </c>
      <c r="L23" s="65">
        <v>0.15017251030000001</v>
      </c>
      <c r="M23" s="65">
        <v>0.538319851019608</v>
      </c>
      <c r="N23" s="65">
        <v>1.13138051864203</v>
      </c>
      <c r="O23" s="65">
        <v>1.83851828625833</v>
      </c>
      <c r="P23" s="65">
        <v>1.58374032390008</v>
      </c>
      <c r="Q23" s="65">
        <v>1.67825612344636</v>
      </c>
      <c r="R23" s="65">
        <v>0.76136908749235099</v>
      </c>
      <c r="S23" s="65">
        <v>1.8590313688189599</v>
      </c>
      <c r="T23" s="65">
        <v>1.8370726050948598</v>
      </c>
      <c r="U23" s="65">
        <v>0.37347675134262898</v>
      </c>
      <c r="Z23" s="87"/>
      <c r="AA23" s="88"/>
      <c r="AB23" s="86"/>
      <c r="AC23" s="88"/>
      <c r="AD23" s="86"/>
    </row>
    <row r="24" spans="6:30" x14ac:dyDescent="0.2">
      <c r="F24" s="65">
        <v>4.25</v>
      </c>
      <c r="G24" s="65">
        <v>1.7494512243940199</v>
      </c>
      <c r="H24" s="65">
        <v>1.7282951493165899</v>
      </c>
      <c r="I24" s="65">
        <v>0.54908676280714097</v>
      </c>
      <c r="J24" s="65">
        <v>2.0985396239999998</v>
      </c>
      <c r="K24" s="65">
        <v>2.0651420680000001</v>
      </c>
      <c r="L24" s="65">
        <v>0.16414827209999999</v>
      </c>
      <c r="M24" s="65">
        <v>0.51043935750671698</v>
      </c>
      <c r="N24" s="65">
        <v>1.1132913289648101</v>
      </c>
      <c r="O24" s="65">
        <v>1.8419123417616601</v>
      </c>
      <c r="P24" s="65">
        <v>1.56759830176271</v>
      </c>
      <c r="Q24" s="65">
        <v>1.6689810530726601</v>
      </c>
      <c r="R24" s="65">
        <v>0.78286554661711905</v>
      </c>
      <c r="S24" s="65">
        <v>1.8352720646740699</v>
      </c>
      <c r="T24" s="65">
        <v>1.8067259844696999</v>
      </c>
      <c r="U24" s="65">
        <v>0.38465968850974502</v>
      </c>
      <c r="Z24" s="87"/>
      <c r="AA24" s="88"/>
      <c r="AB24" s="86"/>
      <c r="AC24" s="88"/>
      <c r="AD24" s="86"/>
    </row>
    <row r="25" spans="6:30" x14ac:dyDescent="0.2">
      <c r="F25" s="65">
        <v>4.5</v>
      </c>
      <c r="G25" s="65">
        <v>1.7344501316755001</v>
      </c>
      <c r="H25" s="65">
        <v>1.7186399035800799</v>
      </c>
      <c r="I25" s="65">
        <v>0.54749097678510095</v>
      </c>
      <c r="J25" s="65">
        <v>2.0847726230000001</v>
      </c>
      <c r="K25" s="65">
        <v>2.0463953020000001</v>
      </c>
      <c r="L25" s="65">
        <v>0.17491338349999999</v>
      </c>
      <c r="M25" s="65">
        <v>0.497258362559442</v>
      </c>
      <c r="N25" s="65">
        <v>1.1060229550666301</v>
      </c>
      <c r="O25" s="65">
        <v>1.85274444424287</v>
      </c>
      <c r="P25" s="65">
        <v>1.5485405498012399</v>
      </c>
      <c r="Q25" s="65">
        <v>1.6504825830119201</v>
      </c>
      <c r="R25" s="65">
        <v>0.80976328075859505</v>
      </c>
      <c r="S25" s="65">
        <v>1.81704446555969</v>
      </c>
      <c r="T25" s="65">
        <v>1.7855036153039998</v>
      </c>
      <c r="U25" s="65">
        <v>0.39595589778958401</v>
      </c>
      <c r="Z25" s="87"/>
      <c r="AA25" s="88"/>
      <c r="AB25" s="86"/>
      <c r="AC25" s="88"/>
      <c r="AD25" s="86"/>
    </row>
    <row r="26" spans="6:30" x14ac:dyDescent="0.2">
      <c r="F26" s="65">
        <v>4.75</v>
      </c>
      <c r="G26" s="65">
        <v>1.70046022455332</v>
      </c>
      <c r="H26" s="65">
        <v>1.7004888659236399</v>
      </c>
      <c r="I26" s="65">
        <v>0.57984433027580895</v>
      </c>
      <c r="J26" s="65">
        <v>2.0723942580000001</v>
      </c>
      <c r="K26" s="65">
        <v>2.0285335760000001</v>
      </c>
      <c r="L26" s="65">
        <v>0.1901542682</v>
      </c>
      <c r="M26" s="65">
        <v>0.47033083998014502</v>
      </c>
      <c r="N26" s="65">
        <v>1.0811650411840299</v>
      </c>
      <c r="O26" s="65">
        <v>1.88629423663859</v>
      </c>
      <c r="P26" s="65">
        <v>1.5253165649526499</v>
      </c>
      <c r="Q26" s="65">
        <v>1.6495408820564299</v>
      </c>
      <c r="R26" s="65">
        <v>0.81038265996632297</v>
      </c>
      <c r="S26" s="65">
        <v>1.8024601606255899</v>
      </c>
      <c r="T26" s="65">
        <v>1.76052443523645</v>
      </c>
      <c r="U26" s="65">
        <v>0.40761272530438503</v>
      </c>
      <c r="Z26" s="87"/>
      <c r="AA26" s="88"/>
      <c r="AB26" s="86"/>
      <c r="AC26" s="88"/>
      <c r="AD26" s="86"/>
    </row>
    <row r="27" spans="6:30" x14ac:dyDescent="0.2">
      <c r="F27" s="65">
        <v>5.25</v>
      </c>
      <c r="G27" s="65">
        <v>1.6813288276675</v>
      </c>
      <c r="H27" s="65">
        <v>1.69515396375826</v>
      </c>
      <c r="I27" s="65">
        <v>0.60373895665939503</v>
      </c>
      <c r="J27" s="65">
        <v>2.067053407</v>
      </c>
      <c r="K27" s="65">
        <v>2.0226821109999999</v>
      </c>
      <c r="L27" s="65">
        <v>0.21989877350000001</v>
      </c>
      <c r="M27" s="65">
        <v>0.433167183641186</v>
      </c>
      <c r="N27" s="65">
        <v>1.0476116475555199</v>
      </c>
      <c r="O27" s="65">
        <v>1.9329749145852899</v>
      </c>
      <c r="P27" s="65">
        <v>1.4573677843767601</v>
      </c>
      <c r="Q27" s="65">
        <v>1.63170119306702</v>
      </c>
      <c r="R27" s="65">
        <v>0.821194275009139</v>
      </c>
      <c r="S27" s="65">
        <v>1.7688111941170199</v>
      </c>
      <c r="T27" s="65">
        <v>1.7423766691546598</v>
      </c>
      <c r="U27" s="65">
        <v>0.41880349792739402</v>
      </c>
      <c r="Z27" s="87"/>
      <c r="AA27" s="88"/>
      <c r="AB27" s="86"/>
      <c r="AC27" s="88"/>
      <c r="AD27" s="86"/>
    </row>
    <row r="28" spans="6:30" x14ac:dyDescent="0.2">
      <c r="F28" s="65">
        <v>5.75</v>
      </c>
      <c r="Z28" s="87"/>
      <c r="AA28" s="88"/>
      <c r="AB28" s="86"/>
      <c r="AC28" s="88"/>
      <c r="AD28" s="86"/>
    </row>
    <row r="29" spans="6:30" x14ac:dyDescent="0.2">
      <c r="F29" s="65">
        <v>6.25</v>
      </c>
      <c r="J29" s="87"/>
      <c r="K29" s="87"/>
      <c r="L29" s="87"/>
      <c r="W29" s="89"/>
      <c r="Z29" s="87"/>
      <c r="AA29" s="88"/>
      <c r="AB29" s="86"/>
      <c r="AC29" s="88"/>
      <c r="AD29" s="86"/>
    </row>
    <row r="30" spans="6:30" x14ac:dyDescent="0.2">
      <c r="F30" s="65">
        <v>6.75</v>
      </c>
      <c r="J30" s="87"/>
      <c r="K30" s="87"/>
      <c r="L30" s="87"/>
      <c r="Y30" s="89"/>
      <c r="Z30" s="87"/>
      <c r="AA30" s="88"/>
      <c r="AB30" s="86"/>
      <c r="AC30" s="88"/>
      <c r="AD30" s="86"/>
    </row>
    <row r="31" spans="6:30" x14ac:dyDescent="0.2">
      <c r="F31" s="65">
        <v>7.25</v>
      </c>
      <c r="J31" s="86"/>
      <c r="K31" s="86"/>
      <c r="L31" s="86"/>
      <c r="Y31" s="88"/>
      <c r="Z31" s="86"/>
      <c r="AA31" s="88"/>
      <c r="AB31" s="86"/>
      <c r="AC31" s="88"/>
      <c r="AD31" s="86"/>
    </row>
    <row r="32" spans="6:30" x14ac:dyDescent="0.2">
      <c r="F32" s="65">
        <v>7.75</v>
      </c>
      <c r="J32" s="86"/>
      <c r="K32" s="86"/>
      <c r="L32" s="86"/>
      <c r="Y32" s="88"/>
      <c r="Z32" s="86"/>
      <c r="AA32" s="88"/>
      <c r="AB32" s="86"/>
      <c r="AC32" s="88"/>
      <c r="AD32" s="86"/>
    </row>
    <row r="33" spans="6:30" x14ac:dyDescent="0.2">
      <c r="F33" s="65">
        <v>8.25</v>
      </c>
      <c r="J33" s="86"/>
      <c r="K33" s="86"/>
      <c r="L33" s="86"/>
      <c r="Y33" s="88"/>
      <c r="Z33" s="86"/>
      <c r="AA33" s="88"/>
      <c r="AB33" s="86"/>
      <c r="AC33" s="88"/>
      <c r="AD33" s="86"/>
    </row>
    <row r="34" spans="6:30" x14ac:dyDescent="0.2">
      <c r="F34" s="65">
        <v>8.75</v>
      </c>
      <c r="J34" s="86"/>
      <c r="K34" s="86"/>
      <c r="L34" s="86"/>
      <c r="Y34" s="88"/>
      <c r="Z34" s="86"/>
      <c r="AA34" s="88"/>
      <c r="AB34" s="86"/>
      <c r="AC34" s="88"/>
      <c r="AD34" s="86"/>
    </row>
    <row r="35" spans="6:30" x14ac:dyDescent="0.2">
      <c r="F35" s="65">
        <v>9.25</v>
      </c>
      <c r="J35" s="86"/>
      <c r="K35" s="86"/>
      <c r="L35" s="86"/>
      <c r="Y35" s="88"/>
      <c r="Z35" s="86"/>
      <c r="AA35" s="88"/>
      <c r="AB35" s="86"/>
      <c r="AC35" s="88"/>
      <c r="AD35" s="86"/>
    </row>
    <row r="36" spans="6:30" x14ac:dyDescent="0.2">
      <c r="F36" s="65">
        <v>9.75</v>
      </c>
      <c r="J36" s="86"/>
      <c r="K36" s="86"/>
      <c r="L36" s="86"/>
      <c r="Y36" s="88"/>
      <c r="Z36" s="86"/>
      <c r="AA36" s="88"/>
      <c r="AB36" s="86"/>
      <c r="AC36" s="88"/>
      <c r="AD36" s="86"/>
    </row>
    <row r="37" spans="6:30" x14ac:dyDescent="0.2">
      <c r="G37" s="86"/>
      <c r="I37" s="86"/>
      <c r="K37" s="86"/>
      <c r="Y37" s="88"/>
      <c r="Z37" s="86"/>
      <c r="AA37" s="88"/>
      <c r="AB37" s="86"/>
      <c r="AC37" s="88"/>
      <c r="AD37" s="86"/>
    </row>
    <row r="38" spans="6:30" x14ac:dyDescent="0.2">
      <c r="G38" s="86"/>
      <c r="I38" s="86"/>
      <c r="K38" s="86"/>
      <c r="Y38" s="88"/>
      <c r="Z38" s="86"/>
      <c r="AA38" s="88"/>
      <c r="AB38" s="86"/>
      <c r="AC38" s="88"/>
      <c r="AD38" s="86"/>
    </row>
    <row r="39" spans="6:30" x14ac:dyDescent="0.2">
      <c r="G39" s="86"/>
      <c r="I39" s="86"/>
      <c r="K39" s="86"/>
      <c r="Y39" s="88"/>
      <c r="Z39" s="86"/>
      <c r="AA39" s="88"/>
      <c r="AB39" s="86"/>
      <c r="AC39" s="88"/>
      <c r="AD39" s="86"/>
    </row>
    <row r="40" spans="6:30" x14ac:dyDescent="0.2">
      <c r="G40" s="86"/>
      <c r="I40" s="86"/>
      <c r="K40" s="86"/>
      <c r="Y40" s="88"/>
      <c r="Z40" s="86"/>
      <c r="AA40" s="88"/>
      <c r="AB40" s="86"/>
      <c r="AC40" s="88"/>
      <c r="AD40" s="86"/>
    </row>
    <row r="41" spans="6:30" x14ac:dyDescent="0.2">
      <c r="G41" s="86"/>
      <c r="I41" s="86"/>
      <c r="K41" s="86"/>
      <c r="Y41" s="88"/>
      <c r="Z41" s="86"/>
      <c r="AA41" s="88"/>
      <c r="AB41" s="86"/>
      <c r="AC41" s="88"/>
      <c r="AD41" s="86"/>
    </row>
    <row r="42" spans="6:30" x14ac:dyDescent="0.2">
      <c r="G42" s="86"/>
      <c r="I42" s="86"/>
      <c r="K42" s="86"/>
      <c r="Y42" s="88"/>
      <c r="Z42" s="86"/>
      <c r="AA42" s="88"/>
      <c r="AB42" s="86"/>
      <c r="AC42" s="88"/>
      <c r="AD42" s="86"/>
    </row>
    <row r="43" spans="6:30" x14ac:dyDescent="0.2">
      <c r="G43" s="86"/>
      <c r="I43" s="86"/>
      <c r="K43" s="86"/>
      <c r="Y43" s="88"/>
      <c r="Z43" s="86"/>
      <c r="AA43" s="88"/>
      <c r="AB43" s="86"/>
      <c r="AC43" s="88"/>
      <c r="AD43" s="86"/>
    </row>
    <row r="44" spans="6:30" x14ac:dyDescent="0.2">
      <c r="G44" s="86"/>
      <c r="I44" s="86"/>
      <c r="K44" s="86"/>
      <c r="Y44" s="88"/>
      <c r="Z44" s="86"/>
      <c r="AA44" s="88"/>
      <c r="AB44" s="86"/>
      <c r="AC44" s="88"/>
      <c r="AD44" s="86"/>
    </row>
    <row r="45" spans="6:30" x14ac:dyDescent="0.2">
      <c r="G45" s="86"/>
      <c r="I45" s="86"/>
      <c r="K45" s="86"/>
      <c r="Y45" s="88"/>
      <c r="Z45" s="86"/>
      <c r="AA45" s="88"/>
      <c r="AB45" s="86"/>
      <c r="AC45" s="88"/>
      <c r="AD45" s="86"/>
    </row>
    <row r="46" spans="6:30" x14ac:dyDescent="0.2">
      <c r="G46" s="86"/>
      <c r="I46" s="86"/>
      <c r="K46" s="86"/>
      <c r="Y46" s="88"/>
      <c r="Z46" s="86"/>
      <c r="AA46" s="88"/>
      <c r="AB46" s="86"/>
      <c r="AC46" s="88"/>
      <c r="AD46" s="86"/>
    </row>
    <row r="63" spans="6:15" ht="21" x14ac:dyDescent="0.25">
      <c r="F63" s="66" t="s">
        <v>10</v>
      </c>
      <c r="G63" s="66"/>
      <c r="H63" s="66"/>
      <c r="I63" s="66"/>
      <c r="J63" s="66"/>
      <c r="K63" s="66"/>
      <c r="L63" s="66"/>
      <c r="M63" s="66"/>
      <c r="N63" s="66"/>
      <c r="O63" s="66"/>
    </row>
    <row r="65" spans="2:27" x14ac:dyDescent="0.2">
      <c r="C65" s="65" t="s">
        <v>175</v>
      </c>
      <c r="E65" s="65" t="s">
        <v>183</v>
      </c>
      <c r="G65" s="35" t="s">
        <v>256</v>
      </c>
      <c r="H65" s="35" t="s">
        <v>182</v>
      </c>
      <c r="I65" s="35"/>
      <c r="J65" s="35"/>
      <c r="L65" s="65" t="s">
        <v>174</v>
      </c>
      <c r="M65" s="65" t="s">
        <v>184</v>
      </c>
      <c r="O65" s="35"/>
      <c r="P65" s="65" t="s">
        <v>257</v>
      </c>
      <c r="Q65" s="65" t="s">
        <v>185</v>
      </c>
      <c r="U65" s="65" t="s">
        <v>258</v>
      </c>
    </row>
    <row r="66" spans="2:27" x14ac:dyDescent="0.2">
      <c r="B66" s="65" t="s">
        <v>6</v>
      </c>
      <c r="C66" s="65" t="s">
        <v>0</v>
      </c>
      <c r="D66" s="65" t="s">
        <v>168</v>
      </c>
      <c r="E66" s="65" t="s">
        <v>2</v>
      </c>
      <c r="F66" s="65" t="s">
        <v>3</v>
      </c>
      <c r="G66" s="65" t="s">
        <v>0</v>
      </c>
      <c r="H66" s="65" t="s">
        <v>168</v>
      </c>
      <c r="I66" s="65" t="s">
        <v>1</v>
      </c>
      <c r="J66" s="65" t="s">
        <v>172</v>
      </c>
      <c r="K66" s="65" t="s">
        <v>4</v>
      </c>
      <c r="L66" s="65" t="s">
        <v>0</v>
      </c>
      <c r="M66" s="65" t="s">
        <v>168</v>
      </c>
      <c r="N66" s="65" t="s">
        <v>1</v>
      </c>
      <c r="O66" s="65" t="s">
        <v>3</v>
      </c>
      <c r="P66" s="65" t="s">
        <v>0</v>
      </c>
      <c r="Q66" s="65" t="s">
        <v>168</v>
      </c>
      <c r="R66" s="65" t="s">
        <v>159</v>
      </c>
      <c r="S66" s="65" t="s">
        <v>1</v>
      </c>
      <c r="T66" s="65" t="s">
        <v>4</v>
      </c>
      <c r="U66" s="65" t="s">
        <v>0</v>
      </c>
      <c r="V66" s="65" t="s">
        <v>168</v>
      </c>
      <c r="W66" s="65" t="s">
        <v>188</v>
      </c>
      <c r="X66" s="65" t="s">
        <v>3</v>
      </c>
      <c r="AA66" s="90"/>
    </row>
    <row r="67" spans="2:27" x14ac:dyDescent="0.2">
      <c r="B67" s="65">
        <v>0</v>
      </c>
      <c r="C67" s="65">
        <f>(G7-0.0067)/1.609*0.05</f>
        <v>7.2237742485368864E-2</v>
      </c>
      <c r="D67" s="65" t="e">
        <f>(#REF!-0.0004)/1.7737*0.05</f>
        <v>#REF!</v>
      </c>
      <c r="E67" s="65">
        <f>(H7+0.0881)/1.0504*0.05</f>
        <v>0.10990191304526419</v>
      </c>
      <c r="F67" s="65">
        <f>(I7+0.0221)/1.8135*0.05</f>
        <v>1.1851389850564959E-3</v>
      </c>
      <c r="G67" s="65">
        <f>(J7-0.0067)/1.609*0.05</f>
        <v>7.2563001460534501E-2</v>
      </c>
      <c r="H67" s="65" t="e">
        <f>(#REF!-0.0004)/1.7737*0.05</f>
        <v>#REF!</v>
      </c>
      <c r="I67" s="65">
        <f>(K7+0.0881)/1.0504*0.05</f>
        <v>0.11094157839870528</v>
      </c>
      <c r="J67" s="65" t="e">
        <f>(#REF!+0.3522)/1.2035*0.05</f>
        <v>#REF!</v>
      </c>
      <c r="K67" s="65">
        <f>(L7+0.0221)/1.8135*0.05</f>
        <v>6.3769326526054611E-4</v>
      </c>
      <c r="L67" s="65">
        <f>(M7-0.0067)/1.609*0.05</f>
        <v>7.4054820060207902E-2</v>
      </c>
      <c r="M67" s="65" t="e">
        <f>(#REF!-0.0004)/1.7737*0.05</f>
        <v>#REF!</v>
      </c>
      <c r="N67" s="65">
        <f t="shared" ref="N67:N87" si="0">(N7+0.0881)/1.0504*0.05</f>
        <v>0.10876182284673078</v>
      </c>
      <c r="O67" s="65">
        <f t="shared" ref="O67:O87" si="1">(O7+0.0221)/1.8135*0.05</f>
        <v>1.6538907009393412E-3</v>
      </c>
      <c r="P67" s="65">
        <f t="shared" ref="P67:P87" si="2">(P7-0.0067)/1.609*0.05</f>
        <v>7.3308864848645433E-2</v>
      </c>
      <c r="S67" s="65">
        <f>(Q7+0.0881)/1.0504*0.05</f>
        <v>0.1073584312125871</v>
      </c>
      <c r="T67" s="65">
        <f>(R7+0.0221)/1.8135*0.05</f>
        <v>7.7870260476783882E-4</v>
      </c>
      <c r="U67" s="65">
        <f>(S7-0.0067)/1.609*0.05</f>
        <v>7.0715555940701696E-2</v>
      </c>
      <c r="W67" s="65">
        <f>(T7+0.0881)/1.0504*0.05</f>
        <v>0.10957599713692592</v>
      </c>
      <c r="X67" s="65">
        <f>(U7+0.0221)/1.8135*0.058</f>
        <v>1.0794672858132509E-3</v>
      </c>
    </row>
    <row r="68" spans="2:27" x14ac:dyDescent="0.2">
      <c r="B68" s="65">
        <v>0.25</v>
      </c>
      <c r="C68" s="65">
        <f>(G8-0.0067)/1.609*0.05</f>
        <v>6.9137457002211938E-2</v>
      </c>
      <c r="D68" s="65" t="e">
        <f>(#REF!-0.0004)/1.7737*0.05</f>
        <v>#REF!</v>
      </c>
      <c r="E68" s="65">
        <f>(H8+0.0881)/1.0504*0.05</f>
        <v>0.10507895850056025</v>
      </c>
      <c r="F68" s="65">
        <f>(I8+0.0221)/1.8135*0.05</f>
        <v>3.7616312620852494E-3</v>
      </c>
      <c r="G68" s="65">
        <f>(J8-0.0067)/1.609*0.05</f>
        <v>7.1010029987569931E-2</v>
      </c>
      <c r="H68" s="65" t="e">
        <f>(#REF!-0.0004)/1.7737*0.05</f>
        <v>#REF!</v>
      </c>
      <c r="I68" s="65">
        <f>(K8+0.0881)/1.0504*0.05</f>
        <v>0.11054901651751714</v>
      </c>
      <c r="J68" s="65" t="e">
        <f>(#REF!+0.3522)/1.2035*0.05</f>
        <v>#REF!</v>
      </c>
      <c r="K68" s="65">
        <f>(L8+0.0221)/1.8135*0.05</f>
        <v>6.8639936076647385E-4</v>
      </c>
      <c r="L68" s="65">
        <f>(M8-0.0067)/1.609*0.05</f>
        <v>4.5180906642641398E-2</v>
      </c>
      <c r="M68" s="65" t="e">
        <f>(#REF!-0.0004)/1.7737*0.05</f>
        <v>#REF!</v>
      </c>
      <c r="N68" s="65">
        <f t="shared" si="0"/>
        <v>9.3335485573360633E-2</v>
      </c>
      <c r="O68" s="65">
        <f t="shared" si="1"/>
        <v>1.7765550064576953E-2</v>
      </c>
      <c r="P68" s="65">
        <f t="shared" si="2"/>
        <v>6.5476539365760728E-2</v>
      </c>
      <c r="S68" s="65">
        <f>(Q8+0.0881)/1.0504*0.05</f>
        <v>0.10240984736286368</v>
      </c>
      <c r="T68" s="65">
        <f>(R8+0.0221)/1.8135*0.05</f>
        <v>4.7872493212738907E-3</v>
      </c>
      <c r="U68" s="65">
        <f>(S8-0.0067)/1.609*0.05</f>
        <v>6.9217092393144206E-2</v>
      </c>
      <c r="W68" s="65">
        <f>(T8+0.0881)/1.0504*0.05</f>
        <v>0.10824274200662841</v>
      </c>
      <c r="X68" s="65">
        <f>(U8+0.0221)/1.8135*0.058</f>
        <v>2.1817548059989218E-3</v>
      </c>
      <c r="AA68" s="90"/>
    </row>
    <row r="69" spans="2:27" x14ac:dyDescent="0.2">
      <c r="B69" s="65">
        <v>0.5</v>
      </c>
      <c r="C69" s="65">
        <f>(G9-0.0067)/1.609*0.05</f>
        <v>6.6830409849994096E-2</v>
      </c>
      <c r="D69" s="65" t="e">
        <f>(#REF!-0.0004)/1.7737*0.05</f>
        <v>#REF!</v>
      </c>
      <c r="E69" s="65">
        <f>(H9+0.0881)/1.0504*0.05</f>
        <v>0.10215595712508328</v>
      </c>
      <c r="F69" s="65">
        <f>(I9+0.0221)/1.8135*0.05</f>
        <v>5.2923070720351812E-3</v>
      </c>
      <c r="G69" s="65">
        <f>(J9-0.0067)/1.609*0.05</f>
        <v>7.0102980080795532E-2</v>
      </c>
      <c r="H69" s="65" t="e">
        <f>(#REF!-0.0004)/1.7737*0.05</f>
        <v>#REF!</v>
      </c>
      <c r="I69" s="65">
        <f>(K9+0.0881)/1.0504*0.05</f>
        <v>0.11004480854912413</v>
      </c>
      <c r="J69" s="65" t="e">
        <f>(#REF!+0.3522)/1.2035*0.05</f>
        <v>#REF!</v>
      </c>
      <c r="K69" s="65">
        <f>(L9+0.0221)/1.8135*0.05</f>
        <v>8.0251526432313213E-4</v>
      </c>
      <c r="L69" s="65">
        <f>(M9-0.0067)/1.609*0.05</f>
        <v>3.6362143930252021E-2</v>
      </c>
      <c r="M69" s="65" t="e">
        <f>(#REF!-0.0004)/1.7737*0.05</f>
        <v>#REF!</v>
      </c>
      <c r="N69" s="65">
        <f t="shared" si="0"/>
        <v>8.3756916239171281E-2</v>
      </c>
      <c r="O69" s="65">
        <f t="shared" si="1"/>
        <v>2.678773798872432E-2</v>
      </c>
      <c r="P69" s="65">
        <f t="shared" si="2"/>
        <v>6.4346607007880988E-2</v>
      </c>
      <c r="S69" s="65">
        <f>(Q9+0.0881)/1.0504*0.05</f>
        <v>0.10082268288042461</v>
      </c>
      <c r="T69" s="65">
        <f>(R9+0.0221)/1.8135*0.05</f>
        <v>7.8200719632392068E-3</v>
      </c>
      <c r="U69" s="65">
        <f>(S9-0.0067)/1.609*0.05</f>
        <v>6.7930435203155698E-2</v>
      </c>
      <c r="W69" s="65">
        <f>(T9+0.0881)/1.0504*0.05</f>
        <v>0.10733660453699781</v>
      </c>
      <c r="X69" s="65">
        <f>(U9+0.0221)/1.8135*0.058</f>
        <v>3.1134797054993102E-3</v>
      </c>
    </row>
    <row r="70" spans="2:27" x14ac:dyDescent="0.2">
      <c r="B70" s="65">
        <v>0.75</v>
      </c>
      <c r="C70" s="65">
        <f>(G10-0.0067)/1.609*0.05</f>
        <v>6.4585638821737429E-2</v>
      </c>
      <c r="D70" s="65" t="e">
        <f>(#REF!-0.0004)/1.7737*0.05</f>
        <v>#REF!</v>
      </c>
      <c r="E70" s="65">
        <f>(H10+0.0881)/1.0504*0.05</f>
        <v>0.10052571611835062</v>
      </c>
      <c r="F70" s="65">
        <f>(I10+0.0221)/1.8135*0.05</f>
        <v>6.4878695026969677E-3</v>
      </c>
      <c r="G70" s="65">
        <f>(J10-0.0067)/1.609*0.05</f>
        <v>6.9579822405220634E-2</v>
      </c>
      <c r="H70" s="65" t="e">
        <f>(#REF!-0.0004)/1.7737*0.05</f>
        <v>#REF!</v>
      </c>
      <c r="I70" s="65">
        <f>(K10+0.0881)/1.0504*0.05</f>
        <v>0.10942270568354912</v>
      </c>
      <c r="J70" s="65" t="e">
        <f>(#REF!+0.3522)/1.2035*0.05</f>
        <v>#REF!</v>
      </c>
      <c r="K70" s="65">
        <f>(L10+0.0221)/1.8135*0.05</f>
        <v>1.0128276333057624E-3</v>
      </c>
      <c r="L70" s="65">
        <f>(M10-0.0067)/1.609*0.05</f>
        <v>3.1883719787197638E-2</v>
      </c>
      <c r="M70" s="65" t="e">
        <f>(#REF!-0.0004)/1.7737*0.05</f>
        <v>#REF!</v>
      </c>
      <c r="N70" s="65">
        <f t="shared" si="0"/>
        <v>7.7783703380084265E-2</v>
      </c>
      <c r="O70" s="65">
        <f t="shared" si="1"/>
        <v>3.1856216363393718E-2</v>
      </c>
      <c r="P70" s="65">
        <f t="shared" si="2"/>
        <v>6.1664720428378186E-2</v>
      </c>
      <c r="S70" s="65">
        <f>(Q10+0.0881)/1.0504*0.05</f>
        <v>9.7610835608884242E-2</v>
      </c>
      <c r="T70" s="65">
        <f>(R10+0.0221)/1.8135*0.05</f>
        <v>9.4890727284210122E-3</v>
      </c>
      <c r="U70" s="65">
        <f>(S10-0.0067)/1.609*0.05</f>
        <v>6.7200704924674962E-2</v>
      </c>
      <c r="W70" s="65">
        <f>(T10+0.0881)/1.0504*0.05</f>
        <v>0.1060674709838909</v>
      </c>
      <c r="X70" s="65">
        <f>(U10+0.0221)/1.8135*0.058</f>
        <v>3.605832564187944E-3</v>
      </c>
    </row>
    <row r="71" spans="2:27" x14ac:dyDescent="0.2">
      <c r="B71" s="65">
        <v>1</v>
      </c>
      <c r="C71" s="65">
        <f>(G11-0.0067)/1.609*0.05</f>
        <v>6.4522398413108459E-2</v>
      </c>
      <c r="D71" s="65" t="e">
        <f>(#REF!-0.0004)/1.7737*0.05</f>
        <v>#REF!</v>
      </c>
      <c r="E71" s="65">
        <f>(H11+0.0881)/1.0504*0.05</f>
        <v>9.9293129492505711E-2</v>
      </c>
      <c r="F71" s="65">
        <f>(I11+0.0221)/1.8135*0.05</f>
        <v>7.5775522074535175E-3</v>
      </c>
      <c r="G71" s="65">
        <f>(J11-0.0067)/1.609*0.05</f>
        <v>6.8943243412057195E-2</v>
      </c>
      <c r="H71" s="65" t="e">
        <f>(#REF!-0.0004)/1.7737*0.05</f>
        <v>#REF!</v>
      </c>
      <c r="I71" s="65">
        <f>(K11+0.0881)/1.0504*0.05</f>
        <v>0.10933879469725818</v>
      </c>
      <c r="J71" s="65" t="e">
        <f>(#REF!+0.3522)/1.2035*0.05</f>
        <v>#REF!</v>
      </c>
      <c r="K71" s="65">
        <f>(L11+0.0221)/1.8135*0.05</f>
        <v>1.0402338762062313E-3</v>
      </c>
      <c r="L71" s="65">
        <f>(M11-0.0067)/1.609*0.05</f>
        <v>2.9352700371985924E-2</v>
      </c>
      <c r="M71" s="65" t="e">
        <f>(#REF!-0.0004)/1.7737*0.05</f>
        <v>#REF!</v>
      </c>
      <c r="N71" s="65">
        <f t="shared" si="0"/>
        <v>7.3593224622181555E-2</v>
      </c>
      <c r="O71" s="65">
        <f t="shared" si="1"/>
        <v>3.5358865492290878E-2</v>
      </c>
      <c r="P71" s="65">
        <f t="shared" si="2"/>
        <v>5.9878903235671549E-2</v>
      </c>
      <c r="S71" s="65">
        <f>(Q11+0.0881)/1.0504*0.05</f>
        <v>9.3294542092890342E-2</v>
      </c>
      <c r="T71" s="65">
        <f>(R11+0.0221)/1.8135*0.05</f>
        <v>1.0176222170412738E-2</v>
      </c>
      <c r="U71" s="65">
        <f>(S11-0.0067)/1.609*0.05</f>
        <v>6.6464059304204168E-2</v>
      </c>
      <c r="W71" s="65">
        <f>(T11+0.0881)/1.0504*0.05</f>
        <v>0.10445341334219629</v>
      </c>
      <c r="X71" s="65">
        <f>(U11+0.0221)/1.8135*0.058</f>
        <v>4.9206897212178873E-3</v>
      </c>
    </row>
    <row r="72" spans="2:27" x14ac:dyDescent="0.2">
      <c r="B72" s="65">
        <v>1.25</v>
      </c>
      <c r="C72" s="65">
        <f>(G12-0.0067)/1.609*0.05</f>
        <v>6.3863341722695782E-2</v>
      </c>
      <c r="D72" s="65" t="e">
        <f>(#REF!-0.0004)/1.7737*0.05</f>
        <v>#REF!</v>
      </c>
      <c r="E72" s="65">
        <f>(H12+0.0881)/1.0504*0.05</f>
        <v>9.7076205043252581E-2</v>
      </c>
      <c r="F72" s="65">
        <f>(I12+0.0221)/1.8135*0.05</f>
        <v>8.7969553141081635E-3</v>
      </c>
      <c r="G72" s="65">
        <f>(J12-0.0067)/1.609*0.05</f>
        <v>6.8448540708514624E-2</v>
      </c>
      <c r="H72" s="65" t="e">
        <f>(#REF!-0.0004)/1.7737*0.05</f>
        <v>#REF!</v>
      </c>
      <c r="I72" s="65">
        <f>(K12+0.0881)/1.0504*0.05</f>
        <v>0.10856146572734196</v>
      </c>
      <c r="J72" s="65" t="e">
        <f>(#REF!+0.3522)/1.2035*0.05</f>
        <v>#REF!</v>
      </c>
      <c r="K72" s="65">
        <f>(L12+0.0221)/1.8135*0.05</f>
        <v>1.404669283705542E-3</v>
      </c>
      <c r="L72" s="65">
        <f>(M12-0.0067)/1.609*0.05</f>
        <v>2.7114014599148601E-2</v>
      </c>
      <c r="M72" s="65" t="e">
        <f>(#REF!-0.0004)/1.7737*0.05</f>
        <v>#REF!</v>
      </c>
      <c r="N72" s="65">
        <f t="shared" si="0"/>
        <v>7.1736322287565699E-2</v>
      </c>
      <c r="O72" s="65">
        <f t="shared" si="1"/>
        <v>3.8363392248868769E-2</v>
      </c>
      <c r="P72" s="65">
        <f t="shared" si="2"/>
        <v>5.7577335086223438E-2</v>
      </c>
      <c r="S72" s="65">
        <f>(Q12+0.0881)/1.0504*0.05</f>
        <v>9.235073741763615E-2</v>
      </c>
      <c r="T72" s="65">
        <f>(R12+0.0221)/1.8135*0.05</f>
        <v>1.224073545744067E-2</v>
      </c>
      <c r="U72" s="65">
        <f>(S12-0.0067)/1.609*0.05</f>
        <v>6.568148464433779E-2</v>
      </c>
      <c r="W72" s="65">
        <f>(T12+0.0881)/1.0504*0.05</f>
        <v>0.10356255673910082</v>
      </c>
      <c r="X72" s="65">
        <f>(U12+0.0221)/1.8135*0.058</f>
        <v>5.3481966521546206E-3</v>
      </c>
    </row>
    <row r="73" spans="2:27" x14ac:dyDescent="0.2">
      <c r="B73" s="65">
        <v>1.5</v>
      </c>
      <c r="C73" s="65">
        <f>(G13-0.0067)/1.609*0.05</f>
        <v>6.2183493756461788E-2</v>
      </c>
      <c r="D73" s="65" t="e">
        <f>(#REF!-0.0004)/1.7737*0.05</f>
        <v>#REF!</v>
      </c>
      <c r="E73" s="65">
        <f>(H13+0.0881)/1.0504*0.05</f>
        <v>9.5975706220714496E-2</v>
      </c>
      <c r="F73" s="65">
        <f>(I13+0.0221)/1.8135*0.05</f>
        <v>9.5680335278661988E-3</v>
      </c>
      <c r="G73" s="65">
        <f>(J13-0.0067)/1.609*0.05</f>
        <v>6.7883162026103172E-2</v>
      </c>
      <c r="H73" s="65" t="e">
        <f>(#REF!-0.0004)/1.7737*0.05</f>
        <v>#REF!</v>
      </c>
      <c r="I73" s="65">
        <f>(K13+0.0881)/1.0504*0.05</f>
        <v>0.10882342574257425</v>
      </c>
      <c r="J73" s="65" t="e">
        <f>(#REF!+0.3522)/1.2035*0.05</f>
        <v>#REF!</v>
      </c>
      <c r="K73" s="65">
        <f>(L13+0.0221)/1.8135*0.05</f>
        <v>1.5051754965536258E-3</v>
      </c>
      <c r="L73" s="65">
        <f>(M13-0.0067)/1.609*0.05</f>
        <v>2.5433574185243786E-2</v>
      </c>
      <c r="M73" s="65" t="e">
        <f>(#REF!-0.0004)/1.7737*0.05</f>
        <v>#REF!</v>
      </c>
      <c r="N73" s="65">
        <f t="shared" si="0"/>
        <v>6.9408910440285132E-2</v>
      </c>
      <c r="O73" s="65">
        <f t="shared" si="1"/>
        <v>4.0415618410352912E-2</v>
      </c>
      <c r="P73" s="65">
        <f t="shared" si="2"/>
        <v>5.6684264368876018E-2</v>
      </c>
      <c r="S73" s="65">
        <f>(Q13+0.0881)/1.0504*0.05</f>
        <v>9.1672234579209366E-2</v>
      </c>
      <c r="T73" s="65">
        <f>(R13+0.0221)/1.8135*0.05</f>
        <v>1.4004709758337609E-2</v>
      </c>
      <c r="U73" s="65">
        <f>(S13-0.0067)/1.609*0.05</f>
        <v>6.4972429589002179E-2</v>
      </c>
      <c r="W73" s="65">
        <f>(T13+0.0881)/1.0504*0.05</f>
        <v>0.1012812545446268</v>
      </c>
      <c r="X73" s="65">
        <f>(U13+0.0221)/1.8135*0.058</f>
        <v>6.9087714922247065E-3</v>
      </c>
    </row>
    <row r="74" spans="2:27" x14ac:dyDescent="0.2">
      <c r="B74" s="65">
        <v>1.75</v>
      </c>
      <c r="C74" s="65">
        <f>(G14-0.0067)/1.609*0.05</f>
        <v>6.1314160003064958E-2</v>
      </c>
      <c r="D74" s="65" t="e">
        <f>(#REF!-0.0004)/1.7737*0.05</f>
        <v>#REF!</v>
      </c>
      <c r="E74" s="65">
        <f>(H14+0.0881)/1.0504*0.05</f>
        <v>9.4852458469910514E-2</v>
      </c>
      <c r="F74" s="65">
        <f>(I14+0.0221)/1.8135*0.05</f>
        <v>1.0166119653186298E-2</v>
      </c>
      <c r="G74" s="65">
        <f>(J14-0.0067)/1.609*0.05</f>
        <v>6.766689499689249E-2</v>
      </c>
      <c r="H74" s="65" t="e">
        <f>(#REF!-0.0004)/1.7737*0.05</f>
        <v>#REF!</v>
      </c>
      <c r="I74" s="65">
        <f>(K14+0.0881)/1.0504*0.05</f>
        <v>0.10827631906892612</v>
      </c>
      <c r="J74" s="65" t="e">
        <f>(#REF!+0.3522)/1.2035*0.05</f>
        <v>#REF!</v>
      </c>
      <c r="K74" s="65">
        <f>(L14+0.0221)/1.8135*0.05</f>
        <v>1.816169266060105E-3</v>
      </c>
      <c r="L74" s="65">
        <f>(M14-0.0067)/1.609*0.05</f>
        <v>2.397284126052197E-2</v>
      </c>
      <c r="M74" s="65" t="e">
        <f>(#REF!-0.0004)/1.7737*0.05</f>
        <v>#REF!</v>
      </c>
      <c r="N74" s="65">
        <f t="shared" si="0"/>
        <v>6.7567929985526465E-2</v>
      </c>
      <c r="O74" s="65">
        <f t="shared" si="1"/>
        <v>4.2266814049492701E-2</v>
      </c>
      <c r="P74" s="65">
        <f t="shared" si="2"/>
        <v>5.6496443849476385E-2</v>
      </c>
      <c r="S74" s="65">
        <f>(Q14+0.0881)/1.0504*0.05</f>
        <v>9.0352715181615112E-2</v>
      </c>
      <c r="T74" s="65">
        <f>(R14+0.0221)/1.8135*0.05</f>
        <v>1.5304721266332699E-2</v>
      </c>
      <c r="U74" s="65">
        <f>(S14-0.0067)/1.609*0.05</f>
        <v>6.3708103852995038E-2</v>
      </c>
      <c r="W74" s="65">
        <f>(T14+0.0881)/1.0504*0.05</f>
        <v>9.9847308728143569E-2</v>
      </c>
      <c r="X74" s="65">
        <f>(U14+0.0221)/1.8135*0.058</f>
        <v>7.3497548423892591E-3</v>
      </c>
    </row>
    <row r="75" spans="2:27" x14ac:dyDescent="0.2">
      <c r="B75" s="65">
        <v>2</v>
      </c>
      <c r="C75" s="65">
        <f>(G15-0.0067)/1.609*0.05</f>
        <v>5.9924634391564327E-2</v>
      </c>
      <c r="D75" s="65" t="e">
        <f>(#REF!-0.0004)/1.7737*0.05</f>
        <v>#REF!</v>
      </c>
      <c r="E75" s="65">
        <f>(H15+0.0881)/1.0504*0.05</f>
        <v>9.4058911546579416E-2</v>
      </c>
      <c r="F75" s="65">
        <f>(I15+0.0221)/1.8135*0.05</f>
        <v>1.1171467909826607E-2</v>
      </c>
      <c r="G75" s="65">
        <f>(J15-0.0067)/1.609*0.05</f>
        <v>6.7325541143567438E-2</v>
      </c>
      <c r="H75" s="65" t="e">
        <f>(#REF!-0.0004)/1.7737*0.05</f>
        <v>#REF!</v>
      </c>
      <c r="I75" s="65">
        <f>(K15+0.0881)/1.0504*0.05</f>
        <v>0.10768708120715918</v>
      </c>
      <c r="J75" s="65" t="e">
        <f>(#REF!+0.3522)/1.2035*0.05</f>
        <v>#REF!</v>
      </c>
      <c r="K75" s="65">
        <f>(L15+0.0221)/1.8135*0.05</f>
        <v>1.9829255191618415E-3</v>
      </c>
      <c r="L75" s="65">
        <f>(M15-0.0067)/1.609*0.05</f>
        <v>2.2813893545130234E-2</v>
      </c>
      <c r="M75" s="65" t="e">
        <f>(#REF!-0.0004)/1.7737*0.05</f>
        <v>#REF!</v>
      </c>
      <c r="N75" s="65">
        <f t="shared" si="0"/>
        <v>6.603632934408131E-2</v>
      </c>
      <c r="O75" s="65">
        <f t="shared" si="1"/>
        <v>4.3814461785678799E-2</v>
      </c>
      <c r="P75" s="65">
        <f t="shared" si="2"/>
        <v>5.4573580434396522E-2</v>
      </c>
      <c r="S75" s="65">
        <f>(Q15+0.0881)/1.0504*0.05</f>
        <v>8.9989051893422045E-2</v>
      </c>
      <c r="T75" s="65">
        <f>(R15+0.0221)/1.8135*0.05</f>
        <v>1.6889343449904358E-2</v>
      </c>
      <c r="U75" s="65">
        <f>(S15-0.0067)/1.609*0.05</f>
        <v>6.2875494641244575E-2</v>
      </c>
      <c r="W75" s="65">
        <f>(T15+0.0881)/1.0504*0.05</f>
        <v>9.8496015412194868E-2</v>
      </c>
      <c r="X75" s="65">
        <f>(U15+0.0221)/1.8135*0.058</f>
        <v>8.2644039329835377E-3</v>
      </c>
    </row>
    <row r="76" spans="2:27" x14ac:dyDescent="0.2">
      <c r="B76" s="65">
        <v>2.25</v>
      </c>
      <c r="C76" s="65">
        <f>(G16-0.0067)/1.609*0.05</f>
        <v>5.976639958722374E-2</v>
      </c>
      <c r="D76" s="65" t="e">
        <f>(#REF!-0.0004)/1.7737*0.05</f>
        <v>#REF!</v>
      </c>
      <c r="E76" s="65">
        <f>(H16+0.0881)/1.0504*0.05</f>
        <v>9.3098270730095689E-2</v>
      </c>
      <c r="F76" s="65">
        <f>(I16+0.0221)/1.8135*0.05</f>
        <v>1.1948899854579765E-2</v>
      </c>
      <c r="G76" s="65">
        <f>(J16-0.0067)/1.609*0.05</f>
        <v>6.6927829241765088E-2</v>
      </c>
      <c r="H76" s="65" t="e">
        <f>(#REF!-0.0004)/1.7737*0.05</f>
        <v>#REF!</v>
      </c>
      <c r="I76" s="65">
        <f>(K16+0.0881)/1.0504*0.05</f>
        <v>0.10714242093488197</v>
      </c>
      <c r="J76" s="65" t="e">
        <f>(#REF!+0.3522)/1.2035*0.05</f>
        <v>#REF!</v>
      </c>
      <c r="K76" s="65">
        <f>(L16+0.0221)/1.8135*0.05</f>
        <v>2.1074646275158538E-3</v>
      </c>
      <c r="L76" s="65">
        <f>(M16-0.0067)/1.609*0.05</f>
        <v>2.1663275431910597E-2</v>
      </c>
      <c r="M76" s="65" t="e">
        <f>(#REF!-0.0004)/1.7737*0.05</f>
        <v>#REF!</v>
      </c>
      <c r="N76" s="65">
        <f t="shared" si="0"/>
        <v>6.3909845307315319E-2</v>
      </c>
      <c r="O76" s="65">
        <f t="shared" si="1"/>
        <v>4.4566797959680736E-2</v>
      </c>
      <c r="P76" s="65">
        <f t="shared" si="2"/>
        <v>5.4122996850716913E-2</v>
      </c>
      <c r="S76" s="65">
        <f>(Q16+0.0881)/1.0504*0.05</f>
        <v>8.8604702645719735E-2</v>
      </c>
      <c r="T76" s="65">
        <f>(R16+0.0221)/1.8135*0.05</f>
        <v>1.7436243529225449E-2</v>
      </c>
      <c r="U76" s="65">
        <f>(S16-0.0067)/1.609*0.05</f>
        <v>6.1909011467068988E-2</v>
      </c>
      <c r="W76" s="65">
        <f>(T16+0.0881)/1.0504*0.05</f>
        <v>9.7699747756389455E-2</v>
      </c>
      <c r="X76" s="65">
        <f>(U16+0.0221)/1.8135*0.058</f>
        <v>9.2317305006448819E-3</v>
      </c>
    </row>
    <row r="77" spans="2:27" x14ac:dyDescent="0.2">
      <c r="B77" s="65">
        <v>2.5</v>
      </c>
      <c r="C77" s="65">
        <f>(G17-0.0067)/1.609*0.05</f>
        <v>5.8610292609614673E-2</v>
      </c>
      <c r="D77" s="65" t="e">
        <f>(#REF!-0.0004)/1.7737*0.05</f>
        <v>#REF!</v>
      </c>
      <c r="E77" s="65">
        <f>(H17+0.0881)/1.0504*0.05</f>
        <v>9.256821298756665E-2</v>
      </c>
      <c r="F77" s="65">
        <f>(I17+0.0221)/1.8135*0.05</f>
        <v>1.2252564257362118E-2</v>
      </c>
      <c r="G77" s="65">
        <f>(J17-0.0067)/1.609*0.05</f>
        <v>6.6767135954008711E-2</v>
      </c>
      <c r="H77" s="65" t="e">
        <f>(#REF!-0.0004)/1.7737*0.05</f>
        <v>#REF!</v>
      </c>
      <c r="I77" s="65">
        <f>(K17+0.0881)/1.0504*0.05</f>
        <v>0.10697968759520182</v>
      </c>
      <c r="J77" s="65" t="e">
        <f>(#REF!+0.3522)/1.2035*0.05</f>
        <v>#REF!</v>
      </c>
      <c r="K77" s="65">
        <f>(L17+0.0221)/1.8135*0.05</f>
        <v>2.4653612202922529E-3</v>
      </c>
      <c r="L77" s="65">
        <f>(M17-0.0067)/1.609*0.05</f>
        <v>2.0903528400246427E-2</v>
      </c>
      <c r="M77" s="65" t="e">
        <f>(#REF!-0.0004)/1.7737*0.05</f>
        <v>#REF!</v>
      </c>
      <c r="N77" s="65">
        <f t="shared" si="0"/>
        <v>6.3087224194337863E-2</v>
      </c>
      <c r="O77" s="65">
        <f t="shared" si="1"/>
        <v>4.5905172791414678E-2</v>
      </c>
      <c r="P77" s="65">
        <f t="shared" si="2"/>
        <v>5.3382960683646369E-2</v>
      </c>
      <c r="S77" s="65">
        <f>(Q17+0.0881)/1.0504*0.05</f>
        <v>8.7656901204533511E-2</v>
      </c>
      <c r="T77" s="65">
        <f>(R17+0.0221)/1.8135*0.05</f>
        <v>1.8196145866316599E-2</v>
      </c>
      <c r="U77" s="65">
        <f>(S17-0.0067)/1.609*0.05</f>
        <v>6.0864290347090746E-2</v>
      </c>
      <c r="W77" s="65">
        <f>(T17+0.0881)/1.0504*0.05</f>
        <v>9.6874459557132503E-2</v>
      </c>
      <c r="X77" s="65">
        <f>(U17+0.0221)/1.8135*0.058</f>
        <v>1.0057328393875409E-2</v>
      </c>
    </row>
    <row r="78" spans="2:27" x14ac:dyDescent="0.2">
      <c r="B78" s="65">
        <v>2.75</v>
      </c>
      <c r="C78" s="65">
        <f>(G18-0.0067)/1.609*0.05</f>
        <v>5.9088382423155374E-2</v>
      </c>
      <c r="D78" s="65" t="e">
        <f>(#REF!-0.0004)/1.7737*0.05</f>
        <v>#REF!</v>
      </c>
      <c r="E78" s="65">
        <f>(H18+0.0881)/1.0504*0.05</f>
        <v>9.1383888023963744E-2</v>
      </c>
      <c r="F78" s="65">
        <f>(I18+0.0221)/1.8135*0.05</f>
        <v>1.3547174329124842E-2</v>
      </c>
      <c r="G78" s="65">
        <f>(J18-0.0067)/1.609*0.05</f>
        <v>6.6576405096333127E-2</v>
      </c>
      <c r="H78" s="65" t="e">
        <f>(#REF!-0.0004)/1.7737*0.05</f>
        <v>#REF!</v>
      </c>
      <c r="I78" s="65">
        <f>(K18+0.0881)/1.0504*0.05</f>
        <v>0.1063995065213252</v>
      </c>
      <c r="J78" s="65" t="e">
        <f>(#REF!+0.3522)/1.2035*0.05</f>
        <v>#REF!</v>
      </c>
      <c r="K78" s="65">
        <f>(L18+0.0221)/1.8135*0.05</f>
        <v>2.7466209150813353E-3</v>
      </c>
      <c r="L78" s="65">
        <f>(M18-0.0067)/1.609*0.05</f>
        <v>1.9920452705350686E-2</v>
      </c>
      <c r="M78" s="65" t="e">
        <f>(#REF!-0.0004)/1.7737*0.05</f>
        <v>#REF!</v>
      </c>
      <c r="N78" s="65">
        <f t="shared" si="0"/>
        <v>6.189355869109911E-2</v>
      </c>
      <c r="O78" s="65">
        <f t="shared" si="1"/>
        <v>4.6690331753467332E-2</v>
      </c>
      <c r="P78" s="65">
        <f t="shared" si="2"/>
        <v>5.2477414533014612E-2</v>
      </c>
      <c r="S78" s="65">
        <f>(Q18+0.0881)/1.0504*0.05</f>
        <v>8.6700916747854156E-2</v>
      </c>
      <c r="T78" s="65">
        <f>(R18+0.0221)/1.8135*0.05</f>
        <v>1.8559048707865372E-2</v>
      </c>
      <c r="U78" s="65">
        <f>(S18-0.0067)/1.609*0.05</f>
        <v>6.0576829439324742E-2</v>
      </c>
      <c r="W78" s="65">
        <f>(T18+0.0881)/1.0504*0.05</f>
        <v>9.5994679997631852E-2</v>
      </c>
      <c r="X78" s="65">
        <f>(U18+0.0221)/1.8135*0.058</f>
        <v>1.0874705892158174E-2</v>
      </c>
    </row>
    <row r="79" spans="2:27" x14ac:dyDescent="0.2">
      <c r="B79" s="65">
        <v>3</v>
      </c>
      <c r="C79" s="65">
        <f>(G19-0.0067)/1.609*0.05</f>
        <v>5.6979595435254507E-2</v>
      </c>
      <c r="D79" s="65" t="e">
        <f>(#REF!-0.0004)/1.7737*0.05</f>
        <v>#REF!</v>
      </c>
      <c r="E79" s="65">
        <f>(H19+0.0881)/1.0504*0.05</f>
        <v>9.0380359512679934E-2</v>
      </c>
      <c r="F79" s="65">
        <f>(I19+0.0221)/1.8135*0.05</f>
        <v>1.3101276805749601E-2</v>
      </c>
      <c r="G79" s="65">
        <f>(J19-0.0067)/1.609*0.05</f>
        <v>6.6436001709136119E-2</v>
      </c>
      <c r="H79" s="65" t="e">
        <f>(#REF!-0.0004)/1.7737*0.05</f>
        <v>#REF!</v>
      </c>
      <c r="I79" s="65">
        <f>(K19+0.0881)/1.0504*0.05</f>
        <v>0.10542482397182025</v>
      </c>
      <c r="J79" s="65" t="e">
        <f>(#REF!+0.3522)/1.2035*0.05</f>
        <v>#REF!</v>
      </c>
      <c r="K79" s="65">
        <f>(L19+0.0221)/1.8135*0.05</f>
        <v>3.2177951723187208E-3</v>
      </c>
      <c r="L79" s="65">
        <f>(M19-0.0067)/1.609*0.05</f>
        <v>1.9165017780914888E-2</v>
      </c>
      <c r="M79" s="65" t="e">
        <f>(#REF!-0.0004)/1.7737*0.05</f>
        <v>#REF!</v>
      </c>
      <c r="N79" s="65">
        <f t="shared" si="0"/>
        <v>6.0987342127615196E-2</v>
      </c>
      <c r="O79" s="65">
        <f t="shared" si="1"/>
        <v>4.8097264973456032E-2</v>
      </c>
      <c r="P79" s="65">
        <f t="shared" si="2"/>
        <v>5.1956156542909263E-2</v>
      </c>
      <c r="S79" s="65">
        <f>(Q19+0.0881)/1.0504*0.05</f>
        <v>8.6341802813110727E-2</v>
      </c>
      <c r="T79" s="65">
        <f>(R19+0.0221)/1.8135*0.05</f>
        <v>1.9217745713507366E-2</v>
      </c>
      <c r="U79" s="65">
        <f>(S19-0.0067)/1.609*0.05</f>
        <v>5.9935781212256692E-2</v>
      </c>
      <c r="W79" s="65">
        <f>(T19+0.0881)/1.0504*0.05</f>
        <v>9.4480811163000777E-2</v>
      </c>
      <c r="X79" s="65">
        <f>(U19+0.0221)/1.8135*0.058</f>
        <v>1.1120487962858888E-2</v>
      </c>
    </row>
    <row r="80" spans="2:27" x14ac:dyDescent="0.2">
      <c r="B80" s="65">
        <v>3.25</v>
      </c>
      <c r="C80" s="65">
        <f>(G20-0.0067)/1.609*0.05</f>
        <v>5.7261416125446551E-2</v>
      </c>
      <c r="D80" s="65" t="e">
        <f>(#REF!-0.0004)/1.7737*0.05</f>
        <v>#REF!</v>
      </c>
      <c r="E80" s="65">
        <f>(H20+0.0881)/1.0504*0.05</f>
        <v>8.9998133409921952E-2</v>
      </c>
      <c r="F80" s="65">
        <f>(I20+0.0221)/1.8135*0.05</f>
        <v>1.4092224688096695E-2</v>
      </c>
      <c r="G80" s="65">
        <f>(J20-0.0067)/1.609*0.05</f>
        <v>6.6244757364822868E-2</v>
      </c>
      <c r="H80" s="65" t="e">
        <f>(#REF!-0.0004)/1.7737*0.05</f>
        <v>#REF!</v>
      </c>
      <c r="I80" s="65">
        <f>(K20+0.0881)/1.0504*0.05</f>
        <v>0.10494173986100533</v>
      </c>
      <c r="J80" s="65" t="e">
        <f>(#REF!+0.3522)/1.2035*0.05</f>
        <v>#REF!</v>
      </c>
      <c r="K80" s="65">
        <f>(L20+0.0221)/1.8135*0.05</f>
        <v>3.5840934050179215E-3</v>
      </c>
      <c r="L80" s="65">
        <f>(M20-0.0067)/1.609*0.05</f>
        <v>1.838412090723095E-2</v>
      </c>
      <c r="M80" s="65" t="e">
        <f>(#REF!-0.0004)/1.7737*0.05</f>
        <v>#REF!</v>
      </c>
      <c r="N80" s="65">
        <f t="shared" si="0"/>
        <v>6.0278427304047512E-2</v>
      </c>
      <c r="O80" s="65">
        <f t="shared" si="1"/>
        <v>4.8682369946622561E-2</v>
      </c>
      <c r="P80" s="65">
        <f t="shared" si="2"/>
        <v>5.112032689345402E-2</v>
      </c>
      <c r="S80" s="65">
        <f>(Q20+0.0881)/1.0504*0.05</f>
        <v>8.5795546171742204E-2</v>
      </c>
      <c r="T80" s="65">
        <f>(R20+0.0221)/1.8135*0.05</f>
        <v>1.9622109076642656E-2</v>
      </c>
      <c r="U80" s="65">
        <f>(S20-0.0067)/1.609*0.05</f>
        <v>5.9369695955647311E-2</v>
      </c>
      <c r="W80" s="65">
        <f>(T20+0.0881)/1.0504*0.05</f>
        <v>9.3211321383340151E-2</v>
      </c>
      <c r="X80" s="65">
        <f>(U20+0.0221)/1.8135*0.058</f>
        <v>1.1596406631361463E-2</v>
      </c>
    </row>
    <row r="81" spans="2:24" x14ac:dyDescent="0.2">
      <c r="B81" s="65">
        <v>3.5</v>
      </c>
      <c r="C81" s="65">
        <f>(G21-0.0067)/1.609*0.05</f>
        <v>5.5607511281053769E-2</v>
      </c>
      <c r="D81" s="65" t="e">
        <f>(#REF!-0.0004)/1.7737*0.05</f>
        <v>#REF!</v>
      </c>
      <c r="E81" s="65">
        <f>(H21+0.0881)/1.0504*0.05</f>
        <v>8.9116400811123875E-2</v>
      </c>
      <c r="F81" s="65">
        <f>(I21+0.0221)/1.8135*0.05</f>
        <v>1.4245434461414587E-2</v>
      </c>
      <c r="G81" s="65">
        <f>(J21-0.0067)/1.609*0.05</f>
        <v>6.5880896861404623E-2</v>
      </c>
      <c r="H81" s="65" t="e">
        <f>(#REF!-0.0004)/1.7737*0.05</f>
        <v>#REF!</v>
      </c>
      <c r="I81" s="65">
        <f>(K21+0.0881)/1.0504*0.05</f>
        <v>0.10444263566260473</v>
      </c>
      <c r="J81" s="65" t="e">
        <f>(#REF!+0.3522)/1.2035*0.05</f>
        <v>#REF!</v>
      </c>
      <c r="K81" s="65">
        <f>(L21+0.0221)/1.8135*0.05</f>
        <v>3.7538992169837333E-3</v>
      </c>
      <c r="L81" s="65">
        <f>(M21-0.0067)/1.609*0.05</f>
        <v>1.7726916798256557E-2</v>
      </c>
      <c r="M81" s="65" t="e">
        <f>(#REF!-0.0004)/1.7737*0.05</f>
        <v>#REF!</v>
      </c>
      <c r="N81" s="65">
        <f t="shared" si="0"/>
        <v>5.9074116783801416E-2</v>
      </c>
      <c r="O81" s="65">
        <f t="shared" si="1"/>
        <v>4.9719114075959747E-2</v>
      </c>
      <c r="P81" s="65">
        <f t="shared" si="2"/>
        <v>5.044438443694127E-2</v>
      </c>
      <c r="S81" s="65">
        <f>(Q21+0.0881)/1.0504*0.05</f>
        <v>8.4741021372222503E-2</v>
      </c>
      <c r="T81" s="65">
        <f>(R21+0.0221)/1.8135*0.05</f>
        <v>2.0136045895926637E-2</v>
      </c>
      <c r="U81" s="65">
        <f>(S21-0.0067)/1.609*0.05</f>
        <v>5.8777279255946863E-2</v>
      </c>
      <c r="W81" s="65">
        <f>(T21+0.0881)/1.0504*0.05</f>
        <v>9.2976709874699637E-2</v>
      </c>
      <c r="X81" s="65">
        <f>(U21+0.0221)/1.8135*0.058</f>
        <v>1.2163648927236917E-2</v>
      </c>
    </row>
    <row r="82" spans="2:24" x14ac:dyDescent="0.2">
      <c r="B82" s="65">
        <v>3.75</v>
      </c>
      <c r="C82" s="65">
        <f>(G22-0.0067)/1.609*0.05</f>
        <v>5.5017162069573661E-2</v>
      </c>
      <c r="D82" s="65" t="e">
        <f>(#REF!-0.0004)/1.7737*0.05</f>
        <v>#REF!</v>
      </c>
      <c r="E82" s="65">
        <f>(H22+0.0881)/1.0504*0.05</f>
        <v>8.8137081214098439E-2</v>
      </c>
      <c r="F82" s="65">
        <f>(I22+0.0221)/1.8135*0.05</f>
        <v>1.5226348525156658E-2</v>
      </c>
      <c r="G82" s="65">
        <f>(J22-0.0067)/1.609*0.05</f>
        <v>6.5400713828464893E-2</v>
      </c>
      <c r="H82" s="65" t="e">
        <f>(#REF!-0.0004)/1.7737*0.05</f>
        <v>#REF!</v>
      </c>
      <c r="I82" s="65">
        <f>(K22+0.0881)/1.0504*0.05</f>
        <v>0.10397376794554454</v>
      </c>
      <c r="J82" s="65" t="e">
        <f>(#REF!+0.3522)/1.2035*0.05</f>
        <v>#REF!</v>
      </c>
      <c r="K82" s="65">
        <f>(L22+0.0221)/1.8135*0.05</f>
        <v>4.2339858836504011E-3</v>
      </c>
      <c r="L82" s="65">
        <f>(M22-0.0067)/1.609*0.05</f>
        <v>1.7595534306938877E-2</v>
      </c>
      <c r="M82" s="65" t="e">
        <f>(#REF!-0.0004)/1.7737*0.05</f>
        <v>#REF!</v>
      </c>
      <c r="N82" s="65">
        <f t="shared" si="0"/>
        <v>5.6606913103986578E-2</v>
      </c>
      <c r="O82" s="65">
        <f t="shared" si="1"/>
        <v>5.0456104301455196E-2</v>
      </c>
      <c r="P82" s="65">
        <f t="shared" si="2"/>
        <v>4.9537326506371659E-2</v>
      </c>
      <c r="S82" s="65">
        <f>(Q22+0.0881)/1.0504*0.05</f>
        <v>8.4608585195610722E-2</v>
      </c>
      <c r="T82" s="65">
        <f>(R22+0.0221)/1.8135*0.05</f>
        <v>2.0998192625503311E-2</v>
      </c>
      <c r="U82" s="65">
        <f>(S22-0.0067)/1.609*0.05</f>
        <v>5.8277502887941583E-2</v>
      </c>
      <c r="W82" s="65">
        <f>(T22+0.0881)/1.0504*0.05</f>
        <v>9.244875593385854E-2</v>
      </c>
      <c r="X82" s="65">
        <f>(U22+0.0221)/1.8135*0.058</f>
        <v>1.2393101018169516E-2</v>
      </c>
    </row>
    <row r="83" spans="2:24" x14ac:dyDescent="0.2">
      <c r="B83" s="65">
        <v>4</v>
      </c>
      <c r="C83" s="65">
        <f>(G23-0.0067)/1.609*0.05</f>
        <v>5.3925851998078936E-2</v>
      </c>
      <c r="D83" s="65" t="e">
        <f>(#REF!-0.0004)/1.7737*0.05</f>
        <v>#REF!</v>
      </c>
      <c r="E83" s="65">
        <f>(H23+0.0881)/1.0504*0.05</f>
        <v>8.7353281002782279E-2</v>
      </c>
      <c r="F83" s="65">
        <f>(I23+0.0221)/1.8135*0.05</f>
        <v>1.5152537201171466E-2</v>
      </c>
      <c r="G83" s="65">
        <f>(J23-0.0067)/1.609*0.05</f>
        <v>6.5288976351771291E-2</v>
      </c>
      <c r="H83" s="65" t="e">
        <f>(#REF!-0.0004)/1.7737*0.05</f>
        <v>#REF!</v>
      </c>
      <c r="I83" s="65">
        <f>(K23+0.0881)/1.0504*0.05</f>
        <v>0.10352995834920031</v>
      </c>
      <c r="J83" s="65" t="e">
        <f>(#REF!+0.3522)/1.2035*0.05</f>
        <v>#REF!</v>
      </c>
      <c r="K83" s="65">
        <f>(L23+0.0221)/1.8135*0.05</f>
        <v>4.749724574028124E-3</v>
      </c>
      <c r="L83" s="65">
        <f>(M23-0.0067)/1.609*0.05</f>
        <v>1.6520194251696953E-2</v>
      </c>
      <c r="M83" s="65" t="e">
        <f>(#REF!-0.0004)/1.7737*0.05</f>
        <v>#REF!</v>
      </c>
      <c r="N83" s="65">
        <f t="shared" si="0"/>
        <v>5.8048387216395193E-2</v>
      </c>
      <c r="O83" s="65">
        <f t="shared" si="1"/>
        <v>5.129909804958175E-2</v>
      </c>
      <c r="P83" s="65">
        <f t="shared" si="2"/>
        <v>4.9006846609697952E-2</v>
      </c>
      <c r="S83" s="65">
        <f>(Q23+0.0881)/1.0504*0.05</f>
        <v>8.4080165815230395E-2</v>
      </c>
      <c r="T83" s="65">
        <f>(R23+0.0221)/1.8135*0.05</f>
        <v>2.160102253907778E-2</v>
      </c>
      <c r="U83" s="65">
        <f>(S23-0.0067)/1.609*0.05</f>
        <v>5.7561571436263517E-2</v>
      </c>
      <c r="W83" s="65">
        <f>(T23+0.0881)/1.0504*0.05</f>
        <v>9.1639975490044739E-2</v>
      </c>
      <c r="X83" s="65">
        <f>(U23+0.0221)/1.8135*0.058</f>
        <v>1.2651475918319539E-2</v>
      </c>
    </row>
    <row r="84" spans="2:24" x14ac:dyDescent="0.2">
      <c r="B84" s="65">
        <v>4.25</v>
      </c>
      <c r="C84" s="65">
        <f>(G24-0.0067)/1.609*0.05</f>
        <v>5.4156346314295216E-2</v>
      </c>
      <c r="D84" s="65" t="e">
        <f>(#REF!-0.0004)/1.7737*0.05</f>
        <v>#REF!</v>
      </c>
      <c r="E84" s="65">
        <f>(H24+0.0881)/1.0504*0.05</f>
        <v>8.6462069179197923E-2</v>
      </c>
      <c r="F84" s="65">
        <f>(I24+0.0221)/1.8135*0.05</f>
        <v>1.5748187560163801E-2</v>
      </c>
      <c r="G84" s="65">
        <f>(J24-0.0067)/1.609*0.05</f>
        <v>6.5004338844002488E-2</v>
      </c>
      <c r="H84" s="65" t="e">
        <f>(#REF!-0.0004)/1.7737*0.05</f>
        <v>#REF!</v>
      </c>
      <c r="I84" s="65">
        <f>(K24+0.0881)/1.0504*0.05</f>
        <v>0.10249629036557502</v>
      </c>
      <c r="J84" s="65" t="e">
        <f>(#REF!+0.3522)/1.2035*0.05</f>
        <v>#REF!</v>
      </c>
      <c r="K84" s="65">
        <f>(L24+0.0221)/1.8135*0.05</f>
        <v>5.1350502371105599E-3</v>
      </c>
      <c r="L84" s="65">
        <f>(M24-0.0067)/1.609*0.05</f>
        <v>1.5653802284236077E-2</v>
      </c>
      <c r="M84" s="65" t="e">
        <f>(#REF!-0.0004)/1.7737*0.05</f>
        <v>#REF!</v>
      </c>
      <c r="N84" s="65">
        <f t="shared" si="0"/>
        <v>5.7187325255369875E-2</v>
      </c>
      <c r="O84" s="65">
        <f t="shared" si="1"/>
        <v>5.1392675537955894E-2</v>
      </c>
      <c r="P84" s="65">
        <f t="shared" si="2"/>
        <v>4.8505230011271293E-2</v>
      </c>
      <c r="S84" s="65">
        <f>(Q24+0.0881)/1.0504*0.05</f>
        <v>8.3638663988607212E-2</v>
      </c>
      <c r="T84" s="65">
        <f>(R24+0.0221)/1.8135*0.05</f>
        <v>2.219370131285137E-2</v>
      </c>
      <c r="U84" s="65">
        <f>(S24-0.0067)/1.609*0.05</f>
        <v>5.6823246260847421E-2</v>
      </c>
      <c r="W84" s="65">
        <f>(T24+0.0881)/1.0504*0.05</f>
        <v>9.0195448613371101E-2</v>
      </c>
      <c r="X84" s="65">
        <f>(U24+0.0221)/1.8135*0.058</f>
        <v>1.3009132579853993E-2</v>
      </c>
    </row>
    <row r="85" spans="2:24" x14ac:dyDescent="0.2">
      <c r="B85" s="65">
        <v>4.5</v>
      </c>
      <c r="C85" s="65">
        <f>(G25-0.0067)/1.609*0.05</f>
        <v>5.3690184328014305E-2</v>
      </c>
      <c r="D85" s="65" t="e">
        <f>(#REF!-0.0004)/1.7737*0.05</f>
        <v>#REF!</v>
      </c>
      <c r="E85" s="65">
        <f>(H25+0.0881)/1.0504*0.05</f>
        <v>8.600247065784844E-2</v>
      </c>
      <c r="F85" s="65">
        <f>(I25+0.0221)/1.8135*0.05</f>
        <v>1.5704190151229695E-2</v>
      </c>
      <c r="G85" s="65">
        <f>(J25-0.0067)/1.609*0.05</f>
        <v>6.4576526507147305E-2</v>
      </c>
      <c r="H85" s="65" t="e">
        <f>(#REF!-0.0004)/1.7737*0.05</f>
        <v>#REF!</v>
      </c>
      <c r="I85" s="65">
        <f>(K25+0.0881)/1.0504*0.05</f>
        <v>0.10160392717060168</v>
      </c>
      <c r="J85" s="65" t="e">
        <f>(#REF!+0.3522)/1.2035*0.05</f>
        <v>#REF!</v>
      </c>
      <c r="K85" s="65">
        <f>(L25+0.0221)/1.8135*0.05</f>
        <v>5.4318550730631382E-3</v>
      </c>
      <c r="L85" s="65">
        <f>(M25-0.0067)/1.609*0.05</f>
        <v>1.5244200203835987E-2</v>
      </c>
      <c r="M85" s="65" t="e">
        <f>(#REF!-0.0004)/1.7737*0.05</f>
        <v>#REF!</v>
      </c>
      <c r="N85" s="65">
        <f t="shared" si="0"/>
        <v>5.6841344014976682E-2</v>
      </c>
      <c r="O85" s="65">
        <f t="shared" si="1"/>
        <v>5.1691327384694521E-2</v>
      </c>
      <c r="P85" s="65">
        <f t="shared" si="2"/>
        <v>4.7913006519615914E-2</v>
      </c>
      <c r="S85" s="65">
        <f>(Q25+0.0881)/1.0504*0.05</f>
        <v>8.2758119907269626E-2</v>
      </c>
      <c r="T85" s="65">
        <f>(R25+0.0221)/1.8135*0.05</f>
        <v>2.2935298614794462E-2</v>
      </c>
      <c r="U85" s="65">
        <f>(S25-0.0067)/1.609*0.05</f>
        <v>5.6256819936596959E-2</v>
      </c>
      <c r="W85" s="65">
        <f>(T25+0.0881)/1.0504*0.05</f>
        <v>8.9185244445163736E-2</v>
      </c>
      <c r="X85" s="65">
        <f>(U25+0.0221)/1.8135*0.058</f>
        <v>1.3370411950259651E-2</v>
      </c>
    </row>
    <row r="86" spans="2:24" x14ac:dyDescent="0.2">
      <c r="B86" s="65">
        <v>4.75</v>
      </c>
      <c r="C86" s="65">
        <f>(G26-0.0067)/1.609*0.05</f>
        <v>5.263394109861156E-2</v>
      </c>
      <c r="D86" s="65" t="e">
        <f>(#REF!-0.0004)/1.7737*0.05</f>
        <v>#REF!</v>
      </c>
      <c r="E86" s="65">
        <f>(H26+0.0881)/1.0504*0.05</f>
        <v>8.5138464676487058E-2</v>
      </c>
      <c r="F86" s="65">
        <f>(I26+0.0221)/1.8135*0.05</f>
        <v>1.6596204308679596E-2</v>
      </c>
      <c r="G86" s="65">
        <f>(J26-0.0067)/1.609*0.05</f>
        <v>6.4191866314481053E-2</v>
      </c>
      <c r="H86" s="65" t="e">
        <f>(#REF!-0.0004)/1.7737*0.05</f>
        <v>#REF!</v>
      </c>
      <c r="I86" s="65">
        <f>(K26+0.0881)/1.0504*0.05</f>
        <v>0.10075369268849961</v>
      </c>
      <c r="J86" s="65" t="e">
        <f>(#REF!+0.3522)/1.2035*0.05</f>
        <v>#REF!</v>
      </c>
      <c r="K86" s="65">
        <f>(L26+0.0221)/1.8135*0.05</f>
        <v>5.8520614336917574E-3</v>
      </c>
      <c r="L86" s="65">
        <f>(M26-0.0067)/1.609*0.05</f>
        <v>1.4407422000626011E-2</v>
      </c>
      <c r="M86" s="65" t="e">
        <f>(#REF!-0.0004)/1.7737*0.05</f>
        <v>#REF!</v>
      </c>
      <c r="N86" s="65">
        <f t="shared" si="0"/>
        <v>5.5658084595584058E-2</v>
      </c>
      <c r="O86" s="65">
        <f t="shared" si="1"/>
        <v>5.2616328553586715E-2</v>
      </c>
      <c r="P86" s="65">
        <f t="shared" si="2"/>
        <v>4.7191316499460845E-2</v>
      </c>
      <c r="S86" s="65">
        <f>(Q26+0.0881)/1.0504*0.05</f>
        <v>8.2713294081132427E-2</v>
      </c>
      <c r="T86" s="65">
        <f>(R26+0.0221)/1.8135*0.05</f>
        <v>2.2952375516027655E-2</v>
      </c>
      <c r="U86" s="65">
        <f>(S26-0.0067)/1.609*0.05</f>
        <v>5.5803609714903363E-2</v>
      </c>
      <c r="W86" s="65">
        <f>(T26+0.0881)/1.0504*0.05</f>
        <v>8.7996212644537802E-2</v>
      </c>
      <c r="X86" s="65">
        <f>(U26+0.0221)/1.8135*0.058</f>
        <v>1.3743224740917747E-2</v>
      </c>
    </row>
    <row r="87" spans="2:24" x14ac:dyDescent="0.2">
      <c r="B87" s="65">
        <v>5.25</v>
      </c>
      <c r="C87" s="65">
        <f>(G27-0.0067)/1.609*0.05</f>
        <v>5.2039429076056569E-2</v>
      </c>
      <c r="D87" s="65" t="e">
        <f>(#REF!-0.0004)/1.7737*0.05</f>
        <v>#REF!</v>
      </c>
      <c r="E87" s="65">
        <f>(H27+0.0881)/1.0504*0.05</f>
        <v>8.4884518457647565E-2</v>
      </c>
      <c r="F87" s="65">
        <f>(I27+0.0221)/1.8135*0.05</f>
        <v>1.7255002940705682E-2</v>
      </c>
      <c r="G87" s="65">
        <f>(J27-0.0067)/1.609*0.05</f>
        <v>6.40258982908639E-2</v>
      </c>
      <c r="H87" s="65" t="e">
        <f>(#REF!-0.0004)/1.7737*0.05</f>
        <v>#REF!</v>
      </c>
      <c r="I87" s="65">
        <f>(K27+0.0881)/1.0504*0.05</f>
        <v>0.10047515760662605</v>
      </c>
      <c r="J87" s="65" t="e">
        <f>(#REF!+0.3522)/1.2035*0.05</f>
        <v>#REF!</v>
      </c>
      <c r="K87" s="65">
        <f>(L27+0.0221)/1.8135*0.05</f>
        <v>6.672147049903503E-3</v>
      </c>
      <c r="L87" s="65">
        <f>(M27-0.0067)/1.609*0.05</f>
        <v>1.3252553873250032E-2</v>
      </c>
      <c r="M87" s="65" t="e">
        <f>(#REF!-0.0004)/1.7737*0.05</f>
        <v>#REF!</v>
      </c>
      <c r="N87" s="65">
        <f t="shared" si="0"/>
        <v>5.4060912393160701E-2</v>
      </c>
      <c r="O87" s="65">
        <f t="shared" si="1"/>
        <v>5.3903361306459611E-2</v>
      </c>
      <c r="P87" s="65">
        <f t="shared" si="2"/>
        <v>4.5079794418171538E-2</v>
      </c>
      <c r="S87" s="65">
        <f>(Q27+0.0881)/1.0504*0.05</f>
        <v>8.1864108580874909E-2</v>
      </c>
      <c r="T87" s="65">
        <f>(R27+0.0221)/1.8135*0.05</f>
        <v>2.3250462503698346E-2</v>
      </c>
      <c r="U87" s="65">
        <f>(S27-0.0067)/1.609*0.05</f>
        <v>5.4757961283934745E-2</v>
      </c>
      <c r="W87" s="65">
        <f>(T27+0.0881)/1.0504*0.05</f>
        <v>8.7132362393119764E-2</v>
      </c>
      <c r="X87" s="65">
        <f>(U27+0.0221)/1.8135*0.058</f>
        <v>1.4101131998780733E-2</v>
      </c>
    </row>
    <row r="88" spans="2:24" x14ac:dyDescent="0.2">
      <c r="B88" s="65">
        <v>5.75</v>
      </c>
    </row>
    <row r="89" spans="2:24" x14ac:dyDescent="0.2">
      <c r="B89" s="65">
        <v>6.25</v>
      </c>
    </row>
    <row r="90" spans="2:24" x14ac:dyDescent="0.2">
      <c r="B90" s="65">
        <v>6.75</v>
      </c>
    </row>
    <row r="91" spans="2:24" x14ac:dyDescent="0.2">
      <c r="B91" s="65">
        <v>7.25</v>
      </c>
    </row>
    <row r="92" spans="2:24" x14ac:dyDescent="0.2">
      <c r="B92" s="65">
        <v>7.75</v>
      </c>
    </row>
    <row r="93" spans="2:24" x14ac:dyDescent="0.2">
      <c r="B93" s="65">
        <v>8.25</v>
      </c>
    </row>
    <row r="94" spans="2:24" x14ac:dyDescent="0.2">
      <c r="B94" s="65">
        <v>8.75</v>
      </c>
    </row>
    <row r="95" spans="2:24" x14ac:dyDescent="0.2">
      <c r="B95" s="65">
        <v>9.25</v>
      </c>
    </row>
    <row r="96" spans="2:24" x14ac:dyDescent="0.2">
      <c r="B96" s="65">
        <v>9.75</v>
      </c>
    </row>
    <row r="97" spans="2:2" x14ac:dyDescent="0.2">
      <c r="B97" s="65">
        <v>10.25</v>
      </c>
    </row>
    <row r="98" spans="2:2" x14ac:dyDescent="0.2">
      <c r="B98" s="65">
        <v>10.75</v>
      </c>
    </row>
    <row r="99" spans="2:2" x14ac:dyDescent="0.2">
      <c r="B99" s="65">
        <v>11.25</v>
      </c>
    </row>
    <row r="100" spans="2:2" x14ac:dyDescent="0.2">
      <c r="B100" s="65">
        <v>11.75</v>
      </c>
    </row>
    <row r="101" spans="2:2" x14ac:dyDescent="0.2">
      <c r="B101" s="65">
        <v>12.25</v>
      </c>
    </row>
    <row r="102" spans="2:2" x14ac:dyDescent="0.2">
      <c r="B102" s="65">
        <v>12.75</v>
      </c>
    </row>
    <row r="103" spans="2:2" x14ac:dyDescent="0.2">
      <c r="B103" s="65">
        <v>13.25</v>
      </c>
    </row>
    <row r="104" spans="2:2" x14ac:dyDescent="0.2">
      <c r="B104" s="65">
        <v>13.75</v>
      </c>
    </row>
    <row r="105" spans="2:2" x14ac:dyDescent="0.2">
      <c r="B105" s="65">
        <v>14.25</v>
      </c>
    </row>
    <row r="106" spans="2:2" x14ac:dyDescent="0.2">
      <c r="B106" s="65">
        <v>14.75</v>
      </c>
    </row>
    <row r="107" spans="2:2" x14ac:dyDescent="0.2">
      <c r="B107" s="65">
        <v>15.25</v>
      </c>
    </row>
  </sheetData>
  <mergeCells count="2">
    <mergeCell ref="F3:O3"/>
    <mergeCell ref="F63:O6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77334-7E30-704D-A7B1-C502AB54F365}">
  <dimension ref="A1:AI140"/>
  <sheetViews>
    <sheetView workbookViewId="0">
      <selection activeCell="H2" sqref="H2"/>
    </sheetView>
  </sheetViews>
  <sheetFormatPr baseColWidth="10" defaultRowHeight="16" x14ac:dyDescent="0.2"/>
  <sheetData>
    <row r="1" spans="1:33" s="50" customFormat="1" ht="29" x14ac:dyDescent="0.35">
      <c r="H1" s="53" t="s">
        <v>222</v>
      </c>
    </row>
    <row r="2" spans="1:33" s="50" customFormat="1" x14ac:dyDescent="0.2"/>
    <row r="4" spans="1:33" ht="21" x14ac:dyDescent="0.25">
      <c r="B4" s="66" t="s">
        <v>9</v>
      </c>
      <c r="C4" s="66"/>
      <c r="D4" s="66"/>
      <c r="E4" s="66"/>
      <c r="F4" s="66"/>
      <c r="G4" s="66"/>
      <c r="H4" s="66"/>
      <c r="M4" s="9" t="s">
        <v>10</v>
      </c>
    </row>
    <row r="5" spans="1:33" x14ac:dyDescent="0.2">
      <c r="B5" s="12" t="s">
        <v>107</v>
      </c>
      <c r="E5" s="12"/>
      <c r="F5" s="12" t="s">
        <v>108</v>
      </c>
      <c r="L5" s="12" t="s">
        <v>16</v>
      </c>
      <c r="O5" s="12"/>
      <c r="P5" s="12" t="s">
        <v>108</v>
      </c>
      <c r="T5" s="12" t="s">
        <v>109</v>
      </c>
      <c r="U5" s="47"/>
      <c r="V5" s="47"/>
      <c r="X5" s="12" t="s">
        <v>219</v>
      </c>
      <c r="Y5" s="47"/>
      <c r="Z5" s="47"/>
      <c r="AG5" s="1"/>
    </row>
    <row r="6" spans="1:33" x14ac:dyDescent="0.2">
      <c r="A6" t="s">
        <v>6</v>
      </c>
      <c r="B6" t="s">
        <v>0</v>
      </c>
      <c r="C6" t="s">
        <v>2</v>
      </c>
      <c r="D6" t="s">
        <v>3</v>
      </c>
      <c r="F6" t="s">
        <v>5</v>
      </c>
      <c r="G6" t="s">
        <v>1</v>
      </c>
      <c r="H6" t="s">
        <v>4</v>
      </c>
      <c r="K6" t="s">
        <v>6</v>
      </c>
      <c r="L6" t="s">
        <v>0</v>
      </c>
      <c r="M6" t="s">
        <v>2</v>
      </c>
      <c r="N6" t="s">
        <v>3</v>
      </c>
      <c r="P6" t="s">
        <v>5</v>
      </c>
      <c r="Q6" t="s">
        <v>1</v>
      </c>
      <c r="R6" t="s">
        <v>4</v>
      </c>
      <c r="T6" s="47" t="s">
        <v>5</v>
      </c>
      <c r="U6" s="47" t="s">
        <v>1</v>
      </c>
      <c r="V6" s="47" t="s">
        <v>4</v>
      </c>
      <c r="X6" s="47" t="s">
        <v>5</v>
      </c>
      <c r="Y6" s="47" t="s">
        <v>1</v>
      </c>
      <c r="Z6" s="47" t="s">
        <v>4</v>
      </c>
      <c r="AG6" s="1"/>
    </row>
    <row r="7" spans="1:33" x14ac:dyDescent="0.2">
      <c r="A7">
        <v>0</v>
      </c>
      <c r="B7">
        <v>2.22938105622972</v>
      </c>
      <c r="C7">
        <v>2.18603860489053</v>
      </c>
      <c r="D7">
        <v>1.4448917627934999E-2</v>
      </c>
      <c r="F7">
        <v>2.2276697628624</v>
      </c>
      <c r="G7">
        <v>1.0003065306550001</v>
      </c>
      <c r="H7">
        <v>5.92614685136734E-2</v>
      </c>
      <c r="K7">
        <v>0</v>
      </c>
      <c r="L7">
        <f>(B7-0.0067)/1.609*0.05</f>
        <v>6.9070262779046626E-2</v>
      </c>
      <c r="M7">
        <f>(C7+0.0881)/1.0504*0.05</f>
        <v>0.10825107601344869</v>
      </c>
      <c r="N7">
        <f>(D7+0.0221)/1.8135*0.05</f>
        <v>1.0076900366124898E-3</v>
      </c>
      <c r="P7">
        <f>(F7-0.0067)/1.609*0.05</f>
        <v>6.9017083991995035E-2</v>
      </c>
      <c r="Q7">
        <f>(G7+0.0881)/1.0504*0.05</f>
        <v>5.1809145594773433E-2</v>
      </c>
      <c r="R7">
        <f t="shared" ref="R7:R14" si="0">(H7+0.0221)/1.8135*0.05</f>
        <v>2.2432166670436561E-3</v>
      </c>
      <c r="T7" s="47">
        <v>6.8188407665100079E-2</v>
      </c>
      <c r="U7" s="47">
        <v>0.15828749880595536</v>
      </c>
      <c r="V7" s="47">
        <v>2.0836862928001964E-3</v>
      </c>
      <c r="X7" s="47">
        <v>7.16540139765839E-2</v>
      </c>
      <c r="Y7" s="47">
        <v>0.10831635392193591</v>
      </c>
      <c r="Z7" s="47">
        <v>2.4415751439221568E-3</v>
      </c>
      <c r="AG7" s="1"/>
    </row>
    <row r="8" spans="1:33" x14ac:dyDescent="0.2">
      <c r="A8">
        <v>0.25</v>
      </c>
      <c r="B8">
        <v>1.6023207641710699</v>
      </c>
      <c r="C8">
        <v>1.8000014160879401</v>
      </c>
      <c r="D8">
        <v>0.72037307963969499</v>
      </c>
      <c r="F8">
        <v>1.63525653753489</v>
      </c>
      <c r="G8">
        <v>0.68290413358066704</v>
      </c>
      <c r="H8">
        <v>0.69621221198600403</v>
      </c>
      <c r="K8">
        <v>0.25</v>
      </c>
      <c r="L8">
        <f t="shared" ref="L8:L31" si="1">(B8-0.0067)/1.609*0.05</f>
        <v>4.958423754416004E-2</v>
      </c>
      <c r="M8">
        <f t="shared" ref="M8:M31" si="2">(C8+0.0881)/1.0504*0.05</f>
        <v>8.9875353012563802E-2</v>
      </c>
      <c r="N8">
        <f t="shared" ref="N8:N31" si="3">(D8+0.0221)/1.8135*0.05</f>
        <v>2.0470721798723328E-2</v>
      </c>
      <c r="P8">
        <f t="shared" ref="P8:P13" si="4">(F8-0.0067)/1.609*0.05</f>
        <v>5.0607723354098515E-2</v>
      </c>
      <c r="Q8">
        <f t="shared" ref="Q8:Q13" si="5">(G8+0.0881)/1.0504*0.05</f>
        <v>3.6700501408066785E-2</v>
      </c>
      <c r="R8">
        <f t="shared" si="0"/>
        <v>1.9804582629887074E-2</v>
      </c>
      <c r="T8" s="47">
        <v>5.0340394674094159E-2</v>
      </c>
      <c r="U8" s="47">
        <v>0.13858302526996907</v>
      </c>
      <c r="V8" s="47">
        <v>1.714779504062159E-2</v>
      </c>
      <c r="X8" s="47">
        <v>4.7247614819432876E-2</v>
      </c>
      <c r="Y8" s="47">
        <v>8.6864922654819127E-2</v>
      </c>
      <c r="Z8" s="47">
        <v>2.2035677906840533E-2</v>
      </c>
      <c r="AG8" s="1"/>
    </row>
    <row r="9" spans="1:33" x14ac:dyDescent="0.2">
      <c r="A9">
        <v>0.5</v>
      </c>
      <c r="B9">
        <v>1.17086095313065</v>
      </c>
      <c r="C9">
        <v>1.43045728940531</v>
      </c>
      <c r="D9">
        <v>1.1387091613931899</v>
      </c>
      <c r="F9">
        <v>1.2995664681605701</v>
      </c>
      <c r="G9">
        <v>0.43771753974382399</v>
      </c>
      <c r="H9">
        <v>1.08854534346482</v>
      </c>
      <c r="K9">
        <v>0.5</v>
      </c>
      <c r="L9">
        <f t="shared" si="1"/>
        <v>3.6176536766023934E-2</v>
      </c>
      <c r="M9">
        <f t="shared" si="2"/>
        <v>7.228471484221774E-2</v>
      </c>
      <c r="N9">
        <f t="shared" si="3"/>
        <v>3.2004663947978768E-2</v>
      </c>
      <c r="P9">
        <f t="shared" si="4"/>
        <v>4.0176086642652903E-2</v>
      </c>
      <c r="Q9">
        <f t="shared" si="5"/>
        <v>2.502939545619878E-2</v>
      </c>
      <c r="R9">
        <f t="shared" si="0"/>
        <v>3.0621597558996974E-2</v>
      </c>
      <c r="T9" s="47">
        <v>3.8316849388582666E-2</v>
      </c>
      <c r="U9" s="47">
        <v>0.12653718633828492</v>
      </c>
      <c r="V9" s="47">
        <v>2.7274567480868955E-2</v>
      </c>
      <c r="X9" s="47">
        <v>3.3877600569810755E-2</v>
      </c>
      <c r="Y9" s="47">
        <v>7.0152781574754866E-2</v>
      </c>
      <c r="Z9" s="47">
        <v>3.3228766237081896E-2</v>
      </c>
      <c r="AF9" s="1"/>
      <c r="AG9" s="1"/>
    </row>
    <row r="10" spans="1:33" x14ac:dyDescent="0.2">
      <c r="A10">
        <v>0.75</v>
      </c>
      <c r="B10" s="11">
        <v>0.90008643735382499</v>
      </c>
      <c r="C10" s="11">
        <v>1.2626675875216899</v>
      </c>
      <c r="D10" s="11">
        <v>1.4141472275337601</v>
      </c>
      <c r="F10">
        <v>0.92034396740656899</v>
      </c>
      <c r="G10">
        <v>0.26989543427398099</v>
      </c>
      <c r="H10">
        <v>1.3688800488530599</v>
      </c>
      <c r="K10">
        <v>0.75</v>
      </c>
      <c r="L10">
        <f t="shared" si="1"/>
        <v>2.7762163994836078E-2</v>
      </c>
      <c r="M10">
        <f t="shared" si="2"/>
        <v>6.4297771683248767E-2</v>
      </c>
      <c r="N10">
        <f t="shared" si="3"/>
        <v>3.9598765578543159E-2</v>
      </c>
      <c r="P10">
        <f>(F10-0.0067)/1.609*0.05</f>
        <v>2.8391670833019546E-2</v>
      </c>
      <c r="Q10">
        <f t="shared" si="5"/>
        <v>1.7040909856910751E-2</v>
      </c>
      <c r="R10">
        <f t="shared" si="0"/>
        <v>3.8350704407307971E-2</v>
      </c>
      <c r="T10" s="47">
        <v>3.049185387672558E-2</v>
      </c>
      <c r="U10" s="47">
        <v>0.11713388128130141</v>
      </c>
      <c r="V10" s="47">
        <v>3.4499165526847807E-2</v>
      </c>
      <c r="X10" s="47">
        <v>2.5224416543203666E-2</v>
      </c>
      <c r="Y10" s="47">
        <v>6.0657587580864439E-2</v>
      </c>
      <c r="Z10" s="47">
        <v>4.0934891870740286E-2</v>
      </c>
      <c r="AF10" s="1"/>
      <c r="AG10" s="1"/>
    </row>
    <row r="11" spans="1:33" x14ac:dyDescent="0.2">
      <c r="A11">
        <v>1</v>
      </c>
      <c r="B11" s="3">
        <v>0.71206779330695102</v>
      </c>
      <c r="C11" s="3">
        <v>1.0932146448514499</v>
      </c>
      <c r="D11" s="11">
        <v>1.6112710293521899</v>
      </c>
      <c r="F11">
        <v>0.70800126322885704</v>
      </c>
      <c r="G11">
        <v>9.4344119282151695E-2</v>
      </c>
      <c r="H11">
        <v>1.54353587599974</v>
      </c>
      <c r="K11">
        <v>1</v>
      </c>
      <c r="L11">
        <f t="shared" si="1"/>
        <v>2.191944665341675E-2</v>
      </c>
      <c r="M11">
        <f t="shared" si="2"/>
        <v>5.623165674273848E-2</v>
      </c>
      <c r="N11">
        <f t="shared" si="3"/>
        <v>4.5033664994546183E-2</v>
      </c>
      <c r="P11">
        <f t="shared" si="4"/>
        <v>2.1793078409846397E-2</v>
      </c>
      <c r="Q11">
        <f t="shared" si="5"/>
        <v>8.6845068203613724E-3</v>
      </c>
      <c r="R11">
        <f t="shared" si="0"/>
        <v>4.316613939894514E-2</v>
      </c>
      <c r="T11" s="47">
        <v>2.3889685445967743E-2</v>
      </c>
      <c r="U11" s="47">
        <v>0.10960223550734055</v>
      </c>
      <c r="V11" s="47">
        <v>3.9749581079321486E-2</v>
      </c>
      <c r="X11" s="47">
        <v>1.8922093306764916E-2</v>
      </c>
      <c r="Y11" s="47">
        <v>5.3711395642029237E-2</v>
      </c>
      <c r="Z11" s="47">
        <v>4.6221280275271587E-2</v>
      </c>
      <c r="AF11" s="1"/>
      <c r="AG11" s="1"/>
    </row>
    <row r="12" spans="1:33" x14ac:dyDescent="0.2">
      <c r="A12">
        <v>1.25</v>
      </c>
      <c r="B12" s="11">
        <v>0.54309470927262304</v>
      </c>
      <c r="C12" s="11">
        <v>0.997408863995215</v>
      </c>
      <c r="D12" s="11">
        <v>1.7410114253354301</v>
      </c>
      <c r="F12">
        <v>0.65813869478874698</v>
      </c>
      <c r="G12">
        <v>3.1408086888520198E-3</v>
      </c>
      <c r="H12">
        <v>1.60166835198845</v>
      </c>
      <c r="K12">
        <v>1.25</v>
      </c>
      <c r="L12">
        <f t="shared" si="1"/>
        <v>1.6668573936377346E-2</v>
      </c>
      <c r="M12">
        <f t="shared" si="2"/>
        <v>5.1671214013481293E-2</v>
      </c>
      <c r="N12">
        <f t="shared" si="3"/>
        <v>4.861073684409789E-2</v>
      </c>
      <c r="P12">
        <f t="shared" si="4"/>
        <v>2.0243589023888967E-2</v>
      </c>
      <c r="Q12">
        <f t="shared" si="5"/>
        <v>4.3431458819902912E-3</v>
      </c>
      <c r="R12">
        <f t="shared" si="0"/>
        <v>4.4768909621958924E-2</v>
      </c>
      <c r="T12" s="47">
        <v>1.9251784471240586E-2</v>
      </c>
      <c r="U12" s="47">
        <v>0.1030693648855793</v>
      </c>
      <c r="V12" s="47">
        <v>4.417667087636229E-2</v>
      </c>
      <c r="X12" s="47">
        <v>1.4455778377331481E-2</v>
      </c>
      <c r="Y12" s="47">
        <v>4.8519043382141802E-2</v>
      </c>
      <c r="Z12" s="47">
        <v>5.0304406183602712E-2</v>
      </c>
      <c r="AF12" s="1"/>
      <c r="AG12" s="1"/>
    </row>
    <row r="13" spans="1:33" x14ac:dyDescent="0.2">
      <c r="A13">
        <v>1.5</v>
      </c>
      <c r="B13" s="11">
        <v>0.43191002509725901</v>
      </c>
      <c r="C13" s="11">
        <v>0.90334436294675102</v>
      </c>
      <c r="D13" s="11">
        <v>1.82665878805364</v>
      </c>
      <c r="F13">
        <v>0.61259740469968005</v>
      </c>
      <c r="G13">
        <v>6.4039806746084204E-3</v>
      </c>
      <c r="H13">
        <v>1.62054502430765</v>
      </c>
      <c r="K13">
        <v>1.5</v>
      </c>
      <c r="L13">
        <f t="shared" si="1"/>
        <v>1.3213487417565541E-2</v>
      </c>
      <c r="M13">
        <f t="shared" si="2"/>
        <v>4.7193657794495004E-2</v>
      </c>
      <c r="N13">
        <f t="shared" si="3"/>
        <v>5.0972119880166533E-2</v>
      </c>
      <c r="P13">
        <f t="shared" si="4"/>
        <v>1.8828384235540091E-2</v>
      </c>
      <c r="Q13">
        <f t="shared" si="5"/>
        <v>4.498475850847697E-3</v>
      </c>
      <c r="R13">
        <f t="shared" si="0"/>
        <v>4.5289358265995318E-2</v>
      </c>
      <c r="T13" s="47">
        <v>1.5047413693786671E-2</v>
      </c>
      <c r="U13" s="47">
        <v>9.8644443096494672E-2</v>
      </c>
      <c r="V13" s="47">
        <v>4.7763629755111392E-2</v>
      </c>
      <c r="X13" s="47">
        <v>1.1042832614043381E-2</v>
      </c>
      <c r="Y13" s="47">
        <v>4.4411293299235488E-2</v>
      </c>
      <c r="Z13" s="47">
        <v>5.3120255003774479E-2</v>
      </c>
      <c r="AF13" s="1"/>
      <c r="AG13" s="1"/>
    </row>
    <row r="14" spans="1:33" x14ac:dyDescent="0.2">
      <c r="A14">
        <v>1.75</v>
      </c>
      <c r="B14" s="11">
        <v>0.33128355664659498</v>
      </c>
      <c r="C14" s="11">
        <v>0.81572806842025802</v>
      </c>
      <c r="D14" s="11">
        <v>1.94430430291358</v>
      </c>
      <c r="F14">
        <v>0.56030697006390495</v>
      </c>
      <c r="G14">
        <v>5.7196871833765798E-3</v>
      </c>
      <c r="H14">
        <v>1.6346845868359501</v>
      </c>
      <c r="K14">
        <v>1.75</v>
      </c>
      <c r="L14">
        <f t="shared" si="1"/>
        <v>1.0086499585040244E-2</v>
      </c>
      <c r="M14">
        <f t="shared" si="2"/>
        <v>4.3023042099212587E-2</v>
      </c>
      <c r="N14">
        <f t="shared" si="3"/>
        <v>5.4215723818957277E-2</v>
      </c>
      <c r="P14">
        <f>(F14-0.0067)/1.609*0.05</f>
        <v>1.7203448417150557E-2</v>
      </c>
      <c r="Q14">
        <f>(G14+0.0881)/1.0504*0.05</f>
        <v>4.4659028552635465E-3</v>
      </c>
      <c r="R14">
        <f t="shared" si="0"/>
        <v>4.5679200078189972E-2</v>
      </c>
      <c r="T14" s="47">
        <v>1.185006626495951E-2</v>
      </c>
      <c r="U14" s="47">
        <v>9.466395141365766E-2</v>
      </c>
      <c r="V14" s="47">
        <v>5.0550319192893302E-2</v>
      </c>
      <c r="X14" s="47">
        <v>8.5147013353329398E-3</v>
      </c>
      <c r="Y14" s="47">
        <v>4.1559953474719864E-2</v>
      </c>
      <c r="Z14" s="47">
        <v>5.5225335912880896E-2</v>
      </c>
      <c r="AF14" s="1"/>
      <c r="AG14" s="1"/>
    </row>
    <row r="15" spans="1:33" x14ac:dyDescent="0.2">
      <c r="A15">
        <v>2</v>
      </c>
      <c r="B15" s="11">
        <v>0.25993284936323602</v>
      </c>
      <c r="C15" s="11">
        <v>0.78110808511005703</v>
      </c>
      <c r="D15" s="11">
        <v>1.9823127610793001</v>
      </c>
      <c r="K15">
        <v>2</v>
      </c>
      <c r="L15">
        <f t="shared" si="1"/>
        <v>7.8692619441651981E-3</v>
      </c>
      <c r="M15">
        <f t="shared" si="2"/>
        <v>4.1375099253144372E-2</v>
      </c>
      <c r="N15">
        <f t="shared" si="3"/>
        <v>5.5263654840896063E-2</v>
      </c>
      <c r="T15" s="47">
        <v>9.0955289652321636E-3</v>
      </c>
      <c r="U15" s="47">
        <v>9.0719307475884914E-2</v>
      </c>
      <c r="V15" s="47">
        <v>5.2877413205569906E-2</v>
      </c>
      <c r="X15" s="47">
        <v>6.693794331058856E-3</v>
      </c>
      <c r="Y15" s="47">
        <v>3.932518093332759E-2</v>
      </c>
      <c r="Z15" s="47">
        <v>5.6997378381163505E-2</v>
      </c>
      <c r="AF15" s="1"/>
      <c r="AG15" s="1"/>
    </row>
    <row r="16" spans="1:33" x14ac:dyDescent="0.2">
      <c r="A16">
        <v>2.25</v>
      </c>
      <c r="B16" s="11">
        <v>0.202135260414676</v>
      </c>
      <c r="C16" s="11">
        <v>0.73022171321324503</v>
      </c>
      <c r="D16" s="11">
        <v>2.0215818867839199</v>
      </c>
      <c r="K16">
        <v>2.25</v>
      </c>
      <c r="L16">
        <f t="shared" si="1"/>
        <v>6.0731901931223124E-3</v>
      </c>
      <c r="M16">
        <f t="shared" si="2"/>
        <v>3.8952861443890187E-2</v>
      </c>
      <c r="N16">
        <f t="shared" si="3"/>
        <v>5.6346343721641025E-2</v>
      </c>
      <c r="T16" s="47">
        <v>7.07389060963785E-3</v>
      </c>
      <c r="U16" s="47">
        <v>8.8077070110700706E-2</v>
      </c>
      <c r="V16" s="47">
        <v>5.4334290315734224E-2</v>
      </c>
      <c r="X16" s="47">
        <v>5.1927707531896211E-3</v>
      </c>
      <c r="Y16" s="47">
        <v>3.7292435810703635E-2</v>
      </c>
      <c r="Z16" s="47">
        <v>5.7686453816339404E-2</v>
      </c>
      <c r="AG16" s="1"/>
    </row>
    <row r="17" spans="1:33" x14ac:dyDescent="0.2">
      <c r="A17">
        <v>2.5</v>
      </c>
      <c r="B17" s="11">
        <v>0.162592945795657</v>
      </c>
      <c r="C17" s="11">
        <v>0.70795064628369297</v>
      </c>
      <c r="D17" s="11">
        <v>2.08145746941823</v>
      </c>
      <c r="K17">
        <v>2.5</v>
      </c>
      <c r="L17">
        <f t="shared" si="1"/>
        <v>4.8444047792311068E-3</v>
      </c>
      <c r="M17">
        <f t="shared" si="2"/>
        <v>3.7892738303679216E-2</v>
      </c>
      <c r="N17">
        <f t="shared" si="3"/>
        <v>5.7997173129810592E-2</v>
      </c>
      <c r="T17" s="47">
        <v>4.9645473817258243E-3</v>
      </c>
      <c r="U17" s="47">
        <v>8.5144139549434991E-2</v>
      </c>
      <c r="V17" s="47">
        <v>5.5991450747531583E-2</v>
      </c>
      <c r="X17" s="47">
        <v>4.1391291578373214E-3</v>
      </c>
      <c r="Y17" s="47">
        <v>3.5921725996353814E-2</v>
      </c>
      <c r="Z17" s="47">
        <v>5.8770455381308241E-2</v>
      </c>
      <c r="AG17" s="1"/>
    </row>
    <row r="18" spans="1:33" x14ac:dyDescent="0.2">
      <c r="A18">
        <v>2.75</v>
      </c>
      <c r="B18" s="11">
        <v>0.13136300849848301</v>
      </c>
      <c r="C18" s="11">
        <v>0.65565976359530298</v>
      </c>
      <c r="D18" s="11">
        <v>2.07296665524595</v>
      </c>
      <c r="K18">
        <v>2.75</v>
      </c>
      <c r="L18">
        <f t="shared" si="1"/>
        <v>3.873928169623462E-3</v>
      </c>
      <c r="M18">
        <f t="shared" si="2"/>
        <v>3.5403644497110767E-2</v>
      </c>
      <c r="N18">
        <f t="shared" si="3"/>
        <v>5.7763072932063703E-2</v>
      </c>
      <c r="T18" s="47">
        <v>3.3302665172056248E-3</v>
      </c>
      <c r="U18" s="47">
        <v>8.3200105404524938E-2</v>
      </c>
      <c r="V18" s="47">
        <v>5.7311601361655917E-2</v>
      </c>
      <c r="X18" s="47">
        <v>3.4484785663611256E-3</v>
      </c>
      <c r="Y18" s="47">
        <v>3.4914062511691782E-2</v>
      </c>
      <c r="Z18" s="47">
        <v>5.9853387723783291E-2</v>
      </c>
      <c r="AG18" s="1"/>
    </row>
    <row r="19" spans="1:33" x14ac:dyDescent="0.2">
      <c r="A19">
        <v>3</v>
      </c>
      <c r="B19" s="11">
        <v>0.110357970191788</v>
      </c>
      <c r="C19" s="11">
        <v>0.64870456675650801</v>
      </c>
      <c r="D19" s="11">
        <v>2.1450329366649399</v>
      </c>
      <c r="F19" s="1"/>
      <c r="H19" s="1"/>
      <c r="K19">
        <v>3</v>
      </c>
      <c r="L19">
        <f t="shared" si="1"/>
        <v>3.2211923614601616E-3</v>
      </c>
      <c r="M19">
        <f t="shared" si="2"/>
        <v>3.5072570770968585E-2</v>
      </c>
      <c r="N19">
        <f t="shared" si="3"/>
        <v>5.9750012039287016E-2</v>
      </c>
      <c r="T19" s="47">
        <v>2.1540653708198667E-3</v>
      </c>
      <c r="U19" s="47">
        <v>8.1117511110305615E-2</v>
      </c>
      <c r="V19" s="47">
        <v>5.8258568656668057E-2</v>
      </c>
      <c r="X19" s="47">
        <v>2.9054934650819767E-3</v>
      </c>
      <c r="Y19" s="47">
        <v>3.3960986658157367E-2</v>
      </c>
      <c r="Z19" s="47">
        <v>5.9824786211417985E-2</v>
      </c>
      <c r="AG19" s="1"/>
    </row>
    <row r="20" spans="1:33" x14ac:dyDescent="0.2">
      <c r="A20">
        <v>3.25</v>
      </c>
      <c r="B20" s="11">
        <v>9.4856074383509306E-2</v>
      </c>
      <c r="C20" s="11">
        <v>0.61759147669111703</v>
      </c>
      <c r="D20" s="11">
        <v>2.1239129840371</v>
      </c>
      <c r="F20" s="1"/>
      <c r="G20" s="1"/>
      <c r="H20" s="1"/>
      <c r="I20" s="1"/>
      <c r="K20">
        <v>3.25</v>
      </c>
      <c r="L20">
        <f t="shared" si="1"/>
        <v>2.7394678180083691E-3</v>
      </c>
      <c r="M20">
        <f t="shared" si="2"/>
        <v>3.3591559248434738E-2</v>
      </c>
      <c r="N20">
        <f t="shared" si="3"/>
        <v>5.9167713924375524E-2</v>
      </c>
      <c r="T20" s="47">
        <v>1.4983288001274211E-3</v>
      </c>
      <c r="U20" s="47">
        <v>8.0310226026023432E-2</v>
      </c>
      <c r="V20" s="47">
        <v>5.883074504856383E-2</v>
      </c>
      <c r="X20" s="47">
        <v>2.5322392967034157E-3</v>
      </c>
      <c r="Y20" s="47">
        <v>3.3436291023630091E-2</v>
      </c>
      <c r="Z20" s="47">
        <v>6.0312940199022891E-2</v>
      </c>
      <c r="AG20" s="1"/>
    </row>
    <row r="21" spans="1:33" x14ac:dyDescent="0.2">
      <c r="A21">
        <v>3.5</v>
      </c>
      <c r="B21" s="11">
        <v>8.1828041390979003E-2</v>
      </c>
      <c r="C21" s="11">
        <v>0.61927150131347797</v>
      </c>
      <c r="D21" s="11">
        <v>2.15096351518909</v>
      </c>
      <c r="F21" s="1"/>
      <c r="G21" s="1"/>
      <c r="H21" s="1"/>
      <c r="I21" s="1"/>
      <c r="K21">
        <v>3.5</v>
      </c>
      <c r="L21">
        <f t="shared" si="1"/>
        <v>2.3346190612485709E-3</v>
      </c>
      <c r="M21">
        <f t="shared" si="2"/>
        <v>3.3671529955896701E-2</v>
      </c>
      <c r="N21">
        <f t="shared" si="3"/>
        <v>5.9913523991979328E-2</v>
      </c>
      <c r="T21" s="47">
        <v>1.2999160196879491E-3</v>
      </c>
      <c r="U21" s="47">
        <v>7.9262682324714395E-2</v>
      </c>
      <c r="V21" s="47">
        <v>5.8735678599423226E-2</v>
      </c>
      <c r="X21" s="47">
        <v>2.2331484941877314E-3</v>
      </c>
      <c r="Y21" s="47">
        <v>3.272245694028908E-2</v>
      </c>
      <c r="Z21" s="47">
        <v>6.036682674793329E-2</v>
      </c>
      <c r="AG21" s="1"/>
    </row>
    <row r="22" spans="1:33" x14ac:dyDescent="0.2">
      <c r="A22">
        <v>3.75</v>
      </c>
      <c r="B22" s="11">
        <v>7.2807185446532904E-2</v>
      </c>
      <c r="C22" s="11">
        <v>0.61385230686821102</v>
      </c>
      <c r="D22" s="11">
        <v>2.1581150883195699</v>
      </c>
      <c r="F22" s="1"/>
      <c r="G22" s="1"/>
      <c r="H22" s="1"/>
      <c r="I22" s="1"/>
      <c r="K22">
        <v>3.75</v>
      </c>
      <c r="L22">
        <f t="shared" si="1"/>
        <v>2.0542941406629244E-3</v>
      </c>
      <c r="M22">
        <f t="shared" si="2"/>
        <v>3.3413571347496715E-2</v>
      </c>
      <c r="N22">
        <f t="shared" si="3"/>
        <v>6.0110699981239871E-2</v>
      </c>
      <c r="T22" s="47">
        <v>1.2663929931853823E-3</v>
      </c>
      <c r="U22" s="47">
        <v>7.8298746924218399E-2</v>
      </c>
      <c r="V22" s="47">
        <v>5.8945110542587269E-2</v>
      </c>
      <c r="X22" s="47">
        <v>1.961824824553897E-3</v>
      </c>
      <c r="Y22" s="47">
        <v>3.2273259296487666E-2</v>
      </c>
      <c r="Z22" s="47">
        <v>6.0531054683019864E-2</v>
      </c>
      <c r="AG22" s="1"/>
    </row>
    <row r="23" spans="1:33" x14ac:dyDescent="0.2">
      <c r="A23">
        <v>4</v>
      </c>
      <c r="B23">
        <v>6.5946641631387207E-2</v>
      </c>
      <c r="C23">
        <v>0.60220905322112706</v>
      </c>
      <c r="D23">
        <v>2.1342259901879799</v>
      </c>
      <c r="F23" s="1"/>
      <c r="G23" s="1"/>
      <c r="H23" s="1"/>
      <c r="I23" s="1"/>
      <c r="K23">
        <v>4</v>
      </c>
      <c r="L23">
        <f t="shared" si="1"/>
        <v>1.8411013558541707E-3</v>
      </c>
      <c r="M23">
        <f t="shared" si="2"/>
        <v>3.2859341832688835E-2</v>
      </c>
      <c r="N23">
        <f t="shared" si="3"/>
        <v>5.9452053768623662E-2</v>
      </c>
      <c r="T23" s="47">
        <v>1.2302625312552735E-3</v>
      </c>
      <c r="U23" s="47">
        <v>7.7213338228606737E-2</v>
      </c>
      <c r="V23" s="47">
        <v>5.8945124836828511E-2</v>
      </c>
      <c r="AG23" s="1"/>
    </row>
    <row r="24" spans="1:33" ht="21" x14ac:dyDescent="0.25">
      <c r="A24">
        <v>4.25</v>
      </c>
      <c r="B24">
        <v>6.1913612177162902E-2</v>
      </c>
      <c r="C24">
        <v>0.58622890474311296</v>
      </c>
      <c r="D24">
        <v>2.1870183849718101</v>
      </c>
      <c r="F24" s="1"/>
      <c r="G24" s="1"/>
      <c r="H24" s="1"/>
      <c r="I24" s="1"/>
      <c r="K24">
        <v>4.25</v>
      </c>
      <c r="L24">
        <f t="shared" si="1"/>
        <v>1.7157741509373184E-3</v>
      </c>
      <c r="M24">
        <f t="shared" si="2"/>
        <v>3.2098672160277654E-2</v>
      </c>
      <c r="N24">
        <f t="shared" si="3"/>
        <v>6.090759263776703E-2</v>
      </c>
      <c r="Z24" s="49"/>
      <c r="AG24" s="1"/>
    </row>
    <row r="25" spans="1:33" ht="21" x14ac:dyDescent="0.25">
      <c r="A25">
        <v>4.5</v>
      </c>
      <c r="B25">
        <v>5.86781097949024E-2</v>
      </c>
      <c r="C25">
        <v>0.58230992463972497</v>
      </c>
      <c r="D25">
        <v>2.1758533969681602</v>
      </c>
      <c r="F25" s="1"/>
      <c r="G25" s="1"/>
      <c r="H25" s="1"/>
      <c r="I25" s="1"/>
      <c r="K25">
        <v>4.5</v>
      </c>
      <c r="L25">
        <f t="shared" si="1"/>
        <v>1.6152302608732879E-3</v>
      </c>
      <c r="M25">
        <f t="shared" si="2"/>
        <v>3.1912125125653321E-2</v>
      </c>
      <c r="N25">
        <f t="shared" si="3"/>
        <v>6.0599762805849472E-2</v>
      </c>
      <c r="Z25" s="49"/>
      <c r="AG25" s="1"/>
    </row>
    <row r="26" spans="1:33" ht="21" x14ac:dyDescent="0.25">
      <c r="A26">
        <v>4.75</v>
      </c>
      <c r="B26">
        <v>5.7726777949998601E-2</v>
      </c>
      <c r="C26">
        <v>0.57367132378501795</v>
      </c>
      <c r="D26">
        <v>2.1800323723095101</v>
      </c>
      <c r="F26" s="1"/>
      <c r="G26" s="1"/>
      <c r="H26" s="1"/>
      <c r="I26" s="1"/>
      <c r="K26">
        <v>4.75</v>
      </c>
      <c r="L26">
        <f t="shared" si="1"/>
        <v>1.5856674316345122E-3</v>
      </c>
      <c r="M26">
        <f t="shared" si="2"/>
        <v>3.1500919829827584E-2</v>
      </c>
      <c r="N26">
        <f t="shared" si="3"/>
        <v>6.0714981315398688E-2</v>
      </c>
      <c r="Z26" s="49"/>
      <c r="AG26" s="1"/>
    </row>
    <row r="27" spans="1:33" ht="21" x14ac:dyDescent="0.25">
      <c r="A27">
        <v>5.25</v>
      </c>
      <c r="B27">
        <v>5.68541810878559E-2</v>
      </c>
      <c r="C27">
        <v>0.57328700803925603</v>
      </c>
      <c r="D27">
        <v>2.17346315246315</v>
      </c>
      <c r="G27" s="1"/>
      <c r="I27" s="1"/>
      <c r="K27">
        <v>5.25</v>
      </c>
      <c r="L27">
        <f t="shared" si="1"/>
        <v>1.5585513078886235E-3</v>
      </c>
      <c r="M27">
        <f t="shared" si="2"/>
        <v>3.1482626049088733E-2</v>
      </c>
      <c r="N27">
        <f>(D27+0.0221)/1.8135*0.05</f>
        <v>6.0533861385805077E-2</v>
      </c>
      <c r="Z27" s="49"/>
      <c r="AG27" s="1"/>
    </row>
    <row r="28" spans="1:33" x14ac:dyDescent="0.2">
      <c r="A28">
        <v>5.75</v>
      </c>
      <c r="B28">
        <v>5.5976610460409498E-2</v>
      </c>
      <c r="C28">
        <v>0.54638459396139805</v>
      </c>
      <c r="D28">
        <v>2.1771816641572102</v>
      </c>
      <c r="G28" s="1"/>
      <c r="K28">
        <v>5.75</v>
      </c>
      <c r="L28">
        <f t="shared" si="1"/>
        <v>1.5312806233812775E-3</v>
      </c>
      <c r="M28">
        <f t="shared" si="2"/>
        <v>3.0202046551856345E-2</v>
      </c>
      <c r="N28">
        <f t="shared" si="3"/>
        <v>6.0636384454293091E-2</v>
      </c>
      <c r="Z28" s="48"/>
      <c r="AG28" s="1"/>
    </row>
    <row r="29" spans="1:33" x14ac:dyDescent="0.2">
      <c r="A29">
        <v>6.25</v>
      </c>
      <c r="B29">
        <v>5.44229052265826E-2</v>
      </c>
      <c r="C29">
        <v>0.52788073102405597</v>
      </c>
      <c r="D29">
        <v>2.1731737596114198</v>
      </c>
      <c r="G29" s="1"/>
      <c r="K29">
        <v>6.25</v>
      </c>
      <c r="L29">
        <f t="shared" si="1"/>
        <v>1.4829989194090308E-3</v>
      </c>
      <c r="M29">
        <f t="shared" si="2"/>
        <v>2.9321245764663745E-2</v>
      </c>
      <c r="N29">
        <f t="shared" si="3"/>
        <v>6.0525882536846431E-2</v>
      </c>
      <c r="Z29" s="48"/>
      <c r="AG29" s="1"/>
    </row>
    <row r="30" spans="1:33" x14ac:dyDescent="0.2">
      <c r="A30">
        <v>6.75</v>
      </c>
      <c r="B30">
        <v>5.65111895174693E-2</v>
      </c>
      <c r="C30">
        <v>0.52266940984205901</v>
      </c>
      <c r="D30">
        <v>2.2095340892551301</v>
      </c>
      <c r="G30" s="1"/>
      <c r="K30">
        <v>6.75</v>
      </c>
      <c r="L30">
        <f t="shared" si="1"/>
        <v>1.5478927755583998E-3</v>
      </c>
      <c r="M30">
        <f t="shared" si="2"/>
        <v>2.907318211357859E-2</v>
      </c>
      <c r="N30">
        <f t="shared" si="3"/>
        <v>6.152837301502978E-2</v>
      </c>
      <c r="Z30" s="48"/>
      <c r="AG30" s="1"/>
    </row>
    <row r="31" spans="1:33" x14ac:dyDescent="0.2">
      <c r="A31">
        <v>7.25</v>
      </c>
      <c r="B31">
        <v>5.7611839800407398E-2</v>
      </c>
      <c r="C31">
        <v>0.51342530525227803</v>
      </c>
      <c r="D31">
        <v>2.21936341054609</v>
      </c>
      <c r="K31">
        <v>7.25</v>
      </c>
      <c r="L31">
        <f t="shared" si="1"/>
        <v>1.5820957054197453E-3</v>
      </c>
      <c r="M31">
        <f t="shared" si="2"/>
        <v>2.8633154286570733E-2</v>
      </c>
      <c r="N31">
        <f t="shared" si="3"/>
        <v>6.1799377186272132E-2</v>
      </c>
      <c r="AG31" s="1"/>
    </row>
    <row r="32" spans="1:33" x14ac:dyDescent="0.2">
      <c r="AG32" s="1"/>
    </row>
    <row r="33" spans="1:35" x14ac:dyDescent="0.2">
      <c r="AG33" s="1"/>
    </row>
    <row r="34" spans="1:35" x14ac:dyDescent="0.2">
      <c r="AG34" s="1"/>
    </row>
    <row r="35" spans="1:35" ht="17" thickBot="1" x14ac:dyDescent="0.25">
      <c r="AG35" s="1"/>
    </row>
    <row r="36" spans="1:35" ht="17" thickBot="1" x14ac:dyDescent="0.25">
      <c r="E36" s="67" t="s">
        <v>11</v>
      </c>
      <c r="F36" s="68"/>
      <c r="G36" s="68"/>
      <c r="H36" s="69"/>
      <c r="K36" s="67" t="s">
        <v>12</v>
      </c>
      <c r="L36" s="68"/>
      <c r="M36" s="68"/>
      <c r="N36" s="69"/>
      <c r="Q36" s="67" t="s">
        <v>108</v>
      </c>
      <c r="R36" s="68"/>
      <c r="S36" s="68"/>
      <c r="T36" s="69"/>
      <c r="W36" s="67" t="s">
        <v>103</v>
      </c>
      <c r="X36" s="68"/>
      <c r="Y36" s="68"/>
      <c r="Z36" s="69"/>
      <c r="AG36" s="1"/>
      <c r="AI36" s="1"/>
    </row>
    <row r="37" spans="1:35" x14ac:dyDescent="0.2">
      <c r="E37" t="s">
        <v>13</v>
      </c>
      <c r="F37" t="s">
        <v>88</v>
      </c>
      <c r="G37" t="s">
        <v>89</v>
      </c>
      <c r="H37" t="s">
        <v>90</v>
      </c>
      <c r="J37" t="s">
        <v>91</v>
      </c>
      <c r="K37" t="s">
        <v>92</v>
      </c>
      <c r="L37" t="s">
        <v>93</v>
      </c>
      <c r="M37" t="s">
        <v>94</v>
      </c>
      <c r="N37" t="s">
        <v>95</v>
      </c>
      <c r="O37" t="s">
        <v>96</v>
      </c>
      <c r="Q37" t="s">
        <v>14</v>
      </c>
      <c r="R37" t="s">
        <v>88</v>
      </c>
      <c r="S37" t="s">
        <v>97</v>
      </c>
      <c r="T37" t="s">
        <v>98</v>
      </c>
      <c r="V37" t="s">
        <v>99</v>
      </c>
      <c r="W37" t="s">
        <v>100</v>
      </c>
      <c r="X37" t="s">
        <v>93</v>
      </c>
      <c r="Y37" t="s">
        <v>101</v>
      </c>
      <c r="Z37" t="s">
        <v>102</v>
      </c>
      <c r="AA37" t="s">
        <v>95</v>
      </c>
      <c r="AF37" s="1"/>
      <c r="AG37" s="1"/>
      <c r="AI37" s="1"/>
    </row>
    <row r="38" spans="1:35" x14ac:dyDescent="0.2">
      <c r="E38">
        <v>0</v>
      </c>
      <c r="F38">
        <v>6.9070262779046626E-2</v>
      </c>
      <c r="G38">
        <v>0.10825107601344869</v>
      </c>
      <c r="H38">
        <v>1.0076900366124898E-3</v>
      </c>
      <c r="J38">
        <f>F38</f>
        <v>6.9070262779046626E-2</v>
      </c>
      <c r="K38">
        <v>0</v>
      </c>
      <c r="L38">
        <f>G38</f>
        <v>0.10825107601344869</v>
      </c>
      <c r="M38">
        <v>0</v>
      </c>
      <c r="N38">
        <f>H38</f>
        <v>1.0076900366124898E-3</v>
      </c>
      <c r="O38">
        <v>0</v>
      </c>
      <c r="Q38">
        <v>0</v>
      </c>
      <c r="R38">
        <v>6.9017083991995035E-2</v>
      </c>
      <c r="S38">
        <v>5.7045246127903661E-2</v>
      </c>
      <c r="T38">
        <v>2.2432166670436561E-3</v>
      </c>
      <c r="V38">
        <f>R38</f>
        <v>6.9017083991995035E-2</v>
      </c>
      <c r="W38">
        <v>0</v>
      </c>
      <c r="X38">
        <f>S38+0.05120583</f>
        <v>0.10825107612790366</v>
      </c>
      <c r="Y38">
        <f>X38+0.05322363</f>
        <v>0.16147470612790366</v>
      </c>
      <c r="Z38">
        <v>0</v>
      </c>
      <c r="AA38">
        <f>T38</f>
        <v>2.2432166670436561E-3</v>
      </c>
      <c r="AF38" s="1"/>
      <c r="AG38" s="1"/>
      <c r="AI38" s="1"/>
    </row>
    <row r="39" spans="1:35" x14ac:dyDescent="0.2">
      <c r="E39">
        <v>0.25</v>
      </c>
      <c r="F39">
        <v>4.958423754416004E-2</v>
      </c>
      <c r="G39">
        <v>8.9875353012563802E-2</v>
      </c>
      <c r="H39">
        <v>2.0470721798723328E-2</v>
      </c>
      <c r="J39">
        <f>F39</f>
        <v>4.958423754416004E-2</v>
      </c>
      <c r="K39">
        <f>K38+(((F39+F38)/2)^$C$41)*(E39-E38)</f>
        <v>0.25</v>
      </c>
      <c r="L39">
        <f t="shared" ref="L39:L61" si="6">G39</f>
        <v>8.9875353012563802E-2</v>
      </c>
      <c r="M39">
        <f>M38+(((G39+G38)/2)^$C$41)*(E39-E38)</f>
        <v>0.25</v>
      </c>
      <c r="N39">
        <f t="shared" ref="N39:N62" si="7">H39</f>
        <v>2.0470721798723328E-2</v>
      </c>
      <c r="O39">
        <f>O38+(((H39+H38)/2)^$C$41)*(E39-E38)</f>
        <v>0.25</v>
      </c>
      <c r="Q39">
        <v>0.25</v>
      </c>
      <c r="R39">
        <v>5.0607723354098515E-2</v>
      </c>
      <c r="S39">
        <v>3.6700501408066785E-2</v>
      </c>
      <c r="T39">
        <v>1.9804582629887074E-2</v>
      </c>
      <c r="V39">
        <f t="shared" ref="V39:V45" si="8">R39</f>
        <v>5.0607723354098515E-2</v>
      </c>
      <c r="W39">
        <f>W38+(((R39+R38)/2)^$C$41)*(Q39-Q38)</f>
        <v>0.25</v>
      </c>
      <c r="X39">
        <f t="shared" ref="X39:X45" si="9">S39+0.05120583</f>
        <v>8.7906331408066779E-2</v>
      </c>
      <c r="Y39">
        <f t="shared" ref="Y39:Y45" si="10">X39+0.05322363</f>
        <v>0.14112996140806677</v>
      </c>
      <c r="Z39">
        <f>Z38+(((S39+S38)/2)^$C$41)*(Q39-Q38)</f>
        <v>0.25</v>
      </c>
      <c r="AA39">
        <f>T39</f>
        <v>1.9804582629887074E-2</v>
      </c>
      <c r="AF39" s="1"/>
      <c r="AG39" s="1"/>
      <c r="AI39" s="1"/>
    </row>
    <row r="40" spans="1:35" ht="17" thickBot="1" x14ac:dyDescent="0.25">
      <c r="E40">
        <v>0.5</v>
      </c>
      <c r="F40">
        <v>3.6176536766023934E-2</v>
      </c>
      <c r="G40">
        <v>7.228471484221774E-2</v>
      </c>
      <c r="H40">
        <v>3.2004663947978768E-2</v>
      </c>
      <c r="J40">
        <f>F40</f>
        <v>3.6176536766023934E-2</v>
      </c>
      <c r="K40">
        <f>K39+(((F40+F39)/2)^$C$41)*(E40-E39)</f>
        <v>0.5</v>
      </c>
      <c r="L40">
        <f t="shared" si="6"/>
        <v>7.228471484221774E-2</v>
      </c>
      <c r="M40">
        <f t="shared" ref="M40:M62" si="11">M39+(((G40+G39)/2)^$C$41)*(E40-E39)</f>
        <v>0.5</v>
      </c>
      <c r="N40">
        <f t="shared" si="7"/>
        <v>3.2004663947978768E-2</v>
      </c>
      <c r="O40">
        <f t="shared" ref="O40:O62" si="12">O39+(((H40+H39)/2)^$C$41)*(E40-E39)</f>
        <v>0.5</v>
      </c>
      <c r="Q40">
        <v>0.5</v>
      </c>
      <c r="R40">
        <v>4.0176086642652903E-2</v>
      </c>
      <c r="S40">
        <v>2.502939545619878E-2</v>
      </c>
      <c r="T40">
        <v>3.0621597558996974E-2</v>
      </c>
      <c r="V40">
        <f t="shared" si="8"/>
        <v>4.0176086642652903E-2</v>
      </c>
      <c r="W40">
        <f t="shared" ref="W40:W45" si="13">W39+(((R40+R39)/2)^$C$41)*(Q40-Q39)</f>
        <v>0.5</v>
      </c>
      <c r="X40">
        <f t="shared" si="9"/>
        <v>7.6235225456198777E-2</v>
      </c>
      <c r="Y40">
        <f t="shared" si="10"/>
        <v>0.12945885545619878</v>
      </c>
      <c r="Z40">
        <f t="shared" ref="Z40:Z45" si="14">Z39+(((S40+S39)/2)^$C$41)*(Q40-Q39)</f>
        <v>0.5</v>
      </c>
      <c r="AA40">
        <f t="shared" ref="AA40:AA45" si="15">T40</f>
        <v>3.0621597558996974E-2</v>
      </c>
      <c r="AF40" s="1"/>
      <c r="AG40" s="1"/>
      <c r="AI40" s="1"/>
    </row>
    <row r="41" spans="1:35" x14ac:dyDescent="0.2">
      <c r="A41" s="70" t="s">
        <v>17</v>
      </c>
      <c r="B41" s="71"/>
      <c r="C41" s="76">
        <v>0</v>
      </c>
      <c r="E41">
        <v>0.75</v>
      </c>
      <c r="F41">
        <v>2.7762163994836078E-2</v>
      </c>
      <c r="G41">
        <v>6.4297771683248767E-2</v>
      </c>
      <c r="H41">
        <v>3.9598765578543159E-2</v>
      </c>
      <c r="J41">
        <f t="shared" ref="J41:J62" si="16">F41</f>
        <v>2.7762163994836078E-2</v>
      </c>
      <c r="K41">
        <f>K40+(((F41+F40)/2)^$C$41)*(E41-E40)</f>
        <v>0.75</v>
      </c>
      <c r="L41">
        <f t="shared" si="6"/>
        <v>6.4297771683248767E-2</v>
      </c>
      <c r="M41">
        <f t="shared" si="11"/>
        <v>0.75</v>
      </c>
      <c r="N41">
        <f t="shared" si="7"/>
        <v>3.9598765578543159E-2</v>
      </c>
      <c r="O41">
        <f t="shared" si="12"/>
        <v>0.75</v>
      </c>
      <c r="Q41">
        <v>0.75</v>
      </c>
      <c r="R41">
        <v>2.8391670833019546E-2</v>
      </c>
      <c r="S41">
        <v>1.7040909856910751E-2</v>
      </c>
      <c r="T41">
        <v>3.8350704407307971E-2</v>
      </c>
      <c r="V41">
        <f t="shared" si="8"/>
        <v>2.8391670833019546E-2</v>
      </c>
      <c r="W41">
        <f t="shared" si="13"/>
        <v>0.75</v>
      </c>
      <c r="X41">
        <f t="shared" si="9"/>
        <v>6.8246739856910751E-2</v>
      </c>
      <c r="Y41">
        <f t="shared" si="10"/>
        <v>0.12147036985691076</v>
      </c>
      <c r="Z41">
        <f>Z40+(((S41+S40)/2)^$C$41)*(Q41-Q40)</f>
        <v>0.75</v>
      </c>
      <c r="AA41">
        <f t="shared" si="15"/>
        <v>3.8350704407307971E-2</v>
      </c>
      <c r="AF41" s="1"/>
      <c r="AG41" s="1"/>
      <c r="AI41" s="1"/>
    </row>
    <row r="42" spans="1:35" x14ac:dyDescent="0.2">
      <c r="A42" s="72"/>
      <c r="B42" s="73"/>
      <c r="C42" s="77"/>
      <c r="E42">
        <v>1</v>
      </c>
      <c r="F42">
        <v>2.191944665341675E-2</v>
      </c>
      <c r="G42">
        <v>5.623165674273848E-2</v>
      </c>
      <c r="H42">
        <v>4.5033664994546183E-2</v>
      </c>
      <c r="J42">
        <f t="shared" si="16"/>
        <v>2.191944665341675E-2</v>
      </c>
      <c r="K42">
        <f t="shared" ref="K42:K62" si="17">K41+(((F42+F41)/2)^$C$41)*(E42-E41)</f>
        <v>1</v>
      </c>
      <c r="L42">
        <f t="shared" si="6"/>
        <v>5.623165674273848E-2</v>
      </c>
      <c r="M42">
        <f t="shared" si="11"/>
        <v>1</v>
      </c>
      <c r="N42">
        <f t="shared" si="7"/>
        <v>4.5033664994546183E-2</v>
      </c>
      <c r="O42">
        <f t="shared" si="12"/>
        <v>1</v>
      </c>
      <c r="Q42">
        <v>1</v>
      </c>
      <c r="R42">
        <v>2.1793078409846397E-2</v>
      </c>
      <c r="S42">
        <v>8.6845068203613724E-3</v>
      </c>
      <c r="T42">
        <v>4.316613939894514E-2</v>
      </c>
      <c r="V42">
        <f t="shared" si="8"/>
        <v>2.1793078409846397E-2</v>
      </c>
      <c r="W42">
        <f t="shared" si="13"/>
        <v>1</v>
      </c>
      <c r="X42">
        <f t="shared" si="9"/>
        <v>5.9890336820361371E-2</v>
      </c>
      <c r="Y42">
        <f t="shared" si="10"/>
        <v>0.11311396682036137</v>
      </c>
      <c r="Z42">
        <f t="shared" si="14"/>
        <v>1</v>
      </c>
      <c r="AA42">
        <f t="shared" si="15"/>
        <v>4.316613939894514E-2</v>
      </c>
      <c r="AF42" s="1"/>
      <c r="AG42" s="1"/>
      <c r="AI42" s="1"/>
    </row>
    <row r="43" spans="1:35" ht="17" thickBot="1" x14ac:dyDescent="0.25">
      <c r="A43" s="74"/>
      <c r="B43" s="75"/>
      <c r="C43" s="78"/>
      <c r="E43">
        <v>1.25</v>
      </c>
      <c r="F43">
        <v>1.6668573936377346E-2</v>
      </c>
      <c r="G43">
        <v>5.1671214013481293E-2</v>
      </c>
      <c r="H43">
        <v>4.861073684409789E-2</v>
      </c>
      <c r="J43">
        <f t="shared" si="16"/>
        <v>1.6668573936377346E-2</v>
      </c>
      <c r="K43">
        <f t="shared" si="17"/>
        <v>1.25</v>
      </c>
      <c r="L43">
        <f t="shared" si="6"/>
        <v>5.1671214013481293E-2</v>
      </c>
      <c r="M43">
        <f t="shared" si="11"/>
        <v>1.25</v>
      </c>
      <c r="N43">
        <f t="shared" si="7"/>
        <v>4.861073684409789E-2</v>
      </c>
      <c r="O43">
        <f t="shared" si="12"/>
        <v>1.25</v>
      </c>
      <c r="Q43">
        <v>1.25</v>
      </c>
      <c r="R43">
        <v>2.0243589023888967E-2</v>
      </c>
      <c r="S43">
        <v>4.3431458819902912E-3</v>
      </c>
      <c r="T43">
        <v>4.4768909621958924E-2</v>
      </c>
      <c r="V43">
        <f t="shared" si="8"/>
        <v>2.0243589023888967E-2</v>
      </c>
      <c r="W43">
        <f t="shared" si="13"/>
        <v>1.25</v>
      </c>
      <c r="X43">
        <f t="shared" si="9"/>
        <v>5.5548975881990294E-2</v>
      </c>
      <c r="Y43">
        <f t="shared" si="10"/>
        <v>0.10877260588199029</v>
      </c>
      <c r="Z43">
        <f t="shared" si="14"/>
        <v>1.25</v>
      </c>
      <c r="AA43">
        <f t="shared" si="15"/>
        <v>4.4768909621958924E-2</v>
      </c>
      <c r="AF43" s="1"/>
      <c r="AG43" s="1"/>
      <c r="AI43" s="1"/>
    </row>
    <row r="44" spans="1:35" x14ac:dyDescent="0.2">
      <c r="E44">
        <v>1.5</v>
      </c>
      <c r="F44">
        <v>1.3213487417565541E-2</v>
      </c>
      <c r="G44">
        <v>4.7193657794495004E-2</v>
      </c>
      <c r="H44">
        <v>5.0972119880166533E-2</v>
      </c>
      <c r="J44">
        <f t="shared" si="16"/>
        <v>1.3213487417565541E-2</v>
      </c>
      <c r="K44">
        <f t="shared" si="17"/>
        <v>1.5</v>
      </c>
      <c r="L44">
        <f t="shared" si="6"/>
        <v>4.7193657794495004E-2</v>
      </c>
      <c r="M44">
        <f t="shared" si="11"/>
        <v>1.5</v>
      </c>
      <c r="N44">
        <f t="shared" si="7"/>
        <v>5.0972119880166533E-2</v>
      </c>
      <c r="O44">
        <f t="shared" si="12"/>
        <v>1.5</v>
      </c>
      <c r="Q44">
        <v>1.5</v>
      </c>
      <c r="R44">
        <v>1.8828384235540091E-2</v>
      </c>
      <c r="S44">
        <v>4.498475850847697E-3</v>
      </c>
      <c r="T44">
        <v>4.5289358265995318E-2</v>
      </c>
      <c r="V44">
        <f t="shared" si="8"/>
        <v>1.8828384235540091E-2</v>
      </c>
      <c r="W44">
        <f t="shared" si="13"/>
        <v>1.5</v>
      </c>
      <c r="X44">
        <f t="shared" si="9"/>
        <v>5.57043058508477E-2</v>
      </c>
      <c r="Y44">
        <f t="shared" si="10"/>
        <v>0.1089279358508477</v>
      </c>
      <c r="Z44">
        <f t="shared" si="14"/>
        <v>1.5</v>
      </c>
      <c r="AA44">
        <f t="shared" si="15"/>
        <v>4.5289358265995318E-2</v>
      </c>
      <c r="AF44" s="1"/>
      <c r="AG44" s="1"/>
      <c r="AI44" s="1"/>
    </row>
    <row r="45" spans="1:35" x14ac:dyDescent="0.2">
      <c r="E45">
        <v>1.75</v>
      </c>
      <c r="F45">
        <v>1.0086499585040244E-2</v>
      </c>
      <c r="G45">
        <v>4.3023042099212587E-2</v>
      </c>
      <c r="H45">
        <v>5.4215723818957277E-2</v>
      </c>
      <c r="J45">
        <f t="shared" si="16"/>
        <v>1.0086499585040244E-2</v>
      </c>
      <c r="K45">
        <f t="shared" si="17"/>
        <v>1.75</v>
      </c>
      <c r="L45">
        <f t="shared" si="6"/>
        <v>4.3023042099212587E-2</v>
      </c>
      <c r="M45">
        <f t="shared" si="11"/>
        <v>1.75</v>
      </c>
      <c r="N45">
        <f t="shared" si="7"/>
        <v>5.4215723818957277E-2</v>
      </c>
      <c r="O45">
        <f t="shared" si="12"/>
        <v>1.75</v>
      </c>
      <c r="Q45">
        <v>1.75</v>
      </c>
      <c r="R45">
        <v>1.7203448417150557E-2</v>
      </c>
      <c r="S45">
        <v>4.4659028552635465E-3</v>
      </c>
      <c r="T45">
        <v>4.5679200078189972E-2</v>
      </c>
      <c r="V45">
        <f t="shared" si="8"/>
        <v>1.7203448417150557E-2</v>
      </c>
      <c r="W45">
        <f t="shared" si="13"/>
        <v>1.75</v>
      </c>
      <c r="X45">
        <f t="shared" si="9"/>
        <v>5.5671732855263549E-2</v>
      </c>
      <c r="Y45">
        <f t="shared" si="10"/>
        <v>0.10889536285526355</v>
      </c>
      <c r="Z45">
        <f t="shared" si="14"/>
        <v>1.75</v>
      </c>
      <c r="AA45">
        <f t="shared" si="15"/>
        <v>4.5679200078189972E-2</v>
      </c>
      <c r="AF45" s="1"/>
      <c r="AG45" s="1"/>
      <c r="AI45" s="1"/>
    </row>
    <row r="46" spans="1:35" x14ac:dyDescent="0.2">
      <c r="E46">
        <v>2</v>
      </c>
      <c r="F46">
        <v>7.8692619441651981E-3</v>
      </c>
      <c r="G46">
        <v>4.1375099253144372E-2</v>
      </c>
      <c r="H46">
        <v>5.5263654840896063E-2</v>
      </c>
      <c r="J46">
        <f t="shared" si="16"/>
        <v>7.8692619441651981E-3</v>
      </c>
      <c r="K46">
        <f t="shared" si="17"/>
        <v>2</v>
      </c>
      <c r="L46">
        <f t="shared" si="6"/>
        <v>4.1375099253144372E-2</v>
      </c>
      <c r="M46">
        <f t="shared" si="11"/>
        <v>2</v>
      </c>
      <c r="N46">
        <f t="shared" si="7"/>
        <v>5.5263654840896063E-2</v>
      </c>
      <c r="O46">
        <f t="shared" si="12"/>
        <v>2</v>
      </c>
      <c r="Q46">
        <v>2</v>
      </c>
      <c r="AF46" s="1"/>
      <c r="AG46" s="1"/>
      <c r="AI46" s="1"/>
    </row>
    <row r="47" spans="1:35" x14ac:dyDescent="0.2">
      <c r="E47">
        <v>2.25</v>
      </c>
      <c r="F47">
        <v>6.0731901931223124E-3</v>
      </c>
      <c r="G47">
        <v>3.8952861443890187E-2</v>
      </c>
      <c r="H47">
        <v>5.6346343721641025E-2</v>
      </c>
      <c r="J47">
        <f t="shared" si="16"/>
        <v>6.0731901931223124E-3</v>
      </c>
      <c r="K47">
        <f t="shared" si="17"/>
        <v>2.25</v>
      </c>
      <c r="L47">
        <f t="shared" si="6"/>
        <v>3.8952861443890187E-2</v>
      </c>
      <c r="M47">
        <f t="shared" si="11"/>
        <v>2.25</v>
      </c>
      <c r="N47">
        <f t="shared" si="7"/>
        <v>5.6346343721641025E-2</v>
      </c>
      <c r="O47">
        <f t="shared" si="12"/>
        <v>2.25</v>
      </c>
      <c r="Q47">
        <v>2.25</v>
      </c>
      <c r="AF47" s="1"/>
      <c r="AG47" s="1"/>
      <c r="AI47" s="1"/>
    </row>
    <row r="48" spans="1:35" x14ac:dyDescent="0.2">
      <c r="E48">
        <v>2.5</v>
      </c>
      <c r="F48">
        <v>4.8444047792311068E-3</v>
      </c>
      <c r="G48">
        <v>3.7892738303679216E-2</v>
      </c>
      <c r="H48">
        <v>5.7997173129810592E-2</v>
      </c>
      <c r="J48">
        <f t="shared" si="16"/>
        <v>4.8444047792311068E-3</v>
      </c>
      <c r="K48">
        <f t="shared" si="17"/>
        <v>2.5</v>
      </c>
      <c r="L48">
        <f t="shared" si="6"/>
        <v>3.7892738303679216E-2</v>
      </c>
      <c r="M48">
        <f t="shared" si="11"/>
        <v>2.5</v>
      </c>
      <c r="N48">
        <f t="shared" si="7"/>
        <v>5.7997173129810592E-2</v>
      </c>
      <c r="O48">
        <f t="shared" si="12"/>
        <v>2.5</v>
      </c>
      <c r="Q48">
        <v>2.5</v>
      </c>
      <c r="AF48" s="1"/>
      <c r="AG48" s="1"/>
    </row>
    <row r="49" spans="5:33" x14ac:dyDescent="0.2">
      <c r="E49">
        <v>2.75</v>
      </c>
      <c r="F49">
        <v>3.873928169623462E-3</v>
      </c>
      <c r="G49">
        <v>3.5403644497110767E-2</v>
      </c>
      <c r="H49">
        <v>5.7763072932063703E-2</v>
      </c>
      <c r="J49">
        <f t="shared" si="16"/>
        <v>3.873928169623462E-3</v>
      </c>
      <c r="K49">
        <f t="shared" si="17"/>
        <v>2.75</v>
      </c>
      <c r="L49">
        <f t="shared" si="6"/>
        <v>3.5403644497110767E-2</v>
      </c>
      <c r="M49">
        <f t="shared" si="11"/>
        <v>2.75</v>
      </c>
      <c r="N49">
        <f t="shared" si="7"/>
        <v>5.7763072932063703E-2</v>
      </c>
      <c r="O49">
        <f t="shared" si="12"/>
        <v>2.75</v>
      </c>
      <c r="Q49">
        <v>2.75</v>
      </c>
      <c r="AG49" s="1"/>
    </row>
    <row r="50" spans="5:33" x14ac:dyDescent="0.2">
      <c r="E50">
        <v>3</v>
      </c>
      <c r="F50">
        <v>3.2211923614601616E-3</v>
      </c>
      <c r="G50">
        <v>3.5072570770968585E-2</v>
      </c>
      <c r="H50">
        <v>5.9750012039287016E-2</v>
      </c>
      <c r="J50">
        <f t="shared" si="16"/>
        <v>3.2211923614601616E-3</v>
      </c>
      <c r="K50">
        <f t="shared" si="17"/>
        <v>3</v>
      </c>
      <c r="L50">
        <f t="shared" si="6"/>
        <v>3.5072570770968585E-2</v>
      </c>
      <c r="M50">
        <f t="shared" si="11"/>
        <v>3</v>
      </c>
      <c r="N50">
        <f t="shared" si="7"/>
        <v>5.9750012039287016E-2</v>
      </c>
      <c r="O50">
        <f t="shared" si="12"/>
        <v>3</v>
      </c>
      <c r="Q50">
        <v>3</v>
      </c>
      <c r="AG50" s="1"/>
    </row>
    <row r="51" spans="5:33" x14ac:dyDescent="0.2">
      <c r="E51">
        <v>3.25</v>
      </c>
      <c r="F51">
        <v>2.7394678180083691E-3</v>
      </c>
      <c r="G51">
        <v>3.3591559248434738E-2</v>
      </c>
      <c r="H51">
        <v>5.9167713924375524E-2</v>
      </c>
      <c r="J51">
        <f t="shared" si="16"/>
        <v>2.7394678180083691E-3</v>
      </c>
      <c r="K51">
        <f t="shared" si="17"/>
        <v>3.25</v>
      </c>
      <c r="L51">
        <f t="shared" si="6"/>
        <v>3.3591559248434738E-2</v>
      </c>
      <c r="M51">
        <f t="shared" si="11"/>
        <v>3.25</v>
      </c>
      <c r="N51">
        <f t="shared" si="7"/>
        <v>5.9167713924375524E-2</v>
      </c>
      <c r="O51">
        <f t="shared" si="12"/>
        <v>3.25</v>
      </c>
      <c r="Q51">
        <v>3.25</v>
      </c>
      <c r="AG51" s="1"/>
    </row>
    <row r="52" spans="5:33" x14ac:dyDescent="0.2">
      <c r="E52">
        <v>3.5</v>
      </c>
      <c r="F52">
        <v>2.3346190612485709E-3</v>
      </c>
      <c r="G52">
        <v>3.3671529955896701E-2</v>
      </c>
      <c r="H52">
        <v>5.9913523991979328E-2</v>
      </c>
      <c r="J52">
        <f t="shared" si="16"/>
        <v>2.3346190612485709E-3</v>
      </c>
      <c r="K52">
        <f t="shared" si="17"/>
        <v>3.5</v>
      </c>
      <c r="L52">
        <f t="shared" si="6"/>
        <v>3.3671529955896701E-2</v>
      </c>
      <c r="M52">
        <f t="shared" si="11"/>
        <v>3.5</v>
      </c>
      <c r="N52">
        <f t="shared" si="7"/>
        <v>5.9913523991979328E-2</v>
      </c>
      <c r="O52">
        <f t="shared" si="12"/>
        <v>3.5</v>
      </c>
      <c r="Q52">
        <v>3.5</v>
      </c>
      <c r="AG52" s="1"/>
    </row>
    <row r="53" spans="5:33" x14ac:dyDescent="0.2">
      <c r="E53">
        <v>3.75</v>
      </c>
      <c r="F53">
        <v>2.0542941406629244E-3</v>
      </c>
      <c r="G53">
        <v>3.3413571347496715E-2</v>
      </c>
      <c r="H53">
        <v>6.0110699981239871E-2</v>
      </c>
      <c r="J53">
        <f t="shared" si="16"/>
        <v>2.0542941406629244E-3</v>
      </c>
      <c r="K53">
        <f t="shared" si="17"/>
        <v>3.75</v>
      </c>
      <c r="L53">
        <f t="shared" si="6"/>
        <v>3.3413571347496715E-2</v>
      </c>
      <c r="M53">
        <f t="shared" si="11"/>
        <v>3.75</v>
      </c>
      <c r="N53">
        <f t="shared" si="7"/>
        <v>6.0110699981239871E-2</v>
      </c>
      <c r="O53">
        <f t="shared" si="12"/>
        <v>3.75</v>
      </c>
      <c r="Q53">
        <v>3.75</v>
      </c>
      <c r="AG53" s="1"/>
    </row>
    <row r="54" spans="5:33" x14ac:dyDescent="0.2">
      <c r="E54">
        <v>4</v>
      </c>
      <c r="F54">
        <v>1.8411013558541707E-3</v>
      </c>
      <c r="G54">
        <v>3.2859341832688835E-2</v>
      </c>
      <c r="H54">
        <v>5.9452053768623662E-2</v>
      </c>
      <c r="J54">
        <f t="shared" si="16"/>
        <v>1.8411013558541707E-3</v>
      </c>
      <c r="K54">
        <f t="shared" si="17"/>
        <v>4</v>
      </c>
      <c r="L54">
        <f t="shared" si="6"/>
        <v>3.2859341832688835E-2</v>
      </c>
      <c r="M54">
        <f t="shared" si="11"/>
        <v>4</v>
      </c>
      <c r="N54">
        <f t="shared" si="7"/>
        <v>5.9452053768623662E-2</v>
      </c>
      <c r="O54">
        <f t="shared" si="12"/>
        <v>4</v>
      </c>
      <c r="Q54">
        <v>4</v>
      </c>
      <c r="AG54" s="1"/>
    </row>
    <row r="55" spans="5:33" x14ac:dyDescent="0.2">
      <c r="E55">
        <v>4.25</v>
      </c>
      <c r="F55">
        <v>1.7157741509373184E-3</v>
      </c>
      <c r="G55">
        <v>3.2098672160277654E-2</v>
      </c>
      <c r="H55">
        <v>6.090759263776703E-2</v>
      </c>
      <c r="J55">
        <f t="shared" si="16"/>
        <v>1.7157741509373184E-3</v>
      </c>
      <c r="K55">
        <f t="shared" si="17"/>
        <v>4.25</v>
      </c>
      <c r="L55">
        <f t="shared" si="6"/>
        <v>3.2098672160277654E-2</v>
      </c>
      <c r="M55">
        <f t="shared" si="11"/>
        <v>4.25</v>
      </c>
      <c r="N55">
        <f t="shared" si="7"/>
        <v>6.090759263776703E-2</v>
      </c>
      <c r="O55">
        <f t="shared" si="12"/>
        <v>4.25</v>
      </c>
      <c r="Q55">
        <v>4.25</v>
      </c>
      <c r="AG55" s="1"/>
    </row>
    <row r="56" spans="5:33" x14ac:dyDescent="0.2">
      <c r="E56">
        <v>4.5</v>
      </c>
      <c r="F56">
        <v>1.6152302608732879E-3</v>
      </c>
      <c r="G56">
        <v>3.1912125125653321E-2</v>
      </c>
      <c r="H56">
        <v>6.0599762805849472E-2</v>
      </c>
      <c r="J56">
        <f t="shared" si="16"/>
        <v>1.6152302608732879E-3</v>
      </c>
      <c r="K56">
        <f t="shared" si="17"/>
        <v>4.5</v>
      </c>
      <c r="L56">
        <f t="shared" si="6"/>
        <v>3.1912125125653321E-2</v>
      </c>
      <c r="M56">
        <f t="shared" si="11"/>
        <v>4.5</v>
      </c>
      <c r="N56">
        <f t="shared" si="7"/>
        <v>6.0599762805849472E-2</v>
      </c>
      <c r="O56">
        <f t="shared" si="12"/>
        <v>4.5</v>
      </c>
      <c r="Q56">
        <v>4.5</v>
      </c>
      <c r="AG56" s="1"/>
    </row>
    <row r="57" spans="5:33" x14ac:dyDescent="0.2">
      <c r="E57">
        <v>4.75</v>
      </c>
      <c r="F57">
        <v>1.5856674316345122E-3</v>
      </c>
      <c r="G57">
        <v>3.1500919829827584E-2</v>
      </c>
      <c r="H57">
        <v>6.0714981315398688E-2</v>
      </c>
      <c r="J57">
        <f t="shared" si="16"/>
        <v>1.5856674316345122E-3</v>
      </c>
      <c r="K57">
        <f t="shared" si="17"/>
        <v>4.75</v>
      </c>
      <c r="L57">
        <f t="shared" si="6"/>
        <v>3.1500919829827584E-2</v>
      </c>
      <c r="M57">
        <f t="shared" si="11"/>
        <v>4.75</v>
      </c>
      <c r="N57">
        <f t="shared" si="7"/>
        <v>6.0714981315398688E-2</v>
      </c>
      <c r="O57">
        <f t="shared" si="12"/>
        <v>4.75</v>
      </c>
      <c r="Q57">
        <v>4.75</v>
      </c>
      <c r="AG57" s="1"/>
    </row>
    <row r="58" spans="5:33" x14ac:dyDescent="0.2">
      <c r="E58">
        <v>5.25</v>
      </c>
      <c r="F58">
        <v>1.5585513078886235E-3</v>
      </c>
      <c r="G58">
        <v>3.1482626049088733E-2</v>
      </c>
      <c r="H58">
        <v>6.0533861385805077E-2</v>
      </c>
      <c r="J58">
        <f t="shared" si="16"/>
        <v>1.5585513078886235E-3</v>
      </c>
      <c r="K58">
        <f t="shared" si="17"/>
        <v>5.25</v>
      </c>
      <c r="L58">
        <f t="shared" si="6"/>
        <v>3.1482626049088733E-2</v>
      </c>
      <c r="M58">
        <f t="shared" si="11"/>
        <v>5.25</v>
      </c>
      <c r="N58">
        <f t="shared" si="7"/>
        <v>6.0533861385805077E-2</v>
      </c>
      <c r="O58">
        <f t="shared" si="12"/>
        <v>5.25</v>
      </c>
      <c r="Q58">
        <v>5.25</v>
      </c>
      <c r="AG58" s="1"/>
    </row>
    <row r="59" spans="5:33" x14ac:dyDescent="0.2">
      <c r="E59">
        <v>5.75</v>
      </c>
      <c r="F59">
        <v>1.5312806233812775E-3</v>
      </c>
      <c r="G59">
        <v>3.0202046551856345E-2</v>
      </c>
      <c r="H59">
        <v>6.0636384454293091E-2</v>
      </c>
      <c r="J59">
        <f t="shared" si="16"/>
        <v>1.5312806233812775E-3</v>
      </c>
      <c r="K59">
        <f t="shared" si="17"/>
        <v>5.75</v>
      </c>
      <c r="L59">
        <f t="shared" si="6"/>
        <v>3.0202046551856345E-2</v>
      </c>
      <c r="M59">
        <f t="shared" si="11"/>
        <v>5.75</v>
      </c>
      <c r="N59">
        <f t="shared" si="7"/>
        <v>6.0636384454293091E-2</v>
      </c>
      <c r="O59">
        <f t="shared" si="12"/>
        <v>5.75</v>
      </c>
      <c r="Q59">
        <v>5.75</v>
      </c>
      <c r="AG59" s="1"/>
    </row>
    <row r="60" spans="5:33" x14ac:dyDescent="0.2">
      <c r="E60">
        <v>6.25</v>
      </c>
      <c r="F60">
        <v>1.4829989194090308E-3</v>
      </c>
      <c r="G60">
        <v>2.9321245764663745E-2</v>
      </c>
      <c r="H60">
        <v>6.0525882536846431E-2</v>
      </c>
      <c r="J60">
        <f t="shared" si="16"/>
        <v>1.4829989194090308E-3</v>
      </c>
      <c r="K60">
        <f t="shared" si="17"/>
        <v>6.25</v>
      </c>
      <c r="L60">
        <f t="shared" si="6"/>
        <v>2.9321245764663745E-2</v>
      </c>
      <c r="M60">
        <f t="shared" si="11"/>
        <v>6.25</v>
      </c>
      <c r="N60">
        <f t="shared" si="7"/>
        <v>6.0525882536846431E-2</v>
      </c>
      <c r="O60">
        <f t="shared" si="12"/>
        <v>6.25</v>
      </c>
      <c r="Q60">
        <v>6.25</v>
      </c>
      <c r="AG60" s="1"/>
    </row>
    <row r="61" spans="5:33" x14ac:dyDescent="0.2">
      <c r="E61">
        <v>6.75</v>
      </c>
      <c r="F61">
        <v>1.5478927755583998E-3</v>
      </c>
      <c r="G61">
        <v>2.907318211357859E-2</v>
      </c>
      <c r="H61">
        <v>6.152837301502978E-2</v>
      </c>
      <c r="J61">
        <f t="shared" si="16"/>
        <v>1.5478927755583998E-3</v>
      </c>
      <c r="K61">
        <f t="shared" si="17"/>
        <v>6.75</v>
      </c>
      <c r="L61">
        <f t="shared" si="6"/>
        <v>2.907318211357859E-2</v>
      </c>
      <c r="M61">
        <f t="shared" si="11"/>
        <v>6.75</v>
      </c>
      <c r="N61">
        <f t="shared" si="7"/>
        <v>6.152837301502978E-2</v>
      </c>
      <c r="O61">
        <f t="shared" si="12"/>
        <v>6.75</v>
      </c>
      <c r="Q61">
        <v>6.75</v>
      </c>
      <c r="AG61" s="1"/>
    </row>
    <row r="62" spans="5:33" x14ac:dyDescent="0.2">
      <c r="E62">
        <v>7.25</v>
      </c>
      <c r="F62">
        <v>1.5820957054197453E-3</v>
      </c>
      <c r="G62">
        <v>2.8633154286570733E-2</v>
      </c>
      <c r="H62">
        <v>6.1799377186272132E-2</v>
      </c>
      <c r="J62">
        <f t="shared" si="16"/>
        <v>1.5820957054197453E-3</v>
      </c>
      <c r="K62">
        <f t="shared" si="17"/>
        <v>7.25</v>
      </c>
      <c r="L62">
        <f>G62</f>
        <v>2.8633154286570733E-2</v>
      </c>
      <c r="M62">
        <f t="shared" si="11"/>
        <v>7.25</v>
      </c>
      <c r="N62">
        <f t="shared" si="7"/>
        <v>6.1799377186272132E-2</v>
      </c>
      <c r="O62">
        <f t="shared" si="12"/>
        <v>7.25</v>
      </c>
      <c r="Q62">
        <v>7.25</v>
      </c>
    </row>
    <row r="82" spans="1:21" ht="21" x14ac:dyDescent="0.25">
      <c r="B82" s="66" t="s">
        <v>9</v>
      </c>
      <c r="C82" s="66"/>
      <c r="D82" s="66"/>
      <c r="E82" s="66"/>
      <c r="F82" s="66"/>
      <c r="G82" s="66"/>
      <c r="H82" s="66"/>
      <c r="M82" s="9" t="s">
        <v>10</v>
      </c>
    </row>
    <row r="83" spans="1:21" x14ac:dyDescent="0.2">
      <c r="B83" s="12" t="s">
        <v>107</v>
      </c>
      <c r="E83" s="12"/>
      <c r="F83" s="12" t="s">
        <v>109</v>
      </c>
      <c r="L83" s="12" t="s">
        <v>16</v>
      </c>
      <c r="O83" s="12"/>
      <c r="P83" s="12" t="s">
        <v>110</v>
      </c>
    </row>
    <row r="84" spans="1:21" x14ac:dyDescent="0.2">
      <c r="A84" t="s">
        <v>6</v>
      </c>
      <c r="B84" t="s">
        <v>0</v>
      </c>
      <c r="C84" t="s">
        <v>2</v>
      </c>
      <c r="D84" t="s">
        <v>3</v>
      </c>
      <c r="F84" t="s">
        <v>5</v>
      </c>
      <c r="G84" t="s">
        <v>1</v>
      </c>
      <c r="H84" t="s">
        <v>4</v>
      </c>
      <c r="K84" t="s">
        <v>6</v>
      </c>
      <c r="L84" t="s">
        <v>0</v>
      </c>
      <c r="M84" t="s">
        <v>2</v>
      </c>
      <c r="N84" t="s">
        <v>3</v>
      </c>
      <c r="P84" t="s">
        <v>5</v>
      </c>
      <c r="Q84" t="s">
        <v>1</v>
      </c>
      <c r="R84" t="s">
        <v>4</v>
      </c>
      <c r="T84" s="1"/>
      <c r="U84" s="1"/>
    </row>
    <row r="85" spans="1:21" x14ac:dyDescent="0.2">
      <c r="A85">
        <v>0</v>
      </c>
      <c r="B85">
        <v>2.22938105622972</v>
      </c>
      <c r="C85">
        <v>2.18603860489053</v>
      </c>
      <c r="D85">
        <v>1.4448917627934999E-2</v>
      </c>
      <c r="F85">
        <v>2.2010029586629201</v>
      </c>
      <c r="G85">
        <v>3.23720377491551</v>
      </c>
      <c r="H85">
        <v>5.3475301839863099E-2</v>
      </c>
      <c r="K85">
        <v>0</v>
      </c>
      <c r="L85">
        <f>(B85-0.0067)/1.609*0.05</f>
        <v>6.9070262779046626E-2</v>
      </c>
      <c r="M85">
        <f>(C85+0.0881)/1.0504*0.05</f>
        <v>0.10825107601344869</v>
      </c>
      <c r="N85">
        <f>(D85+0.0221)/1.8135*0.05</f>
        <v>1.0076900366124898E-3</v>
      </c>
      <c r="P85">
        <f t="shared" ref="P85:P92" si="18">(F85-0.0067)/1.609*0.05</f>
        <v>6.8188407665100079E-2</v>
      </c>
      <c r="Q85">
        <f>(G85+0.0881)/1.0504*0.05</f>
        <v>0.15828749880595536</v>
      </c>
      <c r="R85">
        <f t="shared" ref="R85:R92" si="19">(H85+0.0221)/1.8135*0.05</f>
        <v>2.0836862928001964E-3</v>
      </c>
      <c r="T85" s="1"/>
      <c r="U85" s="1"/>
    </row>
    <row r="86" spans="1:21" x14ac:dyDescent="0.2">
      <c r="A86">
        <v>0.25</v>
      </c>
      <c r="B86">
        <v>1.6023207641710699</v>
      </c>
      <c r="C86">
        <v>1.8000014160879401</v>
      </c>
      <c r="D86">
        <v>0.72037307963969499</v>
      </c>
      <c r="F86">
        <v>1.6266539006123499</v>
      </c>
      <c r="G86">
        <v>2.8232521948715101</v>
      </c>
      <c r="H86">
        <v>0.599850526123345</v>
      </c>
      <c r="K86">
        <v>0.25</v>
      </c>
      <c r="L86">
        <f t="shared" ref="L86:L109" si="20">(B86-0.0067)/1.609*0.05</f>
        <v>4.958423754416004E-2</v>
      </c>
      <c r="M86">
        <f t="shared" ref="M86:M109" si="21">(C86+0.0881)/1.0504*0.05</f>
        <v>8.9875353012563802E-2</v>
      </c>
      <c r="N86">
        <f t="shared" ref="N86:N104" si="22">(D86+0.0221)/1.8135*0.05</f>
        <v>2.0470721798723328E-2</v>
      </c>
      <c r="P86">
        <f t="shared" si="18"/>
        <v>5.0340394674094159E-2</v>
      </c>
      <c r="Q86">
        <f t="shared" ref="Q86:Q91" si="23">(G86+0.0881)/1.0504*0.05</f>
        <v>0.13858302526996907</v>
      </c>
      <c r="R86">
        <f t="shared" si="19"/>
        <v>1.714779504062159E-2</v>
      </c>
      <c r="T86" s="1"/>
      <c r="U86" s="1"/>
    </row>
    <row r="87" spans="1:21" x14ac:dyDescent="0.2">
      <c r="A87">
        <v>0.5</v>
      </c>
      <c r="B87">
        <v>1.17086095313065</v>
      </c>
      <c r="C87">
        <v>1.43045728940531</v>
      </c>
      <c r="D87">
        <v>1.1387091613931899</v>
      </c>
      <c r="F87">
        <v>1.2397362133245899</v>
      </c>
      <c r="G87">
        <v>2.5701932105946899</v>
      </c>
      <c r="H87">
        <v>0.96714856253111703</v>
      </c>
      <c r="K87">
        <v>0.5</v>
      </c>
      <c r="L87">
        <f t="shared" si="20"/>
        <v>3.6176536766023934E-2</v>
      </c>
      <c r="M87">
        <f t="shared" si="21"/>
        <v>7.228471484221774E-2</v>
      </c>
      <c r="N87">
        <f t="shared" si="22"/>
        <v>3.2004663947978768E-2</v>
      </c>
      <c r="P87">
        <f t="shared" si="18"/>
        <v>3.8316849388582666E-2</v>
      </c>
      <c r="Q87">
        <f t="shared" si="23"/>
        <v>0.12653718633828492</v>
      </c>
      <c r="R87">
        <f t="shared" si="19"/>
        <v>2.7274567480868955E-2</v>
      </c>
      <c r="T87" s="1"/>
      <c r="U87" s="1"/>
    </row>
    <row r="88" spans="1:21" x14ac:dyDescent="0.2">
      <c r="A88">
        <v>0.75</v>
      </c>
      <c r="B88" s="11">
        <v>0.90008643735382499</v>
      </c>
      <c r="C88" s="11">
        <v>1.2626675875216899</v>
      </c>
      <c r="D88" s="11">
        <v>1.4141472275337601</v>
      </c>
      <c r="F88">
        <v>0.98792785775302905</v>
      </c>
      <c r="G88">
        <v>2.3726485779575799</v>
      </c>
      <c r="H88">
        <v>1.22918473365877</v>
      </c>
      <c r="K88">
        <v>0.75</v>
      </c>
      <c r="L88">
        <f t="shared" si="20"/>
        <v>2.7762163994836078E-2</v>
      </c>
      <c r="M88">
        <f t="shared" si="21"/>
        <v>6.4297771683248767E-2</v>
      </c>
      <c r="N88">
        <f t="shared" si="22"/>
        <v>3.9598765578543159E-2</v>
      </c>
      <c r="P88">
        <f t="shared" si="18"/>
        <v>3.049185387672558E-2</v>
      </c>
      <c r="Q88">
        <f t="shared" si="23"/>
        <v>0.11713388128130141</v>
      </c>
      <c r="R88">
        <f t="shared" si="19"/>
        <v>3.4499165526847807E-2</v>
      </c>
      <c r="T88" s="1"/>
      <c r="U88" s="1"/>
    </row>
    <row r="89" spans="1:21" x14ac:dyDescent="0.2">
      <c r="A89">
        <v>1</v>
      </c>
      <c r="B89" s="3">
        <v>0.71206779330695102</v>
      </c>
      <c r="C89" s="3">
        <v>1.0932146448514499</v>
      </c>
      <c r="D89" s="11">
        <v>1.6112710293521899</v>
      </c>
      <c r="F89">
        <v>0.77547007765124198</v>
      </c>
      <c r="G89">
        <v>2.21442376353821</v>
      </c>
      <c r="H89">
        <v>1.4196173057469901</v>
      </c>
      <c r="K89">
        <v>1</v>
      </c>
      <c r="L89">
        <f t="shared" si="20"/>
        <v>2.191944665341675E-2</v>
      </c>
      <c r="M89">
        <f t="shared" si="21"/>
        <v>5.623165674273848E-2</v>
      </c>
      <c r="N89">
        <f t="shared" si="22"/>
        <v>4.5033664994546183E-2</v>
      </c>
      <c r="P89">
        <f t="shared" si="18"/>
        <v>2.3889685445967743E-2</v>
      </c>
      <c r="Q89">
        <f t="shared" si="23"/>
        <v>0.10960223550734055</v>
      </c>
      <c r="R89">
        <f t="shared" si="19"/>
        <v>3.9749581079321486E-2</v>
      </c>
      <c r="T89" s="1"/>
      <c r="U89" s="1"/>
    </row>
    <row r="90" spans="1:21" x14ac:dyDescent="0.2">
      <c r="A90">
        <v>1.25</v>
      </c>
      <c r="B90" s="11">
        <v>0.54309470927262304</v>
      </c>
      <c r="C90" s="11">
        <v>0.997408863995215</v>
      </c>
      <c r="D90" s="11">
        <v>1.7410114253354301</v>
      </c>
      <c r="F90">
        <v>0.62622242428452202</v>
      </c>
      <c r="G90">
        <v>2.0771812175162498</v>
      </c>
      <c r="H90">
        <v>1.5801878526856601</v>
      </c>
      <c r="K90">
        <v>1.25</v>
      </c>
      <c r="L90">
        <f t="shared" si="20"/>
        <v>1.6668573936377346E-2</v>
      </c>
      <c r="M90">
        <f t="shared" si="21"/>
        <v>5.1671214013481293E-2</v>
      </c>
      <c r="N90">
        <f t="shared" si="22"/>
        <v>4.861073684409789E-2</v>
      </c>
      <c r="P90">
        <f t="shared" si="18"/>
        <v>1.9251784471240586E-2</v>
      </c>
      <c r="Q90">
        <f t="shared" si="23"/>
        <v>0.1030693648855793</v>
      </c>
      <c r="R90">
        <f t="shared" si="19"/>
        <v>4.417667087636229E-2</v>
      </c>
      <c r="T90" s="1"/>
      <c r="U90" s="1"/>
    </row>
    <row r="91" spans="1:21" x14ac:dyDescent="0.2">
      <c r="A91">
        <v>1.5</v>
      </c>
      <c r="B91" s="11">
        <v>0.43191002509725901</v>
      </c>
      <c r="C91" s="11">
        <v>0.90334436294675102</v>
      </c>
      <c r="D91" s="11">
        <v>1.82665878805364</v>
      </c>
      <c r="F91">
        <v>0.49092577266605503</v>
      </c>
      <c r="G91">
        <v>1.98422246057116</v>
      </c>
      <c r="H91">
        <v>1.7102868512178899</v>
      </c>
      <c r="K91">
        <v>1.5</v>
      </c>
      <c r="L91">
        <f t="shared" si="20"/>
        <v>1.3213487417565541E-2</v>
      </c>
      <c r="M91">
        <f t="shared" si="21"/>
        <v>4.7193657794495004E-2</v>
      </c>
      <c r="N91">
        <f t="shared" si="22"/>
        <v>5.0972119880166533E-2</v>
      </c>
      <c r="P91">
        <f t="shared" si="18"/>
        <v>1.5047413693786671E-2</v>
      </c>
      <c r="Q91">
        <f t="shared" si="23"/>
        <v>9.8644443096494672E-2</v>
      </c>
      <c r="R91">
        <f t="shared" si="19"/>
        <v>4.7763629755111392E-2</v>
      </c>
      <c r="T91" s="1"/>
      <c r="U91" s="1"/>
    </row>
    <row r="92" spans="1:21" x14ac:dyDescent="0.2">
      <c r="A92">
        <v>1.75</v>
      </c>
      <c r="B92" s="11">
        <v>0.33128355664659498</v>
      </c>
      <c r="C92" s="11">
        <v>0.81572806842025802</v>
      </c>
      <c r="D92" s="11">
        <v>1.94430430291358</v>
      </c>
      <c r="F92">
        <v>0.38803513240639698</v>
      </c>
      <c r="G92">
        <v>1.9006002912981199</v>
      </c>
      <c r="H92">
        <v>1.8113600771262399</v>
      </c>
      <c r="K92">
        <v>1.75</v>
      </c>
      <c r="L92">
        <f t="shared" si="20"/>
        <v>1.0086499585040244E-2</v>
      </c>
      <c r="M92">
        <f t="shared" si="21"/>
        <v>4.3023042099212587E-2</v>
      </c>
      <c r="N92">
        <f t="shared" si="22"/>
        <v>5.4215723818957277E-2</v>
      </c>
      <c r="P92">
        <f t="shared" si="18"/>
        <v>1.185006626495951E-2</v>
      </c>
      <c r="Q92">
        <f>(G92+0.0881)/1.0504*0.05</f>
        <v>9.466395141365766E-2</v>
      </c>
      <c r="R92">
        <f t="shared" si="19"/>
        <v>5.0550319192893302E-2</v>
      </c>
      <c r="T92" s="1"/>
      <c r="U92" s="1"/>
    </row>
    <row r="93" spans="1:21" x14ac:dyDescent="0.2">
      <c r="A93">
        <v>2</v>
      </c>
      <c r="B93" s="11">
        <v>0.25993284936323602</v>
      </c>
      <c r="C93" s="11">
        <v>0.78110808511005703</v>
      </c>
      <c r="D93" s="11">
        <v>1.9823127610793001</v>
      </c>
      <c r="F93">
        <v>0.299394122101171</v>
      </c>
      <c r="G93">
        <v>1.8177312114533899</v>
      </c>
      <c r="H93">
        <v>1.8957637769660201</v>
      </c>
      <c r="K93">
        <v>2</v>
      </c>
      <c r="L93">
        <f t="shared" si="20"/>
        <v>7.8692619441651981E-3</v>
      </c>
      <c r="M93">
        <f t="shared" si="21"/>
        <v>4.1375099253144372E-2</v>
      </c>
      <c r="N93">
        <f t="shared" si="22"/>
        <v>5.5263654840896063E-2</v>
      </c>
      <c r="P93">
        <f t="shared" ref="P93:P101" si="24">(F93-0.0067)/1.609*0.05</f>
        <v>9.0955289652321636E-3</v>
      </c>
      <c r="Q93">
        <f t="shared" ref="Q93:Q101" si="25">(G93+0.0881)/1.0504*0.05</f>
        <v>9.0719307475884914E-2</v>
      </c>
      <c r="R93">
        <f t="shared" ref="R93:R100" si="26">(H93+0.0221)/1.8135*0.05</f>
        <v>5.2877413205569906E-2</v>
      </c>
      <c r="T93" s="1"/>
      <c r="U93" s="1"/>
    </row>
    <row r="94" spans="1:21" x14ac:dyDescent="0.2">
      <c r="A94">
        <v>2.25</v>
      </c>
      <c r="B94" s="11">
        <v>0.202135260414676</v>
      </c>
      <c r="C94" s="11">
        <v>0.73022171321324503</v>
      </c>
      <c r="D94" s="11">
        <v>2.0215818867839199</v>
      </c>
      <c r="F94">
        <v>0.23433779981814601</v>
      </c>
      <c r="G94">
        <v>1.7622230888856001</v>
      </c>
      <c r="H94">
        <v>1.9486047097516801</v>
      </c>
      <c r="K94">
        <v>2.25</v>
      </c>
      <c r="L94">
        <f t="shared" si="20"/>
        <v>6.0731901931223124E-3</v>
      </c>
      <c r="M94">
        <f t="shared" si="21"/>
        <v>3.8952861443890187E-2</v>
      </c>
      <c r="N94">
        <f t="shared" si="22"/>
        <v>5.6346343721641025E-2</v>
      </c>
      <c r="P94">
        <f t="shared" si="24"/>
        <v>7.07389060963785E-3</v>
      </c>
      <c r="Q94">
        <f t="shared" si="25"/>
        <v>8.8077070110700706E-2</v>
      </c>
      <c r="R94">
        <f t="shared" si="26"/>
        <v>5.4334290315734224E-2</v>
      </c>
      <c r="T94" s="1"/>
      <c r="U94" s="1"/>
    </row>
    <row r="95" spans="1:21" x14ac:dyDescent="0.2">
      <c r="A95">
        <v>2.5</v>
      </c>
      <c r="B95" s="11">
        <v>0.162592945795657</v>
      </c>
      <c r="C95" s="11">
        <v>0.70795064628369297</v>
      </c>
      <c r="D95" s="11">
        <v>2.08145746941823</v>
      </c>
      <c r="F95">
        <v>0.166459134743937</v>
      </c>
      <c r="G95">
        <v>1.7006080836545301</v>
      </c>
      <c r="H95">
        <v>2.0087099186129702</v>
      </c>
      <c r="K95">
        <v>2.5</v>
      </c>
      <c r="L95">
        <f t="shared" si="20"/>
        <v>4.8444047792311068E-3</v>
      </c>
      <c r="M95">
        <f t="shared" si="21"/>
        <v>3.7892738303679216E-2</v>
      </c>
      <c r="N95">
        <f t="shared" si="22"/>
        <v>5.7997173129810592E-2</v>
      </c>
      <c r="P95">
        <f t="shared" si="24"/>
        <v>4.9645473817258243E-3</v>
      </c>
      <c r="Q95">
        <f t="shared" si="25"/>
        <v>8.5144139549434991E-2</v>
      </c>
      <c r="R95">
        <f t="shared" si="26"/>
        <v>5.5991450747531583E-2</v>
      </c>
      <c r="T95" s="1"/>
      <c r="U95" s="1"/>
    </row>
    <row r="96" spans="1:21" x14ac:dyDescent="0.2">
      <c r="A96">
        <v>2.75</v>
      </c>
      <c r="B96" s="11">
        <v>0.13136300849848301</v>
      </c>
      <c r="C96" s="11">
        <v>0.65565976359530298</v>
      </c>
      <c r="D96" s="11">
        <v>2.07296665524595</v>
      </c>
      <c r="F96">
        <v>0.113867976523677</v>
      </c>
      <c r="G96">
        <v>1.6597678143382599</v>
      </c>
      <c r="H96">
        <v>2.0565917813872598</v>
      </c>
      <c r="K96">
        <v>2.75</v>
      </c>
      <c r="L96">
        <f t="shared" si="20"/>
        <v>3.873928169623462E-3</v>
      </c>
      <c r="M96">
        <f t="shared" si="21"/>
        <v>3.5403644497110767E-2</v>
      </c>
      <c r="N96">
        <f t="shared" si="22"/>
        <v>5.7763072932063703E-2</v>
      </c>
      <c r="P96">
        <f t="shared" si="24"/>
        <v>3.3302665172056248E-3</v>
      </c>
      <c r="Q96">
        <f t="shared" si="25"/>
        <v>8.3200105404524938E-2</v>
      </c>
      <c r="R96">
        <f t="shared" si="26"/>
        <v>5.7311601361655917E-2</v>
      </c>
      <c r="T96" s="1"/>
      <c r="U96" s="1"/>
    </row>
    <row r="97" spans="1:21" x14ac:dyDescent="0.2">
      <c r="A97">
        <v>3</v>
      </c>
      <c r="B97" s="11">
        <v>0.110357970191788</v>
      </c>
      <c r="C97" s="11">
        <v>0.64870456675650801</v>
      </c>
      <c r="D97" s="11">
        <v>2.1450329366649399</v>
      </c>
      <c r="F97">
        <v>7.6017823632983303E-2</v>
      </c>
      <c r="G97">
        <v>1.6160166734053001</v>
      </c>
      <c r="H97">
        <v>2.0909382851773501</v>
      </c>
      <c r="K97">
        <v>3</v>
      </c>
      <c r="L97">
        <f t="shared" si="20"/>
        <v>3.2211923614601616E-3</v>
      </c>
      <c r="M97">
        <f t="shared" si="21"/>
        <v>3.5072570770968585E-2</v>
      </c>
      <c r="N97">
        <f t="shared" si="22"/>
        <v>5.9750012039287016E-2</v>
      </c>
      <c r="P97">
        <f t="shared" si="24"/>
        <v>2.1540653708198667E-3</v>
      </c>
      <c r="Q97">
        <f t="shared" si="25"/>
        <v>8.1117511110305615E-2</v>
      </c>
      <c r="R97">
        <f t="shared" si="26"/>
        <v>5.8258568656668057E-2</v>
      </c>
      <c r="T97" s="1"/>
      <c r="U97" s="1"/>
    </row>
    <row r="98" spans="1:21" x14ac:dyDescent="0.2">
      <c r="A98">
        <v>3.25</v>
      </c>
      <c r="B98" s="11">
        <v>9.4856074383509306E-2</v>
      </c>
      <c r="C98" s="11">
        <v>0.61759147669111703</v>
      </c>
      <c r="D98" s="11">
        <v>2.1239129840371</v>
      </c>
      <c r="F98">
        <v>5.4916220788100399E-2</v>
      </c>
      <c r="G98">
        <v>1.5990572283547</v>
      </c>
      <c r="H98">
        <v>2.1116911229114099</v>
      </c>
      <c r="I98" s="1"/>
      <c r="K98">
        <v>3.25</v>
      </c>
      <c r="L98">
        <f t="shared" si="20"/>
        <v>2.7394678180083691E-3</v>
      </c>
      <c r="M98">
        <f t="shared" si="21"/>
        <v>3.3591559248434738E-2</v>
      </c>
      <c r="N98">
        <f t="shared" si="22"/>
        <v>5.9167713924375524E-2</v>
      </c>
      <c r="P98">
        <f t="shared" si="24"/>
        <v>1.4983288001274211E-3</v>
      </c>
      <c r="Q98">
        <f t="shared" si="25"/>
        <v>8.0310226026023432E-2</v>
      </c>
      <c r="R98">
        <f t="shared" si="26"/>
        <v>5.883074504856383E-2</v>
      </c>
      <c r="T98" s="1"/>
      <c r="U98" s="1"/>
    </row>
    <row r="99" spans="1:21" x14ac:dyDescent="0.2">
      <c r="A99">
        <v>3.5</v>
      </c>
      <c r="B99" s="11">
        <v>8.1828041390979003E-2</v>
      </c>
      <c r="C99" s="11">
        <v>0.61927150131347797</v>
      </c>
      <c r="D99" s="11">
        <v>2.15096351518909</v>
      </c>
      <c r="F99">
        <v>4.8531297513558197E-2</v>
      </c>
      <c r="G99">
        <v>1.5770504302776001</v>
      </c>
      <c r="H99">
        <v>2.1082430628010802</v>
      </c>
      <c r="I99" s="1"/>
      <c r="K99">
        <v>3.5</v>
      </c>
      <c r="L99">
        <f t="shared" si="20"/>
        <v>2.3346190612485709E-3</v>
      </c>
      <c r="M99">
        <f t="shared" si="21"/>
        <v>3.3671529955896701E-2</v>
      </c>
      <c r="N99">
        <f t="shared" si="22"/>
        <v>5.9913523991979328E-2</v>
      </c>
      <c r="P99">
        <f t="shared" si="24"/>
        <v>1.2999160196879491E-3</v>
      </c>
      <c r="Q99">
        <f t="shared" si="25"/>
        <v>7.9262682324714395E-2</v>
      </c>
      <c r="R99">
        <f t="shared" si="26"/>
        <v>5.8735678599423226E-2</v>
      </c>
      <c r="T99" s="1"/>
      <c r="U99" s="1"/>
    </row>
    <row r="100" spans="1:21" x14ac:dyDescent="0.2">
      <c r="A100">
        <v>3.75</v>
      </c>
      <c r="B100" s="11">
        <v>7.2807185446532904E-2</v>
      </c>
      <c r="C100" s="11">
        <v>0.61385230686821102</v>
      </c>
      <c r="D100" s="11">
        <v>2.1581150883195699</v>
      </c>
      <c r="F100">
        <v>4.7452526520705599E-2</v>
      </c>
      <c r="G100">
        <v>1.5568000753839799</v>
      </c>
      <c r="H100">
        <v>2.11583915937964</v>
      </c>
      <c r="I100" s="1"/>
      <c r="K100">
        <v>3.75</v>
      </c>
      <c r="L100">
        <f t="shared" si="20"/>
        <v>2.0542941406629244E-3</v>
      </c>
      <c r="M100">
        <f t="shared" si="21"/>
        <v>3.3413571347496715E-2</v>
      </c>
      <c r="N100">
        <f t="shared" si="22"/>
        <v>6.0110699981239871E-2</v>
      </c>
      <c r="P100">
        <f t="shared" si="24"/>
        <v>1.2663929931853823E-3</v>
      </c>
      <c r="Q100">
        <f>(G100+0.0881)/1.0504*0.05</f>
        <v>7.8298746924218399E-2</v>
      </c>
      <c r="R100">
        <f t="shared" si="26"/>
        <v>5.8945110542587269E-2</v>
      </c>
      <c r="T100" s="1"/>
      <c r="U100" s="1"/>
    </row>
    <row r="101" spans="1:21" x14ac:dyDescent="0.2">
      <c r="A101">
        <v>4</v>
      </c>
      <c r="B101">
        <v>6.5946641631387207E-2</v>
      </c>
      <c r="C101">
        <v>0.60220905322112706</v>
      </c>
      <c r="D101">
        <v>2.1342259901879799</v>
      </c>
      <c r="F101">
        <v>4.6289848255794699E-2</v>
      </c>
      <c r="G101">
        <v>1.5339978095065701</v>
      </c>
      <c r="H101">
        <v>2.1158396778317701</v>
      </c>
      <c r="I101" s="1"/>
      <c r="K101">
        <v>4</v>
      </c>
      <c r="L101">
        <f t="shared" si="20"/>
        <v>1.8411013558541707E-3</v>
      </c>
      <c r="M101">
        <f t="shared" si="21"/>
        <v>3.2859341832688835E-2</v>
      </c>
      <c r="N101">
        <f t="shared" si="22"/>
        <v>5.9452053768623662E-2</v>
      </c>
      <c r="P101">
        <f t="shared" si="24"/>
        <v>1.2302625312552735E-3</v>
      </c>
      <c r="Q101">
        <f t="shared" si="25"/>
        <v>7.7213338228606737E-2</v>
      </c>
      <c r="R101">
        <f>(H101+0.0221)/1.8135*0.05</f>
        <v>5.8945124836828511E-2</v>
      </c>
    </row>
    <row r="102" spans="1:21" x14ac:dyDescent="0.2">
      <c r="A102">
        <v>4.25</v>
      </c>
      <c r="B102">
        <v>6.1913612177162902E-2</v>
      </c>
      <c r="C102">
        <v>0.58622890474311296</v>
      </c>
      <c r="D102">
        <v>2.1870183849718101</v>
      </c>
      <c r="F102" s="1"/>
      <c r="G102" s="1"/>
      <c r="H102" s="1"/>
      <c r="I102" s="1"/>
      <c r="K102">
        <v>4.25</v>
      </c>
      <c r="L102">
        <f t="shared" si="20"/>
        <v>1.7157741509373184E-3</v>
      </c>
      <c r="M102">
        <f t="shared" si="21"/>
        <v>3.2098672160277654E-2</v>
      </c>
      <c r="N102">
        <f t="shared" si="22"/>
        <v>6.090759263776703E-2</v>
      </c>
    </row>
    <row r="103" spans="1:21" x14ac:dyDescent="0.2">
      <c r="A103">
        <v>4.5</v>
      </c>
      <c r="B103">
        <v>5.86781097949024E-2</v>
      </c>
      <c r="C103">
        <v>0.58230992463972497</v>
      </c>
      <c r="D103">
        <v>2.1758533969681602</v>
      </c>
      <c r="F103" s="1"/>
      <c r="G103" s="1"/>
      <c r="H103" s="1"/>
      <c r="I103" s="1"/>
      <c r="K103">
        <v>4.5</v>
      </c>
      <c r="L103">
        <f t="shared" si="20"/>
        <v>1.6152302608732879E-3</v>
      </c>
      <c r="M103">
        <f t="shared" si="21"/>
        <v>3.1912125125653321E-2</v>
      </c>
      <c r="N103">
        <f t="shared" si="22"/>
        <v>6.0599762805849472E-2</v>
      </c>
    </row>
    <row r="104" spans="1:21" x14ac:dyDescent="0.2">
      <c r="A104">
        <v>4.75</v>
      </c>
      <c r="B104">
        <v>5.7726777949998601E-2</v>
      </c>
      <c r="C104">
        <v>0.57367132378501795</v>
      </c>
      <c r="D104">
        <v>2.1800323723095101</v>
      </c>
      <c r="F104" s="1"/>
      <c r="G104" s="1"/>
      <c r="H104" s="1"/>
      <c r="I104" s="1"/>
      <c r="K104">
        <v>4.75</v>
      </c>
      <c r="L104">
        <f t="shared" si="20"/>
        <v>1.5856674316345122E-3</v>
      </c>
      <c r="M104">
        <f t="shared" si="21"/>
        <v>3.1500919829827584E-2</v>
      </c>
      <c r="N104">
        <f t="shared" si="22"/>
        <v>6.0714981315398688E-2</v>
      </c>
    </row>
    <row r="105" spans="1:21" x14ac:dyDescent="0.2">
      <c r="A105">
        <v>5.25</v>
      </c>
      <c r="B105">
        <v>5.68541810878559E-2</v>
      </c>
      <c r="C105">
        <v>0.57328700803925603</v>
      </c>
      <c r="D105">
        <v>2.17346315246315</v>
      </c>
      <c r="G105" s="1"/>
      <c r="I105" s="1"/>
      <c r="K105">
        <v>5.25</v>
      </c>
      <c r="L105">
        <f t="shared" si="20"/>
        <v>1.5585513078886235E-3</v>
      </c>
      <c r="M105">
        <f t="shared" si="21"/>
        <v>3.1482626049088733E-2</v>
      </c>
      <c r="N105">
        <f>(D105+0.0221)/1.8135*0.05</f>
        <v>6.0533861385805077E-2</v>
      </c>
    </row>
    <row r="106" spans="1:21" x14ac:dyDescent="0.2">
      <c r="A106">
        <v>5.75</v>
      </c>
      <c r="B106">
        <v>5.5976610460409498E-2</v>
      </c>
      <c r="C106">
        <v>0.54638459396139805</v>
      </c>
      <c r="D106">
        <v>2.1771816641572102</v>
      </c>
      <c r="G106" s="1"/>
      <c r="K106">
        <v>5.75</v>
      </c>
      <c r="L106">
        <f t="shared" si="20"/>
        <v>1.5312806233812775E-3</v>
      </c>
      <c r="M106">
        <f t="shared" si="21"/>
        <v>3.0202046551856345E-2</v>
      </c>
      <c r="N106">
        <f>(D106+0.0221)/1.8135*0.05</f>
        <v>6.0636384454293091E-2</v>
      </c>
    </row>
    <row r="107" spans="1:21" x14ac:dyDescent="0.2">
      <c r="A107">
        <v>6.25</v>
      </c>
      <c r="B107">
        <v>5.44229052265826E-2</v>
      </c>
      <c r="C107">
        <v>0.52788073102405597</v>
      </c>
      <c r="D107">
        <v>2.1731737596114198</v>
      </c>
      <c r="G107" s="1"/>
      <c r="K107">
        <v>6.25</v>
      </c>
      <c r="L107">
        <f t="shared" si="20"/>
        <v>1.4829989194090308E-3</v>
      </c>
      <c r="M107">
        <f t="shared" si="21"/>
        <v>2.9321245764663745E-2</v>
      </c>
      <c r="N107">
        <f>(D107+0.0221)/1.8135*0.05</f>
        <v>6.0525882536846431E-2</v>
      </c>
    </row>
    <row r="108" spans="1:21" x14ac:dyDescent="0.2">
      <c r="A108">
        <v>6.75</v>
      </c>
      <c r="B108">
        <v>5.65111895174693E-2</v>
      </c>
      <c r="C108">
        <v>0.52266940984205901</v>
      </c>
      <c r="D108">
        <v>2.2095340892551301</v>
      </c>
      <c r="G108" s="1"/>
      <c r="K108">
        <v>6.75</v>
      </c>
      <c r="L108">
        <f t="shared" si="20"/>
        <v>1.5478927755583998E-3</v>
      </c>
      <c r="M108">
        <f t="shared" si="21"/>
        <v>2.907318211357859E-2</v>
      </c>
      <c r="N108">
        <f>(D108+0.0221)/1.8135*0.05</f>
        <v>6.152837301502978E-2</v>
      </c>
    </row>
    <row r="109" spans="1:21" x14ac:dyDescent="0.2">
      <c r="A109">
        <v>7.25</v>
      </c>
      <c r="B109">
        <v>5.7611839800407398E-2</v>
      </c>
      <c r="C109">
        <v>0.51342530525227803</v>
      </c>
      <c r="D109">
        <v>2.21936341054609</v>
      </c>
      <c r="K109">
        <v>7.25</v>
      </c>
      <c r="L109">
        <f t="shared" si="20"/>
        <v>1.5820957054197453E-3</v>
      </c>
      <c r="M109">
        <f t="shared" si="21"/>
        <v>2.8633154286570733E-2</v>
      </c>
      <c r="N109">
        <f>(D109+0.0221)/1.8135*0.05</f>
        <v>6.1799377186272132E-2</v>
      </c>
    </row>
    <row r="113" spans="1:27" ht="17" thickBot="1" x14ac:dyDescent="0.25"/>
    <row r="114" spans="1:27" ht="17" thickBot="1" x14ac:dyDescent="0.25">
      <c r="E114" s="67" t="s">
        <v>11</v>
      </c>
      <c r="F114" s="68"/>
      <c r="G114" s="68"/>
      <c r="H114" s="69"/>
      <c r="K114" s="67" t="s">
        <v>12</v>
      </c>
      <c r="L114" s="68"/>
      <c r="M114" s="68"/>
      <c r="N114" s="69"/>
      <c r="Q114" s="67" t="s">
        <v>110</v>
      </c>
      <c r="R114" s="68"/>
      <c r="S114" s="68"/>
      <c r="T114" s="69"/>
      <c r="W114" s="67" t="s">
        <v>103</v>
      </c>
      <c r="X114" s="68"/>
      <c r="Y114" s="68"/>
      <c r="Z114" s="69"/>
    </row>
    <row r="115" spans="1:27" x14ac:dyDescent="0.2">
      <c r="E115" t="s">
        <v>13</v>
      </c>
      <c r="F115" t="s">
        <v>88</v>
      </c>
      <c r="G115" t="s">
        <v>89</v>
      </c>
      <c r="H115" t="s">
        <v>90</v>
      </c>
      <c r="J115" t="s">
        <v>91</v>
      </c>
      <c r="K115" t="s">
        <v>92</v>
      </c>
      <c r="L115" t="s">
        <v>93</v>
      </c>
      <c r="M115" t="s">
        <v>94</v>
      </c>
      <c r="N115" t="s">
        <v>95</v>
      </c>
      <c r="O115" t="s">
        <v>96</v>
      </c>
      <c r="Q115" t="s">
        <v>14</v>
      </c>
      <c r="R115" t="s">
        <v>88</v>
      </c>
      <c r="S115" t="s">
        <v>97</v>
      </c>
      <c r="T115" t="s">
        <v>98</v>
      </c>
      <c r="V115" t="s">
        <v>99</v>
      </c>
      <c r="W115" t="s">
        <v>100</v>
      </c>
      <c r="X115" t="s">
        <v>93</v>
      </c>
      <c r="Y115" t="s">
        <v>101</v>
      </c>
      <c r="Z115" t="s">
        <v>102</v>
      </c>
      <c r="AA115" t="s">
        <v>95</v>
      </c>
    </row>
    <row r="116" spans="1:27" x14ac:dyDescent="0.2">
      <c r="E116">
        <v>0</v>
      </c>
      <c r="F116">
        <v>6.9070262779046626E-2</v>
      </c>
      <c r="G116">
        <v>0.10825107601344869</v>
      </c>
      <c r="H116">
        <v>1.0076900366124898E-3</v>
      </c>
      <c r="J116">
        <f>F116</f>
        <v>6.9070262779046626E-2</v>
      </c>
      <c r="K116">
        <v>0</v>
      </c>
      <c r="L116">
        <f>G116+0.05</f>
        <v>0.15825107601344868</v>
      </c>
      <c r="M116">
        <v>0</v>
      </c>
      <c r="N116">
        <f>H116</f>
        <v>1.0076900366124898E-3</v>
      </c>
      <c r="O116">
        <v>0</v>
      </c>
      <c r="Q116">
        <v>0</v>
      </c>
      <c r="R116">
        <v>6.8188407665100079E-2</v>
      </c>
      <c r="S116" s="44">
        <v>0.15828749880595536</v>
      </c>
      <c r="T116">
        <v>2.0836862928001964E-3</v>
      </c>
      <c r="V116">
        <f>R116</f>
        <v>6.8188407665100079E-2</v>
      </c>
      <c r="W116">
        <v>0</v>
      </c>
      <c r="X116">
        <f>S116</f>
        <v>0.15828749880595536</v>
      </c>
      <c r="Y116">
        <f>X116</f>
        <v>0.15828749880595536</v>
      </c>
      <c r="Z116">
        <v>0</v>
      </c>
      <c r="AA116">
        <f>T116</f>
        <v>2.0836862928001964E-3</v>
      </c>
    </row>
    <row r="117" spans="1:27" x14ac:dyDescent="0.2">
      <c r="E117">
        <v>0.25</v>
      </c>
      <c r="F117">
        <v>4.958423754416004E-2</v>
      </c>
      <c r="G117">
        <v>8.9875353012563802E-2</v>
      </c>
      <c r="H117">
        <v>2.0470721798723328E-2</v>
      </c>
      <c r="J117">
        <f>F117</f>
        <v>4.958423754416004E-2</v>
      </c>
      <c r="K117">
        <f>K116+(((F117+F116)/2)^$C$119)*(E117-E116)</f>
        <v>0.25</v>
      </c>
      <c r="L117" s="44">
        <f t="shared" ref="L117:L140" si="27">G117+0.05</f>
        <v>0.13987535301256382</v>
      </c>
      <c r="M117">
        <f>M116+(((G117+G116)/2)^$C$119)*(E117-E116)</f>
        <v>0.25</v>
      </c>
      <c r="N117">
        <f t="shared" ref="N117:N140" si="28">H117</f>
        <v>2.0470721798723328E-2</v>
      </c>
      <c r="O117">
        <f>O116+(((H117+H116)/2)^$C$119)*(E117-E116)</f>
        <v>0.25</v>
      </c>
      <c r="Q117">
        <v>0.25</v>
      </c>
      <c r="R117">
        <v>5.0340394674094159E-2</v>
      </c>
      <c r="S117">
        <v>0.13858302526996907</v>
      </c>
      <c r="T117">
        <v>1.714779504062159E-2</v>
      </c>
      <c r="V117">
        <f t="shared" ref="V117:V132" si="29">R117</f>
        <v>5.0340394674094159E-2</v>
      </c>
      <c r="W117">
        <f>W116+(((R117+R116)/2)^$C$119)*(Q117-Q116)</f>
        <v>0.25</v>
      </c>
      <c r="X117">
        <f t="shared" ref="X117:X132" si="30">S117</f>
        <v>0.13858302526996907</v>
      </c>
      <c r="Y117">
        <f t="shared" ref="Y117:Y132" si="31">X117</f>
        <v>0.13858302526996907</v>
      </c>
      <c r="Z117">
        <f>Z116+(((S117+S116)/2)^$C$119)*(Q117-Q116)</f>
        <v>0.25</v>
      </c>
      <c r="AA117">
        <f t="shared" ref="AA117:AA132" si="32">T117</f>
        <v>1.714779504062159E-2</v>
      </c>
    </row>
    <row r="118" spans="1:27" ht="17" thickBot="1" x14ac:dyDescent="0.25">
      <c r="E118">
        <v>0.5</v>
      </c>
      <c r="F118">
        <v>3.6176536766023934E-2</v>
      </c>
      <c r="G118">
        <v>7.228471484221774E-2</v>
      </c>
      <c r="H118">
        <v>3.2004663947978768E-2</v>
      </c>
      <c r="J118">
        <f>F118</f>
        <v>3.6176536766023934E-2</v>
      </c>
      <c r="K118">
        <f t="shared" ref="K118:K140" si="33">K117+(((F118+F117)/2)^$C$119)*(E118-E117)</f>
        <v>0.5</v>
      </c>
      <c r="L118" s="44">
        <f t="shared" si="27"/>
        <v>0.12228471484221774</v>
      </c>
      <c r="M118">
        <f t="shared" ref="M118:M140" si="34">M117+(((G118+G117)/2)^$C$119)*(E118-E117)</f>
        <v>0.5</v>
      </c>
      <c r="N118">
        <f t="shared" si="28"/>
        <v>3.2004663947978768E-2</v>
      </c>
      <c r="O118">
        <f t="shared" ref="O118:O140" si="35">O117+(((H118+H117)/2)^$C$119)*(E118-E117)</f>
        <v>0.5</v>
      </c>
      <c r="Q118">
        <v>0.5</v>
      </c>
      <c r="R118">
        <v>3.8316849388582666E-2</v>
      </c>
      <c r="S118">
        <v>0.12653718633828492</v>
      </c>
      <c r="T118">
        <v>2.7274567480868955E-2</v>
      </c>
      <c r="V118">
        <f t="shared" si="29"/>
        <v>3.8316849388582666E-2</v>
      </c>
      <c r="W118">
        <f t="shared" ref="W118:W132" si="36">W117+(((R118+R117)/2)^$C$119)*(Q118-Q117)</f>
        <v>0.5</v>
      </c>
      <c r="X118">
        <f t="shared" si="30"/>
        <v>0.12653718633828492</v>
      </c>
      <c r="Y118">
        <f t="shared" si="31"/>
        <v>0.12653718633828492</v>
      </c>
      <c r="Z118">
        <f t="shared" ref="Z118:Z132" si="37">Z117+(((S118+S117)/2)^$C$119)*(Q118-Q117)</f>
        <v>0.5</v>
      </c>
      <c r="AA118">
        <f t="shared" si="32"/>
        <v>2.7274567480868955E-2</v>
      </c>
    </row>
    <row r="119" spans="1:27" x14ac:dyDescent="0.2">
      <c r="A119" s="70" t="s">
        <v>17</v>
      </c>
      <c r="B119" s="71"/>
      <c r="C119" s="76">
        <v>0</v>
      </c>
      <c r="E119">
        <v>0.75</v>
      </c>
      <c r="F119">
        <v>2.7762163994836078E-2</v>
      </c>
      <c r="G119">
        <v>6.4297771683248767E-2</v>
      </c>
      <c r="H119">
        <v>3.9598765578543159E-2</v>
      </c>
      <c r="J119">
        <f t="shared" ref="J119:J140" si="38">F119</f>
        <v>2.7762163994836078E-2</v>
      </c>
      <c r="K119">
        <f t="shared" si="33"/>
        <v>0.75</v>
      </c>
      <c r="L119" s="44">
        <f t="shared" si="27"/>
        <v>0.11429777168324877</v>
      </c>
      <c r="M119">
        <f t="shared" si="34"/>
        <v>0.75</v>
      </c>
      <c r="N119">
        <f t="shared" si="28"/>
        <v>3.9598765578543159E-2</v>
      </c>
      <c r="O119">
        <f t="shared" si="35"/>
        <v>0.75</v>
      </c>
      <c r="Q119">
        <v>0.75</v>
      </c>
      <c r="R119">
        <v>3.049185387672558E-2</v>
      </c>
      <c r="S119">
        <v>0.11713388128130141</v>
      </c>
      <c r="T119">
        <v>3.4499165526847807E-2</v>
      </c>
      <c r="V119">
        <f t="shared" si="29"/>
        <v>3.049185387672558E-2</v>
      </c>
      <c r="W119">
        <f t="shared" si="36"/>
        <v>0.75</v>
      </c>
      <c r="X119">
        <f t="shared" si="30"/>
        <v>0.11713388128130141</v>
      </c>
      <c r="Y119">
        <f t="shared" si="31"/>
        <v>0.11713388128130141</v>
      </c>
      <c r="Z119">
        <f t="shared" si="37"/>
        <v>0.75</v>
      </c>
      <c r="AA119">
        <f t="shared" si="32"/>
        <v>3.4499165526847807E-2</v>
      </c>
    </row>
    <row r="120" spans="1:27" x14ac:dyDescent="0.2">
      <c r="A120" s="72"/>
      <c r="B120" s="73"/>
      <c r="C120" s="77"/>
      <c r="E120">
        <v>1</v>
      </c>
      <c r="F120">
        <v>2.191944665341675E-2</v>
      </c>
      <c r="G120">
        <v>5.623165674273848E-2</v>
      </c>
      <c r="H120">
        <v>4.5033664994546183E-2</v>
      </c>
      <c r="J120">
        <f t="shared" si="38"/>
        <v>2.191944665341675E-2</v>
      </c>
      <c r="K120">
        <f>K119+(((F120+F119)/2)^$C$119)*(E120-E119)</f>
        <v>1</v>
      </c>
      <c r="L120" s="44">
        <f t="shared" si="27"/>
        <v>0.10623165674273849</v>
      </c>
      <c r="M120">
        <f t="shared" si="34"/>
        <v>1</v>
      </c>
      <c r="N120">
        <f t="shared" si="28"/>
        <v>4.5033664994546183E-2</v>
      </c>
      <c r="O120">
        <f t="shared" si="35"/>
        <v>1</v>
      </c>
      <c r="Q120">
        <v>1</v>
      </c>
      <c r="R120">
        <v>2.3889685445967743E-2</v>
      </c>
      <c r="S120">
        <v>0.10960223550734055</v>
      </c>
      <c r="T120">
        <v>3.9749581079321486E-2</v>
      </c>
      <c r="V120">
        <f t="shared" si="29"/>
        <v>2.3889685445967743E-2</v>
      </c>
      <c r="W120">
        <f t="shared" si="36"/>
        <v>1</v>
      </c>
      <c r="X120">
        <f t="shared" si="30"/>
        <v>0.10960223550734055</v>
      </c>
      <c r="Y120">
        <f t="shared" si="31"/>
        <v>0.10960223550734055</v>
      </c>
      <c r="Z120">
        <f t="shared" si="37"/>
        <v>1</v>
      </c>
      <c r="AA120">
        <f t="shared" si="32"/>
        <v>3.9749581079321486E-2</v>
      </c>
    </row>
    <row r="121" spans="1:27" ht="17" thickBot="1" x14ac:dyDescent="0.25">
      <c r="A121" s="74"/>
      <c r="B121" s="75"/>
      <c r="C121" s="78"/>
      <c r="E121">
        <v>1.25</v>
      </c>
      <c r="F121">
        <v>1.6668573936377346E-2</v>
      </c>
      <c r="G121">
        <v>5.1671214013481293E-2</v>
      </c>
      <c r="H121">
        <v>4.861073684409789E-2</v>
      </c>
      <c r="J121">
        <f t="shared" si="38"/>
        <v>1.6668573936377346E-2</v>
      </c>
      <c r="K121">
        <f t="shared" si="33"/>
        <v>1.25</v>
      </c>
      <c r="L121" s="44">
        <f t="shared" si="27"/>
        <v>0.1016712140134813</v>
      </c>
      <c r="M121">
        <f t="shared" si="34"/>
        <v>1.25</v>
      </c>
      <c r="N121">
        <f t="shared" si="28"/>
        <v>4.861073684409789E-2</v>
      </c>
      <c r="O121">
        <f t="shared" si="35"/>
        <v>1.25</v>
      </c>
      <c r="Q121">
        <v>1.25</v>
      </c>
      <c r="R121">
        <v>1.9251784471240586E-2</v>
      </c>
      <c r="S121">
        <v>0.1030693648855793</v>
      </c>
      <c r="T121">
        <v>4.417667087636229E-2</v>
      </c>
      <c r="V121">
        <f t="shared" si="29"/>
        <v>1.9251784471240586E-2</v>
      </c>
      <c r="W121">
        <f t="shared" si="36"/>
        <v>1.25</v>
      </c>
      <c r="X121">
        <f t="shared" si="30"/>
        <v>0.1030693648855793</v>
      </c>
      <c r="Y121">
        <f t="shared" si="31"/>
        <v>0.1030693648855793</v>
      </c>
      <c r="Z121">
        <f t="shared" si="37"/>
        <v>1.25</v>
      </c>
      <c r="AA121">
        <f t="shared" si="32"/>
        <v>4.417667087636229E-2</v>
      </c>
    </row>
    <row r="122" spans="1:27" x14ac:dyDescent="0.2">
      <c r="E122">
        <v>1.5</v>
      </c>
      <c r="F122">
        <v>1.3213487417565541E-2</v>
      </c>
      <c r="G122">
        <v>4.7193657794495004E-2</v>
      </c>
      <c r="H122">
        <v>5.0972119880166533E-2</v>
      </c>
      <c r="J122">
        <f t="shared" si="38"/>
        <v>1.3213487417565541E-2</v>
      </c>
      <c r="K122">
        <f t="shared" si="33"/>
        <v>1.5</v>
      </c>
      <c r="L122" s="44">
        <f t="shared" si="27"/>
        <v>9.7193657794495014E-2</v>
      </c>
      <c r="M122">
        <f t="shared" si="34"/>
        <v>1.5</v>
      </c>
      <c r="N122">
        <f t="shared" si="28"/>
        <v>5.0972119880166533E-2</v>
      </c>
      <c r="O122">
        <f t="shared" si="35"/>
        <v>1.5</v>
      </c>
      <c r="Q122">
        <v>1.5</v>
      </c>
      <c r="R122">
        <v>1.5047413693786671E-2</v>
      </c>
      <c r="S122">
        <v>9.8644443096494672E-2</v>
      </c>
      <c r="T122">
        <v>4.7763629755111392E-2</v>
      </c>
      <c r="V122">
        <f t="shared" si="29"/>
        <v>1.5047413693786671E-2</v>
      </c>
      <c r="W122">
        <f t="shared" si="36"/>
        <v>1.5</v>
      </c>
      <c r="X122">
        <f t="shared" si="30"/>
        <v>9.8644443096494672E-2</v>
      </c>
      <c r="Y122">
        <f t="shared" si="31"/>
        <v>9.8644443096494672E-2</v>
      </c>
      <c r="Z122">
        <f t="shared" si="37"/>
        <v>1.5</v>
      </c>
      <c r="AA122">
        <f t="shared" si="32"/>
        <v>4.7763629755111392E-2</v>
      </c>
    </row>
    <row r="123" spans="1:27" x14ac:dyDescent="0.2">
      <c r="E123">
        <v>1.75</v>
      </c>
      <c r="F123">
        <v>1.0086499585040244E-2</v>
      </c>
      <c r="G123">
        <v>4.3023042099212587E-2</v>
      </c>
      <c r="H123">
        <v>5.4215723818957277E-2</v>
      </c>
      <c r="J123">
        <f t="shared" si="38"/>
        <v>1.0086499585040244E-2</v>
      </c>
      <c r="K123">
        <f t="shared" si="33"/>
        <v>1.75</v>
      </c>
      <c r="L123" s="44">
        <f t="shared" si="27"/>
        <v>9.3023042099212583E-2</v>
      </c>
      <c r="M123">
        <f t="shared" si="34"/>
        <v>1.75</v>
      </c>
      <c r="N123">
        <f t="shared" si="28"/>
        <v>5.4215723818957277E-2</v>
      </c>
      <c r="O123">
        <f t="shared" si="35"/>
        <v>1.75</v>
      </c>
      <c r="Q123">
        <v>1.75</v>
      </c>
      <c r="R123">
        <v>1.185006626495951E-2</v>
      </c>
      <c r="S123">
        <v>9.466395141365766E-2</v>
      </c>
      <c r="T123">
        <v>5.0550319192893302E-2</v>
      </c>
      <c r="V123">
        <f t="shared" si="29"/>
        <v>1.185006626495951E-2</v>
      </c>
      <c r="W123">
        <f t="shared" si="36"/>
        <v>1.75</v>
      </c>
      <c r="X123">
        <f t="shared" si="30"/>
        <v>9.466395141365766E-2</v>
      </c>
      <c r="Y123">
        <f t="shared" si="31"/>
        <v>9.466395141365766E-2</v>
      </c>
      <c r="Z123">
        <f t="shared" si="37"/>
        <v>1.75</v>
      </c>
      <c r="AA123">
        <f t="shared" si="32"/>
        <v>5.0550319192893302E-2</v>
      </c>
    </row>
    <row r="124" spans="1:27" x14ac:dyDescent="0.2">
      <c r="E124">
        <v>2</v>
      </c>
      <c r="F124">
        <v>7.8692619441651981E-3</v>
      </c>
      <c r="G124">
        <v>4.1375099253144372E-2</v>
      </c>
      <c r="H124">
        <v>5.5263654840896063E-2</v>
      </c>
      <c r="J124">
        <f t="shared" si="38"/>
        <v>7.8692619441651981E-3</v>
      </c>
      <c r="K124">
        <f t="shared" si="33"/>
        <v>2</v>
      </c>
      <c r="L124" s="44">
        <f t="shared" si="27"/>
        <v>9.1375099253144382E-2</v>
      </c>
      <c r="M124">
        <f t="shared" si="34"/>
        <v>2</v>
      </c>
      <c r="N124">
        <f t="shared" si="28"/>
        <v>5.5263654840896063E-2</v>
      </c>
      <c r="O124">
        <f t="shared" si="35"/>
        <v>2</v>
      </c>
      <c r="Q124">
        <v>2</v>
      </c>
      <c r="R124">
        <v>9.0955289652321636E-3</v>
      </c>
      <c r="S124">
        <v>9.0719307475884914E-2</v>
      </c>
      <c r="T124">
        <v>5.2877413205569906E-2</v>
      </c>
      <c r="V124">
        <f t="shared" si="29"/>
        <v>9.0955289652321636E-3</v>
      </c>
      <c r="W124">
        <f t="shared" si="36"/>
        <v>2</v>
      </c>
      <c r="X124">
        <f t="shared" si="30"/>
        <v>9.0719307475884914E-2</v>
      </c>
      <c r="Y124">
        <f t="shared" si="31"/>
        <v>9.0719307475884914E-2</v>
      </c>
      <c r="Z124">
        <f t="shared" si="37"/>
        <v>2</v>
      </c>
      <c r="AA124">
        <f t="shared" si="32"/>
        <v>5.2877413205569906E-2</v>
      </c>
    </row>
    <row r="125" spans="1:27" x14ac:dyDescent="0.2">
      <c r="E125">
        <v>2.25</v>
      </c>
      <c r="F125">
        <v>6.0731901931223124E-3</v>
      </c>
      <c r="G125">
        <v>3.8952861443890187E-2</v>
      </c>
      <c r="H125">
        <v>5.6346343721641025E-2</v>
      </c>
      <c r="J125">
        <f t="shared" si="38"/>
        <v>6.0731901931223124E-3</v>
      </c>
      <c r="K125">
        <f t="shared" si="33"/>
        <v>2.25</v>
      </c>
      <c r="L125" s="44">
        <f t="shared" si="27"/>
        <v>8.8952861443890197E-2</v>
      </c>
      <c r="M125">
        <f t="shared" si="34"/>
        <v>2.25</v>
      </c>
      <c r="N125">
        <f t="shared" si="28"/>
        <v>5.6346343721641025E-2</v>
      </c>
      <c r="O125">
        <f t="shared" si="35"/>
        <v>2.25</v>
      </c>
      <c r="Q125">
        <v>2.25</v>
      </c>
      <c r="R125">
        <v>7.07389060963785E-3</v>
      </c>
      <c r="S125">
        <v>8.8077070110700706E-2</v>
      </c>
      <c r="T125">
        <v>5.4334290315734224E-2</v>
      </c>
      <c r="V125">
        <f t="shared" si="29"/>
        <v>7.07389060963785E-3</v>
      </c>
      <c r="W125">
        <f t="shared" si="36"/>
        <v>2.25</v>
      </c>
      <c r="X125">
        <f t="shared" si="30"/>
        <v>8.8077070110700706E-2</v>
      </c>
      <c r="Y125">
        <f t="shared" si="31"/>
        <v>8.8077070110700706E-2</v>
      </c>
      <c r="Z125">
        <f t="shared" si="37"/>
        <v>2.25</v>
      </c>
      <c r="AA125">
        <f t="shared" si="32"/>
        <v>5.4334290315734224E-2</v>
      </c>
    </row>
    <row r="126" spans="1:27" x14ac:dyDescent="0.2">
      <c r="E126">
        <v>2.5</v>
      </c>
      <c r="F126">
        <v>4.8444047792311068E-3</v>
      </c>
      <c r="G126">
        <v>3.7892738303679216E-2</v>
      </c>
      <c r="H126">
        <v>5.7997173129810592E-2</v>
      </c>
      <c r="J126">
        <f t="shared" si="38"/>
        <v>4.8444047792311068E-3</v>
      </c>
      <c r="K126">
        <f t="shared" si="33"/>
        <v>2.5</v>
      </c>
      <c r="L126" s="44">
        <f t="shared" si="27"/>
        <v>8.7892738303679219E-2</v>
      </c>
      <c r="M126">
        <f t="shared" si="34"/>
        <v>2.5</v>
      </c>
      <c r="N126">
        <f t="shared" si="28"/>
        <v>5.7997173129810592E-2</v>
      </c>
      <c r="O126">
        <f t="shared" si="35"/>
        <v>2.5</v>
      </c>
      <c r="Q126">
        <v>2.5</v>
      </c>
      <c r="R126">
        <v>4.9645473817258243E-3</v>
      </c>
      <c r="S126">
        <v>8.5144139549434991E-2</v>
      </c>
      <c r="T126">
        <v>5.5991450747531583E-2</v>
      </c>
      <c r="V126">
        <f t="shared" si="29"/>
        <v>4.9645473817258243E-3</v>
      </c>
      <c r="W126">
        <f t="shared" si="36"/>
        <v>2.5</v>
      </c>
      <c r="X126">
        <f t="shared" si="30"/>
        <v>8.5144139549434991E-2</v>
      </c>
      <c r="Y126">
        <f t="shared" si="31"/>
        <v>8.5144139549434991E-2</v>
      </c>
      <c r="Z126">
        <f t="shared" si="37"/>
        <v>2.5</v>
      </c>
      <c r="AA126">
        <f t="shared" si="32"/>
        <v>5.5991450747531583E-2</v>
      </c>
    </row>
    <row r="127" spans="1:27" x14ac:dyDescent="0.2">
      <c r="E127">
        <v>2.75</v>
      </c>
      <c r="F127">
        <v>3.873928169623462E-3</v>
      </c>
      <c r="G127">
        <v>3.5403644497110767E-2</v>
      </c>
      <c r="H127">
        <v>5.7763072932063703E-2</v>
      </c>
      <c r="J127">
        <f t="shared" si="38"/>
        <v>3.873928169623462E-3</v>
      </c>
      <c r="K127">
        <f t="shared" si="33"/>
        <v>2.75</v>
      </c>
      <c r="L127" s="44">
        <f t="shared" si="27"/>
        <v>8.540364449711077E-2</v>
      </c>
      <c r="M127">
        <f t="shared" si="34"/>
        <v>2.75</v>
      </c>
      <c r="N127">
        <f t="shared" si="28"/>
        <v>5.7763072932063703E-2</v>
      </c>
      <c r="O127">
        <f t="shared" si="35"/>
        <v>2.75</v>
      </c>
      <c r="Q127">
        <v>2.75</v>
      </c>
      <c r="R127">
        <v>3.3302665172056248E-3</v>
      </c>
      <c r="S127">
        <v>8.3200105404524938E-2</v>
      </c>
      <c r="T127">
        <v>5.7311601361655917E-2</v>
      </c>
      <c r="V127">
        <f t="shared" si="29"/>
        <v>3.3302665172056248E-3</v>
      </c>
      <c r="W127">
        <f t="shared" si="36"/>
        <v>2.75</v>
      </c>
      <c r="X127">
        <f t="shared" si="30"/>
        <v>8.3200105404524938E-2</v>
      </c>
      <c r="Y127">
        <f t="shared" si="31"/>
        <v>8.3200105404524938E-2</v>
      </c>
      <c r="Z127">
        <f t="shared" si="37"/>
        <v>2.75</v>
      </c>
      <c r="AA127">
        <f t="shared" si="32"/>
        <v>5.7311601361655917E-2</v>
      </c>
    </row>
    <row r="128" spans="1:27" x14ac:dyDescent="0.2">
      <c r="E128">
        <v>3</v>
      </c>
      <c r="F128">
        <v>3.2211923614601616E-3</v>
      </c>
      <c r="G128">
        <v>3.5072570770968585E-2</v>
      </c>
      <c r="H128">
        <v>5.9750012039287016E-2</v>
      </c>
      <c r="J128">
        <f t="shared" si="38"/>
        <v>3.2211923614601616E-3</v>
      </c>
      <c r="K128">
        <f t="shared" si="33"/>
        <v>3</v>
      </c>
      <c r="L128" s="44">
        <f t="shared" si="27"/>
        <v>8.5072570770968581E-2</v>
      </c>
      <c r="M128">
        <f t="shared" si="34"/>
        <v>3</v>
      </c>
      <c r="N128">
        <f t="shared" si="28"/>
        <v>5.9750012039287016E-2</v>
      </c>
      <c r="O128">
        <f t="shared" si="35"/>
        <v>3</v>
      </c>
      <c r="Q128">
        <v>3</v>
      </c>
      <c r="R128">
        <v>2.1540653708198667E-3</v>
      </c>
      <c r="S128">
        <v>8.1117511110305615E-2</v>
      </c>
      <c r="T128">
        <v>5.8258568656668057E-2</v>
      </c>
      <c r="V128">
        <f t="shared" si="29"/>
        <v>2.1540653708198667E-3</v>
      </c>
      <c r="W128">
        <f t="shared" si="36"/>
        <v>3</v>
      </c>
      <c r="X128">
        <f t="shared" si="30"/>
        <v>8.1117511110305615E-2</v>
      </c>
      <c r="Y128">
        <f t="shared" si="31"/>
        <v>8.1117511110305615E-2</v>
      </c>
      <c r="Z128">
        <f t="shared" si="37"/>
        <v>3</v>
      </c>
      <c r="AA128">
        <f t="shared" si="32"/>
        <v>5.8258568656668057E-2</v>
      </c>
    </row>
    <row r="129" spans="5:27" x14ac:dyDescent="0.2">
      <c r="E129">
        <v>3.25</v>
      </c>
      <c r="F129">
        <v>2.7394678180083691E-3</v>
      </c>
      <c r="G129">
        <v>3.3591559248434738E-2</v>
      </c>
      <c r="H129">
        <v>5.9167713924375524E-2</v>
      </c>
      <c r="J129">
        <f t="shared" si="38"/>
        <v>2.7394678180083691E-3</v>
      </c>
      <c r="K129">
        <f t="shared" si="33"/>
        <v>3.25</v>
      </c>
      <c r="L129" s="44">
        <f t="shared" si="27"/>
        <v>8.3591559248434741E-2</v>
      </c>
      <c r="M129">
        <f t="shared" si="34"/>
        <v>3.25</v>
      </c>
      <c r="N129">
        <f t="shared" si="28"/>
        <v>5.9167713924375524E-2</v>
      </c>
      <c r="O129">
        <f t="shared" si="35"/>
        <v>3.25</v>
      </c>
      <c r="Q129">
        <v>3.25</v>
      </c>
      <c r="R129">
        <v>1.4983288001274211E-3</v>
      </c>
      <c r="S129">
        <v>8.0310226026023432E-2</v>
      </c>
      <c r="T129">
        <v>5.883074504856383E-2</v>
      </c>
      <c r="V129">
        <f t="shared" si="29"/>
        <v>1.4983288001274211E-3</v>
      </c>
      <c r="W129">
        <f t="shared" si="36"/>
        <v>3.25</v>
      </c>
      <c r="X129">
        <f t="shared" si="30"/>
        <v>8.0310226026023432E-2</v>
      </c>
      <c r="Y129">
        <f t="shared" si="31"/>
        <v>8.0310226026023432E-2</v>
      </c>
      <c r="Z129">
        <f t="shared" si="37"/>
        <v>3.25</v>
      </c>
      <c r="AA129">
        <f t="shared" si="32"/>
        <v>5.883074504856383E-2</v>
      </c>
    </row>
    <row r="130" spans="5:27" x14ac:dyDescent="0.2">
      <c r="E130">
        <v>3.5</v>
      </c>
      <c r="F130">
        <v>2.3346190612485709E-3</v>
      </c>
      <c r="G130">
        <v>3.3671529955896701E-2</v>
      </c>
      <c r="H130">
        <v>5.9913523991979328E-2</v>
      </c>
      <c r="J130">
        <f t="shared" si="38"/>
        <v>2.3346190612485709E-3</v>
      </c>
      <c r="K130">
        <f t="shared" si="33"/>
        <v>3.5</v>
      </c>
      <c r="L130" s="44">
        <f t="shared" si="27"/>
        <v>8.3671529955896704E-2</v>
      </c>
      <c r="M130">
        <f t="shared" si="34"/>
        <v>3.5</v>
      </c>
      <c r="N130">
        <f t="shared" si="28"/>
        <v>5.9913523991979328E-2</v>
      </c>
      <c r="O130">
        <f t="shared" si="35"/>
        <v>3.5</v>
      </c>
      <c r="Q130">
        <v>3.5</v>
      </c>
      <c r="R130">
        <v>1.2999160196879491E-3</v>
      </c>
      <c r="S130">
        <v>7.9262682324714395E-2</v>
      </c>
      <c r="T130">
        <v>5.8735678599423226E-2</v>
      </c>
      <c r="V130">
        <f t="shared" si="29"/>
        <v>1.2999160196879491E-3</v>
      </c>
      <c r="W130">
        <f t="shared" si="36"/>
        <v>3.5</v>
      </c>
      <c r="X130">
        <f t="shared" si="30"/>
        <v>7.9262682324714395E-2</v>
      </c>
      <c r="Y130">
        <f t="shared" si="31"/>
        <v>7.9262682324714395E-2</v>
      </c>
      <c r="Z130">
        <f t="shared" si="37"/>
        <v>3.5</v>
      </c>
      <c r="AA130">
        <f t="shared" si="32"/>
        <v>5.8735678599423226E-2</v>
      </c>
    </row>
    <row r="131" spans="5:27" x14ac:dyDescent="0.2">
      <c r="E131">
        <v>3.75</v>
      </c>
      <c r="F131">
        <v>2.0542941406629244E-3</v>
      </c>
      <c r="G131">
        <v>3.3413571347496715E-2</v>
      </c>
      <c r="H131">
        <v>6.0110699981239871E-2</v>
      </c>
      <c r="J131">
        <f t="shared" si="38"/>
        <v>2.0542941406629244E-3</v>
      </c>
      <c r="K131">
        <f t="shared" si="33"/>
        <v>3.75</v>
      </c>
      <c r="L131" s="44">
        <f t="shared" si="27"/>
        <v>8.3413571347496718E-2</v>
      </c>
      <c r="M131">
        <f t="shared" si="34"/>
        <v>3.75</v>
      </c>
      <c r="N131">
        <f t="shared" si="28"/>
        <v>6.0110699981239871E-2</v>
      </c>
      <c r="O131">
        <f t="shared" si="35"/>
        <v>3.75</v>
      </c>
      <c r="Q131">
        <v>3.75</v>
      </c>
      <c r="R131">
        <v>1.2663929931853823E-3</v>
      </c>
      <c r="S131">
        <v>7.8298746924218399E-2</v>
      </c>
      <c r="T131">
        <v>5.8945110542587269E-2</v>
      </c>
      <c r="V131">
        <f t="shared" si="29"/>
        <v>1.2663929931853823E-3</v>
      </c>
      <c r="W131">
        <f t="shared" si="36"/>
        <v>3.75</v>
      </c>
      <c r="X131">
        <f t="shared" si="30"/>
        <v>7.8298746924218399E-2</v>
      </c>
      <c r="Y131">
        <f t="shared" si="31"/>
        <v>7.8298746924218399E-2</v>
      </c>
      <c r="Z131">
        <f t="shared" si="37"/>
        <v>3.75</v>
      </c>
      <c r="AA131">
        <f t="shared" si="32"/>
        <v>5.8945110542587269E-2</v>
      </c>
    </row>
    <row r="132" spans="5:27" x14ac:dyDescent="0.2">
      <c r="E132">
        <v>4</v>
      </c>
      <c r="F132">
        <v>1.8411013558541707E-3</v>
      </c>
      <c r="G132">
        <v>3.2859341832688835E-2</v>
      </c>
      <c r="H132">
        <v>5.9452053768623662E-2</v>
      </c>
      <c r="J132">
        <f t="shared" si="38"/>
        <v>1.8411013558541707E-3</v>
      </c>
      <c r="K132">
        <f t="shared" si="33"/>
        <v>4</v>
      </c>
      <c r="L132" s="44">
        <f t="shared" si="27"/>
        <v>8.2859341832688838E-2</v>
      </c>
      <c r="M132">
        <f t="shared" si="34"/>
        <v>4</v>
      </c>
      <c r="N132">
        <f t="shared" si="28"/>
        <v>5.9452053768623662E-2</v>
      </c>
      <c r="O132">
        <f t="shared" si="35"/>
        <v>4</v>
      </c>
      <c r="Q132">
        <v>4</v>
      </c>
      <c r="R132">
        <v>1.2302625312552735E-3</v>
      </c>
      <c r="S132">
        <v>7.7213338228606737E-2</v>
      </c>
      <c r="T132">
        <v>5.8945124836828511E-2</v>
      </c>
      <c r="V132">
        <f t="shared" si="29"/>
        <v>1.2302625312552735E-3</v>
      </c>
      <c r="W132">
        <f t="shared" si="36"/>
        <v>4</v>
      </c>
      <c r="X132">
        <f t="shared" si="30"/>
        <v>7.7213338228606737E-2</v>
      </c>
      <c r="Y132">
        <f t="shared" si="31"/>
        <v>7.7213338228606737E-2</v>
      </c>
      <c r="Z132">
        <f t="shared" si="37"/>
        <v>4</v>
      </c>
      <c r="AA132">
        <f t="shared" si="32"/>
        <v>5.8945124836828511E-2</v>
      </c>
    </row>
    <row r="133" spans="5:27" x14ac:dyDescent="0.2">
      <c r="E133">
        <v>4.25</v>
      </c>
      <c r="F133">
        <v>1.7157741509373184E-3</v>
      </c>
      <c r="G133">
        <v>3.2098672160277654E-2</v>
      </c>
      <c r="H133">
        <v>6.090759263776703E-2</v>
      </c>
      <c r="J133">
        <f t="shared" si="38"/>
        <v>1.7157741509373184E-3</v>
      </c>
      <c r="K133">
        <f t="shared" si="33"/>
        <v>4.25</v>
      </c>
      <c r="L133" s="44">
        <f t="shared" si="27"/>
        <v>8.2098672160277664E-2</v>
      </c>
      <c r="M133">
        <f t="shared" si="34"/>
        <v>4.25</v>
      </c>
      <c r="N133">
        <f t="shared" si="28"/>
        <v>6.090759263776703E-2</v>
      </c>
      <c r="O133">
        <f t="shared" si="35"/>
        <v>4.25</v>
      </c>
      <c r="Q133">
        <v>4.25</v>
      </c>
    </row>
    <row r="134" spans="5:27" x14ac:dyDescent="0.2">
      <c r="E134">
        <v>4.5</v>
      </c>
      <c r="F134">
        <v>1.6152302608732879E-3</v>
      </c>
      <c r="G134">
        <v>3.1912125125653321E-2</v>
      </c>
      <c r="H134">
        <v>6.0599762805849472E-2</v>
      </c>
      <c r="J134">
        <f t="shared" si="38"/>
        <v>1.6152302608732879E-3</v>
      </c>
      <c r="K134">
        <f t="shared" si="33"/>
        <v>4.5</v>
      </c>
      <c r="L134" s="44">
        <f t="shared" si="27"/>
        <v>8.1912125125653323E-2</v>
      </c>
      <c r="M134">
        <f t="shared" si="34"/>
        <v>4.5</v>
      </c>
      <c r="N134">
        <f t="shared" si="28"/>
        <v>6.0599762805849472E-2</v>
      </c>
      <c r="O134">
        <f t="shared" si="35"/>
        <v>4.5</v>
      </c>
      <c r="Q134">
        <v>4.5</v>
      </c>
    </row>
    <row r="135" spans="5:27" x14ac:dyDescent="0.2">
      <c r="E135">
        <v>4.75</v>
      </c>
      <c r="F135">
        <v>1.5856674316345122E-3</v>
      </c>
      <c r="G135">
        <v>3.1500919829827584E-2</v>
      </c>
      <c r="H135">
        <v>6.0714981315398688E-2</v>
      </c>
      <c r="J135">
        <f t="shared" si="38"/>
        <v>1.5856674316345122E-3</v>
      </c>
      <c r="K135">
        <f t="shared" si="33"/>
        <v>4.75</v>
      </c>
      <c r="L135" s="44">
        <f t="shared" si="27"/>
        <v>8.1500919829827587E-2</v>
      </c>
      <c r="M135">
        <f t="shared" si="34"/>
        <v>4.75</v>
      </c>
      <c r="N135">
        <f t="shared" si="28"/>
        <v>6.0714981315398688E-2</v>
      </c>
      <c r="O135">
        <f t="shared" si="35"/>
        <v>4.75</v>
      </c>
      <c r="Q135">
        <v>4.75</v>
      </c>
    </row>
    <row r="136" spans="5:27" x14ac:dyDescent="0.2">
      <c r="E136">
        <v>5.25</v>
      </c>
      <c r="F136">
        <v>1.5585513078886235E-3</v>
      </c>
      <c r="G136">
        <v>3.1482626049088733E-2</v>
      </c>
      <c r="H136">
        <v>6.0533861385805077E-2</v>
      </c>
      <c r="J136">
        <f t="shared" si="38"/>
        <v>1.5585513078886235E-3</v>
      </c>
      <c r="K136">
        <f t="shared" si="33"/>
        <v>5.25</v>
      </c>
      <c r="L136" s="44">
        <f t="shared" si="27"/>
        <v>8.1482626049088736E-2</v>
      </c>
      <c r="M136">
        <f t="shared" si="34"/>
        <v>5.25</v>
      </c>
      <c r="N136">
        <f t="shared" si="28"/>
        <v>6.0533861385805077E-2</v>
      </c>
      <c r="O136">
        <f t="shared" si="35"/>
        <v>5.25</v>
      </c>
      <c r="Q136">
        <v>5.25</v>
      </c>
    </row>
    <row r="137" spans="5:27" x14ac:dyDescent="0.2">
      <c r="E137">
        <v>5.75</v>
      </c>
      <c r="F137">
        <v>1.5312806233812775E-3</v>
      </c>
      <c r="G137">
        <v>3.0202046551856345E-2</v>
      </c>
      <c r="H137">
        <v>6.0636384454293091E-2</v>
      </c>
      <c r="J137">
        <f t="shared" si="38"/>
        <v>1.5312806233812775E-3</v>
      </c>
      <c r="K137">
        <f t="shared" si="33"/>
        <v>5.75</v>
      </c>
      <c r="L137" s="44">
        <f t="shared" si="27"/>
        <v>8.0202046551856351E-2</v>
      </c>
      <c r="M137">
        <f t="shared" si="34"/>
        <v>5.75</v>
      </c>
      <c r="N137">
        <f t="shared" si="28"/>
        <v>6.0636384454293091E-2</v>
      </c>
      <c r="O137">
        <f t="shared" si="35"/>
        <v>5.75</v>
      </c>
      <c r="Q137">
        <v>5.75</v>
      </c>
    </row>
    <row r="138" spans="5:27" x14ac:dyDescent="0.2">
      <c r="E138">
        <v>6.25</v>
      </c>
      <c r="F138">
        <v>1.4829989194090308E-3</v>
      </c>
      <c r="G138">
        <v>2.9321245764663745E-2</v>
      </c>
      <c r="H138">
        <v>6.0525882536846431E-2</v>
      </c>
      <c r="J138">
        <f t="shared" si="38"/>
        <v>1.4829989194090308E-3</v>
      </c>
      <c r="K138">
        <f t="shared" si="33"/>
        <v>6.25</v>
      </c>
      <c r="L138" s="44">
        <f t="shared" si="27"/>
        <v>7.9321245764663748E-2</v>
      </c>
      <c r="M138">
        <f t="shared" si="34"/>
        <v>6.25</v>
      </c>
      <c r="N138">
        <f t="shared" si="28"/>
        <v>6.0525882536846431E-2</v>
      </c>
      <c r="O138">
        <f t="shared" si="35"/>
        <v>6.25</v>
      </c>
      <c r="Q138">
        <v>6.25</v>
      </c>
    </row>
    <row r="139" spans="5:27" x14ac:dyDescent="0.2">
      <c r="E139">
        <v>6.75</v>
      </c>
      <c r="F139">
        <v>1.5478927755583998E-3</v>
      </c>
      <c r="G139">
        <v>2.907318211357859E-2</v>
      </c>
      <c r="H139">
        <v>6.152837301502978E-2</v>
      </c>
      <c r="J139">
        <f t="shared" si="38"/>
        <v>1.5478927755583998E-3</v>
      </c>
      <c r="K139">
        <f t="shared" si="33"/>
        <v>6.75</v>
      </c>
      <c r="L139" s="44">
        <f t="shared" si="27"/>
        <v>7.9073182113578597E-2</v>
      </c>
      <c r="M139">
        <f t="shared" si="34"/>
        <v>6.75</v>
      </c>
      <c r="N139">
        <f t="shared" si="28"/>
        <v>6.152837301502978E-2</v>
      </c>
      <c r="O139">
        <f t="shared" si="35"/>
        <v>6.75</v>
      </c>
      <c r="Q139">
        <v>6.75</v>
      </c>
    </row>
    <row r="140" spans="5:27" x14ac:dyDescent="0.2">
      <c r="E140">
        <v>7.25</v>
      </c>
      <c r="F140">
        <v>1.5820957054197453E-3</v>
      </c>
      <c r="G140">
        <v>2.8633154286570733E-2</v>
      </c>
      <c r="H140">
        <v>6.1799377186272132E-2</v>
      </c>
      <c r="J140">
        <f t="shared" si="38"/>
        <v>1.5820957054197453E-3</v>
      </c>
      <c r="K140">
        <f t="shared" si="33"/>
        <v>7.25</v>
      </c>
      <c r="L140" s="44">
        <f t="shared" si="27"/>
        <v>7.8633154286570736E-2</v>
      </c>
      <c r="M140">
        <f t="shared" si="34"/>
        <v>7.25</v>
      </c>
      <c r="N140">
        <f t="shared" si="28"/>
        <v>6.1799377186272132E-2</v>
      </c>
      <c r="O140">
        <f t="shared" si="35"/>
        <v>7.25</v>
      </c>
      <c r="Q140">
        <v>7.25</v>
      </c>
    </row>
  </sheetData>
  <mergeCells count="14">
    <mergeCell ref="Q36:T36"/>
    <mergeCell ref="W36:Z36"/>
    <mergeCell ref="A41:B43"/>
    <mergeCell ref="C41:C43"/>
    <mergeCell ref="A119:B121"/>
    <mergeCell ref="C119:C121"/>
    <mergeCell ref="Q114:T114"/>
    <mergeCell ref="W114:Z114"/>
    <mergeCell ref="B4:H4"/>
    <mergeCell ref="E36:H36"/>
    <mergeCell ref="K36:N36"/>
    <mergeCell ref="B82:H82"/>
    <mergeCell ref="E114:H114"/>
    <mergeCell ref="K114:N1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0980B-A792-D241-B414-629F08529605}">
  <dimension ref="A1:AL174"/>
  <sheetViews>
    <sheetView zoomScaleNormal="57" workbookViewId="0">
      <selection activeCell="J15" sqref="J15"/>
    </sheetView>
  </sheetViews>
  <sheetFormatPr baseColWidth="10" defaultRowHeight="16" x14ac:dyDescent="0.2"/>
  <cols>
    <col min="1" max="16384" width="10.83203125" style="13"/>
  </cols>
  <sheetData>
    <row r="1" spans="1:26" s="50" customFormat="1" x14ac:dyDescent="0.2"/>
    <row r="2" spans="1:26" s="50" customFormat="1" ht="29" x14ac:dyDescent="0.35">
      <c r="I2" s="54" t="s">
        <v>223</v>
      </c>
    </row>
    <row r="4" spans="1:26" ht="21" x14ac:dyDescent="0.25">
      <c r="B4" s="66" t="s">
        <v>9</v>
      </c>
      <c r="C4" s="66"/>
      <c r="D4" s="66"/>
      <c r="E4" s="66"/>
      <c r="F4" s="66"/>
      <c r="G4" s="66"/>
      <c r="H4" s="66"/>
      <c r="M4" s="9" t="s">
        <v>10</v>
      </c>
    </row>
    <row r="5" spans="1:26" x14ac:dyDescent="0.2">
      <c r="B5" s="12" t="s">
        <v>105</v>
      </c>
      <c r="E5" s="12"/>
      <c r="F5" s="12" t="s">
        <v>104</v>
      </c>
      <c r="L5" s="12" t="s">
        <v>16</v>
      </c>
      <c r="O5" s="12"/>
      <c r="P5" s="12" t="s">
        <v>104</v>
      </c>
      <c r="T5" s="12" t="s">
        <v>132</v>
      </c>
      <c r="X5" s="12" t="s">
        <v>219</v>
      </c>
    </row>
    <row r="6" spans="1:26" x14ac:dyDescent="0.2">
      <c r="A6" s="13" t="s">
        <v>6</v>
      </c>
      <c r="B6" s="13" t="s">
        <v>0</v>
      </c>
      <c r="C6" s="13" t="s">
        <v>2</v>
      </c>
      <c r="D6" s="13" t="s">
        <v>3</v>
      </c>
      <c r="F6" s="13" t="s">
        <v>5</v>
      </c>
      <c r="G6" s="13" t="s">
        <v>1</v>
      </c>
      <c r="H6" s="13" t="s">
        <v>4</v>
      </c>
      <c r="K6" s="13" t="s">
        <v>6</v>
      </c>
      <c r="L6" s="13" t="s">
        <v>0</v>
      </c>
      <c r="M6" s="13" t="s">
        <v>2</v>
      </c>
      <c r="N6" s="13" t="s">
        <v>3</v>
      </c>
      <c r="P6" s="13" t="s">
        <v>5</v>
      </c>
      <c r="Q6" s="13" t="s">
        <v>1</v>
      </c>
      <c r="R6" s="13" t="s">
        <v>4</v>
      </c>
      <c r="T6" s="13" t="s">
        <v>5</v>
      </c>
      <c r="U6" s="13" t="s">
        <v>1</v>
      </c>
      <c r="V6" s="13" t="s">
        <v>4</v>
      </c>
      <c r="X6" s="13" t="s">
        <v>5</v>
      </c>
      <c r="Y6" s="13" t="s">
        <v>1</v>
      </c>
      <c r="Z6" s="13" t="s">
        <v>4</v>
      </c>
    </row>
    <row r="7" spans="1:26" x14ac:dyDescent="0.2">
      <c r="A7" s="13">
        <v>0</v>
      </c>
      <c r="B7" s="13">
        <v>2.22938105622972</v>
      </c>
      <c r="C7" s="13">
        <v>2.18603860489053</v>
      </c>
      <c r="D7" s="13">
        <v>1.4448917627934999E-2</v>
      </c>
      <c r="F7" s="13">
        <v>1.15113206224869</v>
      </c>
      <c r="G7" s="13">
        <v>2.3095679680666001</v>
      </c>
      <c r="H7" s="13">
        <v>5.8587964200659801E-2</v>
      </c>
      <c r="K7" s="13">
        <v>0</v>
      </c>
      <c r="L7" s="13">
        <f>(B7-0.0067)/1.609*0.05</f>
        <v>6.9070262779046626E-2</v>
      </c>
      <c r="M7" s="13">
        <f>(C7+0.0881)/1.0504*0.05</f>
        <v>0.10825107601344869</v>
      </c>
      <c r="N7" s="13">
        <f>(D7+0.0221)/1.8135*0.05</f>
        <v>1.0076900366124898E-3</v>
      </c>
      <c r="P7" s="13">
        <f>(F7-0.0067)/1.609*0.05</f>
        <v>3.5563457496851775E-2</v>
      </c>
      <c r="Q7" s="13">
        <f>(G7+0.0881)/1.0504*0.05</f>
        <v>0.11413118659875286</v>
      </c>
      <c r="R7" s="13">
        <f>(H7+0.0221)/1.8135*0.05</f>
        <v>2.2246474827863193E-3</v>
      </c>
      <c r="T7" s="13">
        <v>0.10764949735860783</v>
      </c>
      <c r="U7" s="13">
        <v>0.10719985277037319</v>
      </c>
      <c r="V7" s="13">
        <v>3.849596961676317E-3</v>
      </c>
      <c r="X7" s="13">
        <v>7.16540139765839E-2</v>
      </c>
      <c r="Y7" s="13">
        <v>0.10831635392193591</v>
      </c>
      <c r="Z7" s="13">
        <v>2.4415751439221568E-3</v>
      </c>
    </row>
    <row r="8" spans="1:26" x14ac:dyDescent="0.2">
      <c r="A8" s="13">
        <v>0.25</v>
      </c>
      <c r="B8" s="13">
        <v>1.6023207641710699</v>
      </c>
      <c r="C8" s="13">
        <v>1.8000014160879401</v>
      </c>
      <c r="D8" s="13">
        <v>0.72037307963969499</v>
      </c>
      <c r="F8" s="13">
        <v>0.74725198946207305</v>
      </c>
      <c r="G8" s="13">
        <v>1.96666710582647</v>
      </c>
      <c r="H8" s="13">
        <v>0.33381704844395599</v>
      </c>
      <c r="K8" s="13">
        <v>0.25</v>
      </c>
      <c r="L8" s="13">
        <f t="shared" ref="L8:L31" si="0">(B8-0.0067)/1.609*0.05</f>
        <v>4.958423754416004E-2</v>
      </c>
      <c r="M8" s="13">
        <f t="shared" ref="M8:M31" si="1">(C8+0.0881)/1.0504*0.05</f>
        <v>8.9875353012563802E-2</v>
      </c>
      <c r="N8" s="13">
        <f t="shared" ref="N8:N31" si="2">(D8+0.0221)/1.8135*0.05</f>
        <v>2.0470721798723328E-2</v>
      </c>
      <c r="P8" s="13">
        <f t="shared" ref="P8:P15" si="3">(F8-0.0067)/1.609*0.05</f>
        <v>2.3012802655751185E-2</v>
      </c>
      <c r="Q8" s="13">
        <f t="shared" ref="Q8:Q15" si="4">(G8+0.0881)/1.0504*0.05</f>
        <v>9.7808792166149558E-2</v>
      </c>
      <c r="R8" s="13">
        <f t="shared" ref="R8:R15" si="5">(H8+0.0221)/1.8135*0.05</f>
        <v>9.812987274440476E-3</v>
      </c>
      <c r="T8" s="13">
        <v>8.946784592914854E-2</v>
      </c>
      <c r="U8" s="13">
        <v>8.0610514565879671E-2</v>
      </c>
      <c r="V8" s="13">
        <v>2.8409409760132343E-2</v>
      </c>
      <c r="X8" s="13">
        <v>4.7247614819432876E-2</v>
      </c>
      <c r="Y8" s="13">
        <v>8.6864922654819127E-2</v>
      </c>
      <c r="Z8" s="13">
        <v>2.2035677906840533E-2</v>
      </c>
    </row>
    <row r="9" spans="1:26" x14ac:dyDescent="0.2">
      <c r="A9" s="13">
        <v>0.5</v>
      </c>
      <c r="B9" s="13">
        <v>1.17086095313065</v>
      </c>
      <c r="C9" s="13">
        <v>1.43045728940531</v>
      </c>
      <c r="D9" s="13">
        <v>1.1387091613931899</v>
      </c>
      <c r="F9" s="13">
        <v>0.44801394858875498</v>
      </c>
      <c r="G9" s="13">
        <v>1.7552705704648199</v>
      </c>
      <c r="H9" s="13">
        <v>0.608066580928595</v>
      </c>
      <c r="K9" s="13">
        <v>0.5</v>
      </c>
      <c r="L9" s="13">
        <f t="shared" si="0"/>
        <v>3.6176536766023934E-2</v>
      </c>
      <c r="M9" s="13">
        <f t="shared" si="1"/>
        <v>7.228471484221774E-2</v>
      </c>
      <c r="N9" s="13">
        <f t="shared" si="2"/>
        <v>3.2004663947978768E-2</v>
      </c>
      <c r="P9" s="13">
        <f t="shared" si="3"/>
        <v>1.3713920092876168E-2</v>
      </c>
      <c r="Q9" s="13">
        <f t="shared" si="4"/>
        <v>8.774612387970393E-2</v>
      </c>
      <c r="R9" s="13">
        <f t="shared" si="5"/>
        <v>1.7374319849147921E-2</v>
      </c>
      <c r="T9" s="13">
        <v>7.247151230578E-2</v>
      </c>
      <c r="U9" s="13">
        <v>6.2418714918126429E-2</v>
      </c>
      <c r="V9" s="13">
        <v>4.3541348111386824E-2</v>
      </c>
      <c r="X9" s="13">
        <v>3.3877600569810755E-2</v>
      </c>
      <c r="Y9" s="13">
        <v>7.0152781574754866E-2</v>
      </c>
      <c r="Z9" s="13">
        <v>3.3228766237081896E-2</v>
      </c>
    </row>
    <row r="10" spans="1:26" x14ac:dyDescent="0.2">
      <c r="A10" s="13">
        <v>0.75</v>
      </c>
      <c r="B10" s="11">
        <v>0.90008643735382499</v>
      </c>
      <c r="C10" s="11">
        <v>1.2626675875216899</v>
      </c>
      <c r="D10" s="11">
        <v>1.4141472275337601</v>
      </c>
      <c r="F10" s="13">
        <v>0.26374334002301802</v>
      </c>
      <c r="G10" s="13">
        <v>1.6132433310502301</v>
      </c>
      <c r="H10" s="13">
        <v>0.783978373398733</v>
      </c>
      <c r="K10" s="13">
        <v>0.75</v>
      </c>
      <c r="L10" s="13">
        <f t="shared" si="0"/>
        <v>2.7762163994836078E-2</v>
      </c>
      <c r="M10" s="13">
        <f t="shared" si="1"/>
        <v>6.4297771683248767E-2</v>
      </c>
      <c r="N10" s="13">
        <f t="shared" si="2"/>
        <v>3.9598765578543159E-2</v>
      </c>
      <c r="P10" s="13">
        <f t="shared" si="3"/>
        <v>7.987673711094408E-3</v>
      </c>
      <c r="Q10" s="13">
        <f t="shared" si="4"/>
        <v>8.0985497479542576E-2</v>
      </c>
      <c r="R10" s="13">
        <f t="shared" si="5"/>
        <v>2.2224383054831352E-2</v>
      </c>
      <c r="T10" s="13">
        <v>6.1240991392169056E-2</v>
      </c>
      <c r="U10" s="13">
        <v>4.9286841888804271E-2</v>
      </c>
      <c r="V10" s="13">
        <v>5.4054562641301353E-2</v>
      </c>
      <c r="X10" s="13">
        <v>2.5224416543203666E-2</v>
      </c>
      <c r="Y10" s="13">
        <v>6.0657587580864439E-2</v>
      </c>
      <c r="Z10" s="13">
        <v>4.0934891870740286E-2</v>
      </c>
    </row>
    <row r="11" spans="1:26" x14ac:dyDescent="0.2">
      <c r="A11" s="13">
        <v>1</v>
      </c>
      <c r="B11" s="3">
        <v>0.71206779330695102</v>
      </c>
      <c r="C11" s="3">
        <v>1.0932146448514499</v>
      </c>
      <c r="D11" s="11">
        <v>1.6112710293521899</v>
      </c>
      <c r="F11" s="13">
        <v>0.13861266082965201</v>
      </c>
      <c r="G11" s="13">
        <v>1.5182179738447099</v>
      </c>
      <c r="H11" s="13">
        <v>0.90421756549038801</v>
      </c>
      <c r="K11" s="13">
        <v>1</v>
      </c>
      <c r="L11" s="13">
        <f t="shared" si="0"/>
        <v>2.191944665341675E-2</v>
      </c>
      <c r="M11" s="13">
        <f t="shared" si="1"/>
        <v>5.623165674273848E-2</v>
      </c>
      <c r="N11" s="13">
        <f t="shared" si="2"/>
        <v>4.5033664994546183E-2</v>
      </c>
      <c r="P11" s="13">
        <f t="shared" si="3"/>
        <v>4.0992125801632071E-3</v>
      </c>
      <c r="Q11" s="13">
        <f t="shared" si="4"/>
        <v>7.6462203629317882E-2</v>
      </c>
      <c r="R11" s="13">
        <f t="shared" si="5"/>
        <v>2.5539497256420959E-2</v>
      </c>
      <c r="T11" s="13">
        <v>5.2533031292728405E-2</v>
      </c>
      <c r="U11" s="13">
        <v>3.7653834834348816E-2</v>
      </c>
      <c r="V11" s="13">
        <v>6.1056950317066455E-2</v>
      </c>
      <c r="X11" s="13">
        <v>1.8922093306764916E-2</v>
      </c>
      <c r="Y11" s="13">
        <v>5.3711395642029237E-2</v>
      </c>
      <c r="Z11" s="13">
        <v>4.6221280275271587E-2</v>
      </c>
    </row>
    <row r="12" spans="1:26" x14ac:dyDescent="0.2">
      <c r="A12" s="13">
        <v>1.25</v>
      </c>
      <c r="B12" s="11">
        <v>0.54309470927262304</v>
      </c>
      <c r="C12" s="11">
        <v>0.997408863995215</v>
      </c>
      <c r="D12" s="11">
        <v>1.7410114253354301</v>
      </c>
      <c r="F12" s="13">
        <v>7.0238181276861295E-2</v>
      </c>
      <c r="G12" s="13">
        <v>1.45511037868191</v>
      </c>
      <c r="H12" s="13">
        <v>0.96673733377082205</v>
      </c>
      <c r="K12" s="13">
        <v>1.25</v>
      </c>
      <c r="L12" s="13">
        <f t="shared" si="0"/>
        <v>1.6668573936377346E-2</v>
      </c>
      <c r="M12" s="13">
        <f t="shared" si="1"/>
        <v>5.1671214013481293E-2</v>
      </c>
      <c r="N12" s="13">
        <f t="shared" si="2"/>
        <v>4.861073684409789E-2</v>
      </c>
      <c r="P12" s="13">
        <f t="shared" si="3"/>
        <v>1.9744618171802764E-3</v>
      </c>
      <c r="Q12" s="13">
        <f t="shared" si="4"/>
        <v>7.3458224423167837E-2</v>
      </c>
      <c r="R12" s="13">
        <f t="shared" si="5"/>
        <v>2.7263229494646324E-2</v>
      </c>
      <c r="T12" s="13">
        <v>4.5260253791174654E-2</v>
      </c>
      <c r="U12" s="13">
        <v>2.7519205112338158E-2</v>
      </c>
      <c r="V12" s="13">
        <v>6.5361536338571821E-2</v>
      </c>
      <c r="X12" s="13">
        <v>1.4455778377331481E-2</v>
      </c>
      <c r="Y12" s="13">
        <v>4.8519043382141802E-2</v>
      </c>
      <c r="Z12" s="13">
        <v>5.0304406183602712E-2</v>
      </c>
    </row>
    <row r="13" spans="1:26" x14ac:dyDescent="0.2">
      <c r="A13" s="13">
        <v>1.5</v>
      </c>
      <c r="B13" s="11">
        <v>0.43191002509725901</v>
      </c>
      <c r="C13" s="11">
        <v>0.90334436294675102</v>
      </c>
      <c r="D13" s="11">
        <v>1.82665878805364</v>
      </c>
      <c r="F13" s="13">
        <v>4.7625762541837098E-2</v>
      </c>
      <c r="G13" s="13">
        <v>1.4303126279784699</v>
      </c>
      <c r="H13" s="13">
        <v>0.98772944827458797</v>
      </c>
      <c r="K13" s="13">
        <v>1.5</v>
      </c>
      <c r="L13" s="13">
        <f t="shared" si="0"/>
        <v>1.3213487417565541E-2</v>
      </c>
      <c r="M13" s="13">
        <f t="shared" si="1"/>
        <v>4.7193657794495004E-2</v>
      </c>
      <c r="N13" s="13">
        <f t="shared" si="2"/>
        <v>5.0972119880166533E-2</v>
      </c>
      <c r="P13" s="13">
        <f t="shared" si="3"/>
        <v>1.2717763375337818E-3</v>
      </c>
      <c r="Q13" s="13">
        <f t="shared" si="4"/>
        <v>7.227782882608863E-2</v>
      </c>
      <c r="R13" s="13">
        <f t="shared" si="5"/>
        <v>2.784200298523816E-2</v>
      </c>
      <c r="T13" s="13">
        <v>3.8770130919825979E-2</v>
      </c>
      <c r="U13" s="13">
        <v>1.9172213956587969E-2</v>
      </c>
      <c r="V13" s="13">
        <v>7.0746894761510901E-2</v>
      </c>
      <c r="X13" s="13">
        <v>1.1042832614043381E-2</v>
      </c>
      <c r="Y13" s="13">
        <v>4.4411293299235488E-2</v>
      </c>
      <c r="Z13" s="13">
        <v>5.3120255003774479E-2</v>
      </c>
    </row>
    <row r="14" spans="1:26" x14ac:dyDescent="0.2">
      <c r="A14" s="13">
        <v>1.75</v>
      </c>
      <c r="B14" s="11">
        <v>0.33128355664659498</v>
      </c>
      <c r="C14" s="11">
        <v>0.81572806842025802</v>
      </c>
      <c r="D14" s="11">
        <v>1.94430430291358</v>
      </c>
      <c r="F14" s="13">
        <v>4.6886357666570698E-2</v>
      </c>
      <c r="G14" s="13">
        <v>1.41525249645489</v>
      </c>
      <c r="H14" s="13">
        <v>0.98943776502842096</v>
      </c>
      <c r="K14" s="13">
        <v>1.75</v>
      </c>
      <c r="L14" s="13">
        <f t="shared" si="0"/>
        <v>1.0086499585040244E-2</v>
      </c>
      <c r="M14" s="13">
        <f t="shared" si="1"/>
        <v>4.3023042099212587E-2</v>
      </c>
      <c r="N14" s="13">
        <f t="shared" si="2"/>
        <v>5.4215723818957277E-2</v>
      </c>
      <c r="P14" s="13">
        <f t="shared" si="3"/>
        <v>1.2487991816833655E-3</v>
      </c>
      <c r="Q14" s="13">
        <f t="shared" si="4"/>
        <v>7.1560952801546562E-2</v>
      </c>
      <c r="R14" s="13">
        <f t="shared" si="5"/>
        <v>2.7889102978451093E-2</v>
      </c>
      <c r="T14" s="13">
        <v>3.3534048632691119E-2</v>
      </c>
      <c r="U14" s="13">
        <v>1.1318542464775323E-2</v>
      </c>
      <c r="V14" s="13">
        <v>7.6806705431486086E-2</v>
      </c>
      <c r="X14" s="13">
        <v>8.5147013353329398E-3</v>
      </c>
      <c r="Y14" s="13">
        <v>4.1559953474719864E-2</v>
      </c>
      <c r="Z14" s="13">
        <v>5.5225335912880896E-2</v>
      </c>
    </row>
    <row r="15" spans="1:26" x14ac:dyDescent="0.2">
      <c r="A15" s="13">
        <v>2</v>
      </c>
      <c r="B15" s="11">
        <v>0.25993284936323602</v>
      </c>
      <c r="C15" s="11">
        <v>0.78110808511005703</v>
      </c>
      <c r="D15" s="11">
        <v>1.9823127610793001</v>
      </c>
      <c r="F15" s="13">
        <v>4.7325950481274498E-2</v>
      </c>
      <c r="G15" s="13">
        <v>1.4014140609563699</v>
      </c>
      <c r="H15" s="13">
        <v>0.98841804543072698</v>
      </c>
      <c r="K15" s="13">
        <v>2</v>
      </c>
      <c r="L15" s="13">
        <f t="shared" si="0"/>
        <v>7.8692619441651981E-3</v>
      </c>
      <c r="M15" s="13">
        <f t="shared" si="1"/>
        <v>4.1375099253144372E-2</v>
      </c>
      <c r="N15" s="13">
        <f t="shared" si="2"/>
        <v>5.5263654840896063E-2</v>
      </c>
      <c r="P15" s="13">
        <f t="shared" si="3"/>
        <v>1.262459617193117E-3</v>
      </c>
      <c r="Q15" s="13">
        <f t="shared" si="4"/>
        <v>7.0902230624351192E-2</v>
      </c>
      <c r="R15" s="13">
        <f t="shared" si="5"/>
        <v>2.7860988294202568E-2</v>
      </c>
      <c r="T15" s="13">
        <v>2.8842186979490366E-2</v>
      </c>
      <c r="U15" s="13">
        <v>4.6141268413461538E-3</v>
      </c>
      <c r="V15" s="13">
        <v>7.9677285001378551E-2</v>
      </c>
      <c r="X15" s="13">
        <v>6.693794331058856E-3</v>
      </c>
      <c r="Y15" s="13">
        <v>3.932518093332759E-2</v>
      </c>
      <c r="Z15" s="13">
        <v>5.6997378381163505E-2</v>
      </c>
    </row>
    <row r="16" spans="1:26" x14ac:dyDescent="0.2">
      <c r="A16" s="13">
        <v>2.25</v>
      </c>
      <c r="B16" s="11">
        <v>0.202135260414676</v>
      </c>
      <c r="C16" s="11">
        <v>0.73022171321324503</v>
      </c>
      <c r="D16" s="11">
        <v>2.0215818867839199</v>
      </c>
      <c r="G16" s="11"/>
      <c r="K16" s="13">
        <v>2.25</v>
      </c>
      <c r="L16" s="13">
        <f t="shared" si="0"/>
        <v>6.0731901931223124E-3</v>
      </c>
      <c r="M16" s="13">
        <f t="shared" si="1"/>
        <v>3.8952861443890187E-2</v>
      </c>
      <c r="N16" s="13">
        <f t="shared" si="2"/>
        <v>5.6346343721641025E-2</v>
      </c>
      <c r="T16" s="13">
        <v>2.7632156836544436E-2</v>
      </c>
      <c r="U16" s="13">
        <v>4.1452488146420411E-3</v>
      </c>
      <c r="V16" s="13">
        <v>8.0589352081610166E-2</v>
      </c>
      <c r="X16" s="13">
        <v>5.1927707531896211E-3</v>
      </c>
      <c r="Y16" s="13">
        <v>3.7292435810703635E-2</v>
      </c>
      <c r="Z16" s="13">
        <v>5.7686453816339404E-2</v>
      </c>
    </row>
    <row r="17" spans="1:26" x14ac:dyDescent="0.2">
      <c r="A17" s="13">
        <v>2.5</v>
      </c>
      <c r="B17" s="11">
        <v>0.162592945795657</v>
      </c>
      <c r="C17" s="11">
        <v>0.70795064628369297</v>
      </c>
      <c r="D17" s="11">
        <v>2.08145746941823</v>
      </c>
      <c r="G17" s="11"/>
      <c r="K17" s="13">
        <v>2.5</v>
      </c>
      <c r="L17" s="13">
        <f t="shared" si="0"/>
        <v>4.8444047792311068E-3</v>
      </c>
      <c r="M17" s="13">
        <f t="shared" si="1"/>
        <v>3.7892738303679216E-2</v>
      </c>
      <c r="N17" s="13">
        <f t="shared" si="2"/>
        <v>5.7997173129810592E-2</v>
      </c>
      <c r="X17" s="13">
        <v>4.1391291578373214E-3</v>
      </c>
      <c r="Y17" s="13">
        <v>3.5921725996353814E-2</v>
      </c>
      <c r="Z17" s="13">
        <v>5.8770455381308241E-2</v>
      </c>
    </row>
    <row r="18" spans="1:26" x14ac:dyDescent="0.2">
      <c r="A18" s="13">
        <v>2.75</v>
      </c>
      <c r="B18" s="11">
        <v>0.13136300849848301</v>
      </c>
      <c r="C18" s="11">
        <v>0.65565976359530298</v>
      </c>
      <c r="D18" s="11">
        <v>2.07296665524595</v>
      </c>
      <c r="G18" s="11"/>
      <c r="K18" s="13">
        <v>2.75</v>
      </c>
      <c r="L18" s="13">
        <f t="shared" si="0"/>
        <v>3.873928169623462E-3</v>
      </c>
      <c r="M18" s="13">
        <f t="shared" si="1"/>
        <v>3.5403644497110767E-2</v>
      </c>
      <c r="N18" s="13">
        <f t="shared" si="2"/>
        <v>5.7763072932063703E-2</v>
      </c>
      <c r="X18" s="13">
        <v>3.4484785663611256E-3</v>
      </c>
      <c r="Y18" s="13">
        <v>3.4914062511691782E-2</v>
      </c>
      <c r="Z18" s="13">
        <v>5.9853387723783291E-2</v>
      </c>
    </row>
    <row r="19" spans="1:26" x14ac:dyDescent="0.2">
      <c r="A19" s="13">
        <v>3</v>
      </c>
      <c r="B19" s="11">
        <v>0.110357970191788</v>
      </c>
      <c r="C19" s="11">
        <v>0.64870456675650801</v>
      </c>
      <c r="D19" s="11">
        <v>2.1450329366649399</v>
      </c>
      <c r="G19" s="11"/>
      <c r="K19" s="13">
        <v>3</v>
      </c>
      <c r="L19" s="13">
        <f t="shared" si="0"/>
        <v>3.2211923614601616E-3</v>
      </c>
      <c r="M19" s="13">
        <f t="shared" si="1"/>
        <v>3.5072570770968585E-2</v>
      </c>
      <c r="N19" s="13">
        <f t="shared" si="2"/>
        <v>5.9750012039287016E-2</v>
      </c>
      <c r="X19" s="13">
        <v>2.9054934650819767E-3</v>
      </c>
      <c r="Y19" s="13">
        <v>3.3960986658157367E-2</v>
      </c>
      <c r="Z19" s="13">
        <v>5.9824786211417985E-2</v>
      </c>
    </row>
    <row r="20" spans="1:26" x14ac:dyDescent="0.2">
      <c r="A20" s="13">
        <v>3.25</v>
      </c>
      <c r="B20" s="11">
        <v>9.4856074383509306E-2</v>
      </c>
      <c r="C20" s="11">
        <v>0.61759147669111703</v>
      </c>
      <c r="D20" s="11">
        <v>2.1239129840371</v>
      </c>
      <c r="G20" s="11"/>
      <c r="K20" s="13">
        <v>3.25</v>
      </c>
      <c r="L20" s="13">
        <f t="shared" si="0"/>
        <v>2.7394678180083691E-3</v>
      </c>
      <c r="M20" s="13">
        <f t="shared" si="1"/>
        <v>3.3591559248434738E-2</v>
      </c>
      <c r="N20" s="13">
        <f t="shared" si="2"/>
        <v>5.9167713924375524E-2</v>
      </c>
      <c r="X20" s="13">
        <v>2.5322392967034157E-3</v>
      </c>
      <c r="Y20" s="13">
        <v>3.3436291023630091E-2</v>
      </c>
      <c r="Z20" s="13">
        <v>6.0312940199022891E-2</v>
      </c>
    </row>
    <row r="21" spans="1:26" x14ac:dyDescent="0.2">
      <c r="A21" s="13">
        <v>3.5</v>
      </c>
      <c r="B21" s="11">
        <v>8.1828041390979003E-2</v>
      </c>
      <c r="C21" s="11">
        <v>0.61927150131347797</v>
      </c>
      <c r="D21" s="11">
        <v>2.15096351518909</v>
      </c>
      <c r="G21" s="11"/>
      <c r="K21" s="13">
        <v>3.5</v>
      </c>
      <c r="L21" s="13">
        <f t="shared" si="0"/>
        <v>2.3346190612485709E-3</v>
      </c>
      <c r="M21" s="13">
        <f t="shared" si="1"/>
        <v>3.3671529955896701E-2</v>
      </c>
      <c r="N21" s="13">
        <f t="shared" si="2"/>
        <v>5.9913523991979328E-2</v>
      </c>
      <c r="X21" s="13">
        <v>2.2331484941877314E-3</v>
      </c>
      <c r="Y21" s="13">
        <v>3.272245694028908E-2</v>
      </c>
      <c r="Z21" s="13">
        <v>6.036682674793329E-2</v>
      </c>
    </row>
    <row r="22" spans="1:26" x14ac:dyDescent="0.2">
      <c r="A22" s="13">
        <v>3.75</v>
      </c>
      <c r="B22" s="11">
        <v>7.2807185446532904E-2</v>
      </c>
      <c r="C22" s="11">
        <v>0.61385230686821102</v>
      </c>
      <c r="D22" s="11">
        <v>2.1581150883195699</v>
      </c>
      <c r="G22" s="11"/>
      <c r="K22" s="13">
        <v>3.75</v>
      </c>
      <c r="L22" s="13">
        <f t="shared" si="0"/>
        <v>2.0542941406629244E-3</v>
      </c>
      <c r="M22" s="13">
        <f t="shared" si="1"/>
        <v>3.3413571347496715E-2</v>
      </c>
      <c r="N22" s="13">
        <f t="shared" si="2"/>
        <v>6.0110699981239871E-2</v>
      </c>
      <c r="X22" s="13">
        <v>1.961824824553897E-3</v>
      </c>
      <c r="Y22" s="13">
        <v>3.2273259296487666E-2</v>
      </c>
      <c r="Z22" s="13">
        <v>6.0531054683019864E-2</v>
      </c>
    </row>
    <row r="23" spans="1:26" x14ac:dyDescent="0.2">
      <c r="A23" s="13">
        <v>4</v>
      </c>
      <c r="B23" s="13">
        <v>6.5946641631387207E-2</v>
      </c>
      <c r="C23" s="13">
        <v>0.60220905322112706</v>
      </c>
      <c r="D23" s="13">
        <v>2.1342259901879799</v>
      </c>
      <c r="K23" s="13">
        <v>4</v>
      </c>
      <c r="L23" s="13">
        <f t="shared" si="0"/>
        <v>1.8411013558541707E-3</v>
      </c>
      <c r="M23" s="13">
        <f t="shared" si="1"/>
        <v>3.2859341832688835E-2</v>
      </c>
      <c r="N23" s="13">
        <f t="shared" si="2"/>
        <v>5.9452053768623662E-2</v>
      </c>
    </row>
    <row r="24" spans="1:26" x14ac:dyDescent="0.2">
      <c r="A24" s="13">
        <v>4.25</v>
      </c>
      <c r="B24" s="13">
        <v>6.1913612177162902E-2</v>
      </c>
      <c r="C24" s="13">
        <v>0.58622890474311296</v>
      </c>
      <c r="D24" s="13">
        <v>2.1870183849718101</v>
      </c>
      <c r="K24" s="13">
        <v>4.25</v>
      </c>
      <c r="L24" s="13">
        <f t="shared" si="0"/>
        <v>1.7157741509373184E-3</v>
      </c>
      <c r="M24" s="13">
        <f t="shared" si="1"/>
        <v>3.2098672160277654E-2</v>
      </c>
      <c r="N24" s="13">
        <f t="shared" si="2"/>
        <v>6.090759263776703E-2</v>
      </c>
    </row>
    <row r="25" spans="1:26" x14ac:dyDescent="0.2">
      <c r="A25" s="13">
        <v>4.5</v>
      </c>
      <c r="B25" s="13">
        <v>5.86781097949024E-2</v>
      </c>
      <c r="C25" s="13">
        <v>0.58230992463972497</v>
      </c>
      <c r="D25" s="13">
        <v>2.1758533969681602</v>
      </c>
      <c r="K25" s="13">
        <v>4.5</v>
      </c>
      <c r="L25" s="13">
        <f t="shared" si="0"/>
        <v>1.6152302608732879E-3</v>
      </c>
      <c r="M25" s="13">
        <f t="shared" si="1"/>
        <v>3.1912125125653321E-2</v>
      </c>
      <c r="N25" s="13">
        <f t="shared" si="2"/>
        <v>6.0599762805849472E-2</v>
      </c>
    </row>
    <row r="26" spans="1:26" x14ac:dyDescent="0.2">
      <c r="A26" s="13">
        <v>4.75</v>
      </c>
      <c r="B26" s="13">
        <v>5.7726777949998601E-2</v>
      </c>
      <c r="C26" s="13">
        <v>0.57367132378501795</v>
      </c>
      <c r="D26" s="13">
        <v>2.1800323723095101</v>
      </c>
      <c r="K26" s="13">
        <v>4.75</v>
      </c>
      <c r="L26" s="13">
        <f t="shared" si="0"/>
        <v>1.5856674316345122E-3</v>
      </c>
      <c r="M26" s="13">
        <f t="shared" si="1"/>
        <v>3.1500919829827584E-2</v>
      </c>
      <c r="N26" s="13">
        <f t="shared" si="2"/>
        <v>6.0714981315398688E-2</v>
      </c>
    </row>
    <row r="27" spans="1:26" x14ac:dyDescent="0.2">
      <c r="A27" s="13">
        <v>5.25</v>
      </c>
      <c r="B27" s="13">
        <v>5.68541810878559E-2</v>
      </c>
      <c r="C27" s="13">
        <v>0.57328700803925603</v>
      </c>
      <c r="D27" s="13">
        <v>2.17346315246315</v>
      </c>
      <c r="K27" s="13">
        <v>5.25</v>
      </c>
      <c r="L27" s="13">
        <f t="shared" si="0"/>
        <v>1.5585513078886235E-3</v>
      </c>
      <c r="M27" s="13">
        <f t="shared" si="1"/>
        <v>3.1482626049088733E-2</v>
      </c>
      <c r="N27" s="13">
        <f>(D27+0.0221)/1.8135*0.05</f>
        <v>6.0533861385805077E-2</v>
      </c>
    </row>
    <row r="28" spans="1:26" x14ac:dyDescent="0.2">
      <c r="A28" s="13">
        <v>5.75</v>
      </c>
      <c r="B28" s="13">
        <v>5.5976610460409498E-2</v>
      </c>
      <c r="C28" s="13">
        <v>0.54638459396139805</v>
      </c>
      <c r="D28" s="13">
        <v>2.1771816641572102</v>
      </c>
      <c r="K28" s="13">
        <v>5.75</v>
      </c>
      <c r="L28" s="13">
        <f t="shared" si="0"/>
        <v>1.5312806233812775E-3</v>
      </c>
      <c r="M28" s="13">
        <f t="shared" si="1"/>
        <v>3.0202046551856345E-2</v>
      </c>
      <c r="N28" s="13">
        <f t="shared" si="2"/>
        <v>6.0636384454293091E-2</v>
      </c>
    </row>
    <row r="29" spans="1:26" x14ac:dyDescent="0.2">
      <c r="A29" s="13">
        <v>6.25</v>
      </c>
      <c r="B29" s="13">
        <v>5.44229052265826E-2</v>
      </c>
      <c r="C29" s="13">
        <v>0.52788073102405597</v>
      </c>
      <c r="D29" s="13">
        <v>2.1731737596114198</v>
      </c>
      <c r="K29" s="13">
        <v>6.25</v>
      </c>
      <c r="L29" s="13">
        <f t="shared" si="0"/>
        <v>1.4829989194090308E-3</v>
      </c>
      <c r="M29" s="13">
        <f t="shared" si="1"/>
        <v>2.9321245764663745E-2</v>
      </c>
      <c r="N29" s="13">
        <f t="shared" si="2"/>
        <v>6.0525882536846431E-2</v>
      </c>
    </row>
    <row r="30" spans="1:26" x14ac:dyDescent="0.2">
      <c r="A30" s="13">
        <v>6.75</v>
      </c>
      <c r="B30" s="13">
        <v>5.65111895174693E-2</v>
      </c>
      <c r="C30" s="13">
        <v>0.52266940984205901</v>
      </c>
      <c r="D30" s="13">
        <v>2.2095340892551301</v>
      </c>
      <c r="K30" s="13">
        <v>6.75</v>
      </c>
      <c r="L30" s="13">
        <f t="shared" si="0"/>
        <v>1.5478927755583998E-3</v>
      </c>
      <c r="M30" s="13">
        <f t="shared" si="1"/>
        <v>2.907318211357859E-2</v>
      </c>
      <c r="N30" s="13">
        <f t="shared" si="2"/>
        <v>6.152837301502978E-2</v>
      </c>
    </row>
    <row r="31" spans="1:26" x14ac:dyDescent="0.2">
      <c r="A31" s="13">
        <v>7.25</v>
      </c>
      <c r="B31" s="13">
        <v>5.7611839800407398E-2</v>
      </c>
      <c r="C31" s="13">
        <v>0.51342530525227803</v>
      </c>
      <c r="D31" s="13">
        <v>2.21936341054609</v>
      </c>
      <c r="K31" s="13">
        <v>7.25</v>
      </c>
      <c r="L31" s="13">
        <f t="shared" si="0"/>
        <v>1.5820957054197453E-3</v>
      </c>
      <c r="M31" s="13">
        <f t="shared" si="1"/>
        <v>2.8633154286570733E-2</v>
      </c>
      <c r="N31" s="13">
        <f t="shared" si="2"/>
        <v>6.1799377186272132E-2</v>
      </c>
    </row>
    <row r="35" spans="1:32" ht="17" thickBot="1" x14ac:dyDescent="0.25"/>
    <row r="36" spans="1:32" ht="17" thickBot="1" x14ac:dyDescent="0.25">
      <c r="E36" s="67" t="s">
        <v>11</v>
      </c>
      <c r="F36" s="68"/>
      <c r="G36" s="68"/>
      <c r="H36" s="69"/>
      <c r="K36" s="67" t="s">
        <v>12</v>
      </c>
      <c r="L36" s="68"/>
      <c r="M36" s="68"/>
      <c r="N36" s="69"/>
      <c r="Q36" s="67" t="s">
        <v>106</v>
      </c>
      <c r="R36" s="68"/>
      <c r="S36" s="68"/>
      <c r="T36" s="69"/>
      <c r="W36" s="67" t="s">
        <v>103</v>
      </c>
      <c r="X36" s="68"/>
      <c r="Y36" s="68"/>
      <c r="Z36" s="69"/>
      <c r="AE36" s="48"/>
    </row>
    <row r="37" spans="1:32" x14ac:dyDescent="0.2">
      <c r="E37" s="13" t="s">
        <v>13</v>
      </c>
      <c r="F37" s="13" t="s">
        <v>18</v>
      </c>
      <c r="G37" s="13" t="s">
        <v>19</v>
      </c>
      <c r="H37" s="13" t="s">
        <v>20</v>
      </c>
      <c r="J37" s="13" t="s">
        <v>21</v>
      </c>
      <c r="K37" s="13" t="s">
        <v>22</v>
      </c>
      <c r="L37" s="13" t="s">
        <v>23</v>
      </c>
      <c r="M37" s="13" t="s">
        <v>24</v>
      </c>
      <c r="N37" s="13" t="s">
        <v>25</v>
      </c>
      <c r="O37" s="13" t="s">
        <v>26</v>
      </c>
      <c r="Q37" s="13" t="s">
        <v>14</v>
      </c>
      <c r="R37" s="13" t="s">
        <v>27</v>
      </c>
      <c r="S37" s="13" t="s">
        <v>28</v>
      </c>
      <c r="T37" s="13" t="s">
        <v>29</v>
      </c>
      <c r="V37" s="13" t="s">
        <v>30</v>
      </c>
      <c r="W37" s="13" t="s">
        <v>31</v>
      </c>
      <c r="X37" s="13" t="s">
        <v>32</v>
      </c>
      <c r="Y37" s="13" t="s">
        <v>33</v>
      </c>
      <c r="Z37" s="13" t="s">
        <v>34</v>
      </c>
      <c r="AA37" s="13" t="s">
        <v>35</v>
      </c>
      <c r="AD37"/>
      <c r="AE37"/>
      <c r="AF37"/>
    </row>
    <row r="38" spans="1:32" x14ac:dyDescent="0.2">
      <c r="E38" s="13">
        <v>0</v>
      </c>
      <c r="F38" s="13">
        <v>6.9070262779046626E-2</v>
      </c>
      <c r="G38" s="13">
        <v>0.10825107601344869</v>
      </c>
      <c r="H38" s="13">
        <v>1.0076900366124898E-3</v>
      </c>
      <c r="J38" s="13">
        <f>F38</f>
        <v>6.9070262779046626E-2</v>
      </c>
      <c r="K38" s="13">
        <v>0</v>
      </c>
      <c r="L38" s="13">
        <f>G38</f>
        <v>0.10825107601344869</v>
      </c>
      <c r="M38" s="13">
        <v>0</v>
      </c>
      <c r="N38" s="13">
        <f>H38</f>
        <v>1.0076900366124898E-3</v>
      </c>
      <c r="O38" s="13">
        <v>0</v>
      </c>
      <c r="Q38" s="13">
        <v>0</v>
      </c>
      <c r="R38" s="13">
        <v>3.5563457496851775E-2</v>
      </c>
      <c r="S38" s="13">
        <v>0.11413118659875286</v>
      </c>
      <c r="T38" s="13">
        <v>2.2246474827863193E-3</v>
      </c>
      <c r="V38" s="13">
        <f t="shared" ref="V38:V46" si="6">R38+0.033507</f>
        <v>6.9070457496851784E-2</v>
      </c>
      <c r="W38" s="13">
        <v>0</v>
      </c>
      <c r="X38" s="13">
        <f t="shared" ref="X38:X46" si="7">S38</f>
        <v>0.11413118659875286</v>
      </c>
      <c r="Y38" s="13">
        <f t="shared" ref="Y38:Y46" si="8">X38+0.001484</f>
        <v>0.11561518659875286</v>
      </c>
      <c r="Z38" s="13">
        <v>0</v>
      </c>
      <c r="AA38" s="13">
        <f t="shared" ref="AA38:AA46" si="9">T38</f>
        <v>2.2246474827863193E-3</v>
      </c>
      <c r="AD38"/>
      <c r="AE38"/>
      <c r="AF38"/>
    </row>
    <row r="39" spans="1:32" x14ac:dyDescent="0.2">
      <c r="E39" s="13">
        <v>0.25</v>
      </c>
      <c r="F39" s="13">
        <v>4.958423754416004E-2</v>
      </c>
      <c r="G39" s="13">
        <v>8.9875353012563802E-2</v>
      </c>
      <c r="H39" s="13">
        <v>2.0470721798723328E-2</v>
      </c>
      <c r="J39" s="13">
        <f>F39</f>
        <v>4.958423754416004E-2</v>
      </c>
      <c r="K39" s="13">
        <f>K38+(((F39+F38)/2)^$C$41)*(E39-E38)</f>
        <v>3.0052504648539469E-2</v>
      </c>
      <c r="L39" s="13">
        <f>G39</f>
        <v>8.9875353012563802E-2</v>
      </c>
      <c r="M39" s="13">
        <f>M38+(((G39+G38)/2)^$C$41)*(E39-E38)</f>
        <v>4.4144268120306085E-2</v>
      </c>
      <c r="N39" s="13">
        <f t="shared" ref="N39:N62" si="10">H39</f>
        <v>2.0470721798723328E-2</v>
      </c>
      <c r="O39" s="13">
        <f>O38+(((H39+H38)/2)^$C$41)*(E39-E38)</f>
        <v>8.3400592503944295E-3</v>
      </c>
      <c r="Q39" s="13">
        <v>0.25</v>
      </c>
      <c r="R39" s="13">
        <v>2.3012802655751185E-2</v>
      </c>
      <c r="S39" s="13">
        <v>9.7808792166149558E-2</v>
      </c>
      <c r="T39" s="13">
        <v>9.812987274440476E-3</v>
      </c>
      <c r="V39" s="13">
        <f t="shared" si="6"/>
        <v>5.6519802655751183E-2</v>
      </c>
      <c r="W39" s="13">
        <f>W38+(((R39+R38)/2)^$C$41)*(Q39-Q38)</f>
        <v>1.7699408066396083E-2</v>
      </c>
      <c r="X39" s="13">
        <f t="shared" si="7"/>
        <v>9.7808792166149558E-2</v>
      </c>
      <c r="Y39" s="13">
        <f t="shared" si="8"/>
        <v>9.9292792166149557E-2</v>
      </c>
      <c r="Z39" s="13">
        <f>Z38+(((S39+S38)/2)^$C$41)*(Q39-Q38)</f>
        <v>4.643304627186709E-2</v>
      </c>
      <c r="AA39" s="13">
        <f t="shared" si="9"/>
        <v>9.812987274440476E-3</v>
      </c>
      <c r="AD39"/>
      <c r="AE39"/>
      <c r="AF39"/>
    </row>
    <row r="40" spans="1:32" ht="17" thickBot="1" x14ac:dyDescent="0.25">
      <c r="E40" s="13">
        <v>0.5</v>
      </c>
      <c r="F40" s="13">
        <v>3.6176536766023934E-2</v>
      </c>
      <c r="G40" s="13">
        <v>7.228471484221774E-2</v>
      </c>
      <c r="H40" s="13">
        <v>3.2004663947978768E-2</v>
      </c>
      <c r="J40" s="13">
        <f>F40</f>
        <v>3.6176536766023934E-2</v>
      </c>
      <c r="K40" s="13">
        <f>K39+(((F40+F39)/2)^$C$41)*(E40-E39)</f>
        <v>5.3610266766545046E-2</v>
      </c>
      <c r="L40" s="13">
        <f t="shared" ref="L40:L62" si="11">G40</f>
        <v>7.228471484221774E-2</v>
      </c>
      <c r="M40" s="13">
        <f t="shared" ref="M40:M62" si="12">M39+(((G40+G39)/2)^$C$41)*(E40-E39)</f>
        <v>8.2130433088389743E-2</v>
      </c>
      <c r="N40" s="13">
        <f t="shared" si="10"/>
        <v>3.2004663947978768E-2</v>
      </c>
      <c r="O40" s="13">
        <f t="shared" ref="O40:O62" si="13">O39+(((H40+H39)/2)^$C$41)*(E40-E39)</f>
        <v>2.4638056558942363E-2</v>
      </c>
      <c r="Q40" s="13">
        <v>0.5</v>
      </c>
      <c r="R40" s="13">
        <v>1.3713920092876168E-2</v>
      </c>
      <c r="S40" s="13">
        <v>8.774612387970393E-2</v>
      </c>
      <c r="T40" s="13">
        <v>1.7374319849147921E-2</v>
      </c>
      <c r="V40" s="13">
        <f t="shared" si="6"/>
        <v>4.7220920092876172E-2</v>
      </c>
      <c r="W40" s="13">
        <f t="shared" ref="W40:W46" si="14">W39+(((R40+R39)/2)^$C$41)*(Q40-Q39)</f>
        <v>3.0170490338546636E-2</v>
      </c>
      <c r="X40" s="13">
        <f t="shared" si="7"/>
        <v>8.774612387970393E-2</v>
      </c>
      <c r="Y40" s="13">
        <f t="shared" si="8"/>
        <v>8.9230123879703929E-2</v>
      </c>
      <c r="Z40" s="13">
        <f t="shared" ref="Z40:Z46" si="15">Z39+(((S40+S39)/2)^$C$41)*(Q40-Q39)</f>
        <v>8.8459414422966176E-2</v>
      </c>
      <c r="AA40" s="13">
        <f t="shared" si="9"/>
        <v>1.7374319849147921E-2</v>
      </c>
      <c r="AD40"/>
      <c r="AE40"/>
      <c r="AF40"/>
    </row>
    <row r="41" spans="1:32" x14ac:dyDescent="0.2">
      <c r="A41" s="70" t="s">
        <v>15</v>
      </c>
      <c r="B41" s="71"/>
      <c r="C41" s="76">
        <v>0.75</v>
      </c>
      <c r="E41" s="13">
        <v>0.75</v>
      </c>
      <c r="F41" s="13">
        <v>2.7762163994836078E-2</v>
      </c>
      <c r="G41" s="13">
        <v>6.4297771683248767E-2</v>
      </c>
      <c r="H41" s="13">
        <v>3.9598765578543159E-2</v>
      </c>
      <c r="J41" s="13">
        <f t="shared" ref="J41:J62" si="16">F41</f>
        <v>2.7762163994836078E-2</v>
      </c>
      <c r="K41" s="13">
        <f>K40+(((F41+F40)/2)^$C$41)*(E41-E40)</f>
        <v>7.251150984082487E-2</v>
      </c>
      <c r="L41" s="13">
        <f t="shared" si="11"/>
        <v>6.4297771683248767E-2</v>
      </c>
      <c r="M41" s="13">
        <f t="shared" si="12"/>
        <v>0.11552791883015284</v>
      </c>
      <c r="N41" s="13">
        <f t="shared" si="10"/>
        <v>3.9598765578543159E-2</v>
      </c>
      <c r="O41" s="13">
        <f t="shared" si="13"/>
        <v>4.5214384822349657E-2</v>
      </c>
      <c r="Q41" s="13">
        <v>0.75</v>
      </c>
      <c r="R41" s="13">
        <v>7.987673711094408E-3</v>
      </c>
      <c r="S41" s="13">
        <v>8.0985497479542576E-2</v>
      </c>
      <c r="T41" s="13">
        <v>2.2224383054831352E-2</v>
      </c>
      <c r="V41" s="13">
        <f t="shared" si="6"/>
        <v>4.1494673711094408E-2</v>
      </c>
      <c r="W41" s="13">
        <f t="shared" si="14"/>
        <v>3.8575461636552524E-2</v>
      </c>
      <c r="X41" s="13">
        <f t="shared" si="7"/>
        <v>8.0985497479542576E-2</v>
      </c>
      <c r="Y41" s="13">
        <f t="shared" si="8"/>
        <v>8.2469497479542575E-2</v>
      </c>
      <c r="Z41" s="13">
        <f t="shared" si="15"/>
        <v>0.12759437239071464</v>
      </c>
      <c r="AA41" s="13">
        <f t="shared" si="9"/>
        <v>2.2224383054831352E-2</v>
      </c>
      <c r="AD41"/>
      <c r="AE41"/>
      <c r="AF41"/>
    </row>
    <row r="42" spans="1:32" x14ac:dyDescent="0.2">
      <c r="A42" s="72"/>
      <c r="B42" s="73"/>
      <c r="C42" s="77"/>
      <c r="E42" s="13">
        <v>1</v>
      </c>
      <c r="F42" s="13">
        <v>2.191944665341675E-2</v>
      </c>
      <c r="G42" s="13">
        <v>5.623165674273848E-2</v>
      </c>
      <c r="H42" s="13">
        <v>4.5033664994546183E-2</v>
      </c>
      <c r="J42" s="13">
        <f t="shared" si="16"/>
        <v>2.191944665341675E-2</v>
      </c>
      <c r="K42" s="13">
        <f t="shared" ref="K42:K62" si="17">K41+(((F42+F41)/2)^$C$41)*(E42-E41)</f>
        <v>8.8154301536782581E-2</v>
      </c>
      <c r="L42" s="13">
        <f t="shared" si="11"/>
        <v>5.623165674273848E-2</v>
      </c>
      <c r="M42" s="13">
        <f t="shared" si="12"/>
        <v>0.14593588228983476</v>
      </c>
      <c r="N42" s="13">
        <f t="shared" si="10"/>
        <v>4.5033664994546183E-2</v>
      </c>
      <c r="O42" s="13">
        <f t="shared" si="13"/>
        <v>6.853930263498989E-2</v>
      </c>
      <c r="Q42" s="13">
        <v>1</v>
      </c>
      <c r="R42" s="13">
        <v>4.0992125801632071E-3</v>
      </c>
      <c r="S42" s="13">
        <v>7.6462203629317882E-2</v>
      </c>
      <c r="T42" s="13">
        <v>2.5539497256420959E-2</v>
      </c>
      <c r="V42" s="13">
        <f t="shared" si="6"/>
        <v>3.7606212580163209E-2</v>
      </c>
      <c r="W42" s="13">
        <f t="shared" si="14"/>
        <v>4.3994264345753001E-2</v>
      </c>
      <c r="X42" s="13">
        <f t="shared" si="7"/>
        <v>7.6462203629317882E-2</v>
      </c>
      <c r="Y42" s="13">
        <f t="shared" si="8"/>
        <v>7.7946203629317881E-2</v>
      </c>
      <c r="Z42" s="13">
        <f t="shared" si="15"/>
        <v>0.16474958534890602</v>
      </c>
      <c r="AA42" s="13">
        <f t="shared" si="9"/>
        <v>2.5539497256420959E-2</v>
      </c>
      <c r="AD42"/>
      <c r="AE42"/>
      <c r="AF42"/>
    </row>
    <row r="43" spans="1:32" ht="17" thickBot="1" x14ac:dyDescent="0.25">
      <c r="A43" s="74"/>
      <c r="B43" s="75"/>
      <c r="C43" s="78"/>
      <c r="E43" s="13">
        <v>1.25</v>
      </c>
      <c r="F43" s="13">
        <v>1.6668573936377346E-2</v>
      </c>
      <c r="G43" s="13">
        <v>5.1671214013481293E-2</v>
      </c>
      <c r="H43" s="13">
        <v>4.861073684409789E-2</v>
      </c>
      <c r="J43" s="13">
        <f t="shared" si="16"/>
        <v>1.6668573936377346E-2</v>
      </c>
      <c r="K43" s="13">
        <f t="shared" si="17"/>
        <v>0.10109646521835773</v>
      </c>
      <c r="L43" s="13">
        <f t="shared" si="11"/>
        <v>5.1671214013481293E-2</v>
      </c>
      <c r="M43" s="13">
        <f t="shared" si="12"/>
        <v>0.17392197453990432</v>
      </c>
      <c r="N43" s="13">
        <f t="shared" si="10"/>
        <v>4.861073684409789E-2</v>
      </c>
      <c r="O43" s="13">
        <f t="shared" si="13"/>
        <v>9.3703256300875948E-2</v>
      </c>
      <c r="Q43" s="13">
        <v>1.25</v>
      </c>
      <c r="R43" s="13">
        <v>1.9744618171802764E-3</v>
      </c>
      <c r="S43" s="13">
        <v>7.3458224423167837E-2</v>
      </c>
      <c r="T43" s="13">
        <v>2.7263229494646324E-2</v>
      </c>
      <c r="V43" s="13">
        <f t="shared" si="6"/>
        <v>3.5481461817180281E-2</v>
      </c>
      <c r="W43" s="13">
        <f t="shared" si="14"/>
        <v>4.7228384431136868E-2</v>
      </c>
      <c r="X43" s="13">
        <f t="shared" si="7"/>
        <v>7.3458224423167837E-2</v>
      </c>
      <c r="Y43" s="13">
        <f t="shared" si="8"/>
        <v>7.4942224423167836E-2</v>
      </c>
      <c r="Z43" s="13">
        <f t="shared" si="15"/>
        <v>0.20056443415291872</v>
      </c>
      <c r="AA43" s="13">
        <f t="shared" si="9"/>
        <v>2.7263229494646324E-2</v>
      </c>
      <c r="AD43"/>
      <c r="AE43"/>
      <c r="AF43"/>
    </row>
    <row r="44" spans="1:32" x14ac:dyDescent="0.2">
      <c r="E44" s="13">
        <v>1.5</v>
      </c>
      <c r="F44" s="13">
        <v>1.3213487417565541E-2</v>
      </c>
      <c r="G44" s="13">
        <v>4.7193657794495004E-2</v>
      </c>
      <c r="H44" s="13">
        <v>5.0972119880166533E-2</v>
      </c>
      <c r="J44" s="13">
        <f t="shared" si="16"/>
        <v>1.3213487417565541E-2</v>
      </c>
      <c r="K44" s="13">
        <f t="shared" si="17"/>
        <v>0.11178025727965078</v>
      </c>
      <c r="L44" s="13">
        <f t="shared" si="11"/>
        <v>4.7193657794495004E-2</v>
      </c>
      <c r="M44" s="13">
        <f t="shared" si="12"/>
        <v>0.20013088804709622</v>
      </c>
      <c r="N44" s="13">
        <f t="shared" si="10"/>
        <v>5.0972119880166533E-2</v>
      </c>
      <c r="O44" s="13">
        <f t="shared" si="13"/>
        <v>0.12005479306763647</v>
      </c>
      <c r="Q44" s="13">
        <v>1.5</v>
      </c>
      <c r="R44" s="13">
        <v>1.2717763375337818E-3</v>
      </c>
      <c r="S44" s="13">
        <v>7.227782882608863E-2</v>
      </c>
      <c r="T44" s="13">
        <v>2.784200298523816E-2</v>
      </c>
      <c r="V44" s="13">
        <f t="shared" si="6"/>
        <v>3.4778776337533783E-2</v>
      </c>
      <c r="W44" s="13">
        <f t="shared" si="14"/>
        <v>4.9250019652607398E-2</v>
      </c>
      <c r="X44" s="13">
        <f t="shared" si="7"/>
        <v>7.227782882608863E-2</v>
      </c>
      <c r="Y44" s="13">
        <f t="shared" si="8"/>
        <v>7.376182882608863E-2</v>
      </c>
      <c r="Z44" s="13">
        <f t="shared" si="15"/>
        <v>0.23562692497549756</v>
      </c>
      <c r="AA44" s="13">
        <f t="shared" si="9"/>
        <v>2.784200298523816E-2</v>
      </c>
      <c r="AD44"/>
      <c r="AE44"/>
      <c r="AF44"/>
    </row>
    <row r="45" spans="1:32" x14ac:dyDescent="0.2">
      <c r="E45" s="13">
        <v>1.75</v>
      </c>
      <c r="F45" s="13">
        <v>1.0086499585040244E-2</v>
      </c>
      <c r="G45" s="13">
        <v>4.3023042099212587E-2</v>
      </c>
      <c r="H45" s="13">
        <v>5.4215723818957277E-2</v>
      </c>
      <c r="J45" s="13">
        <f t="shared" si="16"/>
        <v>1.0086499585040244E-2</v>
      </c>
      <c r="K45" s="13">
        <f t="shared" si="17"/>
        <v>0.12064537018267894</v>
      </c>
      <c r="L45" s="13">
        <f t="shared" si="11"/>
        <v>4.3023042099212587E-2</v>
      </c>
      <c r="M45" s="13">
        <f t="shared" si="12"/>
        <v>0.22460081733891218</v>
      </c>
      <c r="N45" s="13">
        <f t="shared" si="10"/>
        <v>5.4215723818957277E-2</v>
      </c>
      <c r="O45" s="13">
        <f t="shared" si="13"/>
        <v>0.14751107187037354</v>
      </c>
      <c r="Q45" s="13">
        <v>1.75</v>
      </c>
      <c r="R45" s="13">
        <v>1.2487991816833655E-3</v>
      </c>
      <c r="S45" s="13">
        <v>7.1560952801546562E-2</v>
      </c>
      <c r="T45" s="13">
        <v>2.7889102978451093E-2</v>
      </c>
      <c r="V45" s="13">
        <f t="shared" si="6"/>
        <v>3.4755799181683367E-2</v>
      </c>
      <c r="W45" s="13">
        <f t="shared" si="14"/>
        <v>5.0922235355541259E-2</v>
      </c>
      <c r="X45" s="13">
        <f t="shared" si="7"/>
        <v>7.1560952801546562E-2</v>
      </c>
      <c r="Y45" s="13">
        <f t="shared" si="8"/>
        <v>7.3044952801546562E-2</v>
      </c>
      <c r="Z45" s="13">
        <f t="shared" si="15"/>
        <v>0.27034650863940168</v>
      </c>
      <c r="AA45" s="13">
        <f t="shared" si="9"/>
        <v>2.7889102978451093E-2</v>
      </c>
      <c r="AD45"/>
      <c r="AE45"/>
      <c r="AF45"/>
    </row>
    <row r="46" spans="1:32" x14ac:dyDescent="0.2">
      <c r="E46" s="13">
        <v>2</v>
      </c>
      <c r="F46" s="13">
        <v>7.8692619441651981E-3</v>
      </c>
      <c r="G46" s="13">
        <v>4.1375099253144372E-2</v>
      </c>
      <c r="H46" s="13">
        <v>5.5263654840896063E-2</v>
      </c>
      <c r="J46" s="13">
        <f t="shared" si="16"/>
        <v>7.8692619441651981E-3</v>
      </c>
      <c r="K46" s="13">
        <f t="shared" si="17"/>
        <v>0.12793692900363998</v>
      </c>
      <c r="L46" s="13">
        <f t="shared" si="11"/>
        <v>4.1375099253144372E-2</v>
      </c>
      <c r="M46" s="13">
        <f t="shared" si="12"/>
        <v>0.24787729033559808</v>
      </c>
      <c r="N46" s="13">
        <f t="shared" si="10"/>
        <v>5.5263654840896063E-2</v>
      </c>
      <c r="O46" s="13">
        <f t="shared" si="13"/>
        <v>0.17580327417636274</v>
      </c>
      <c r="Q46" s="13">
        <v>2</v>
      </c>
      <c r="R46" s="13">
        <v>1.262459617193117E-3</v>
      </c>
      <c r="S46" s="13">
        <v>7.0902230624351192E-2</v>
      </c>
      <c r="T46" s="13">
        <v>2.7860988294202568E-2</v>
      </c>
      <c r="V46" s="13">
        <f t="shared" si="6"/>
        <v>3.4769459617193119E-2</v>
      </c>
      <c r="W46" s="13">
        <f t="shared" si="14"/>
        <v>5.2589813196410415E-2</v>
      </c>
      <c r="X46" s="13">
        <f t="shared" si="7"/>
        <v>7.0902230624351192E-2</v>
      </c>
      <c r="Y46" s="13">
        <f t="shared" si="8"/>
        <v>7.2386230624351192E-2</v>
      </c>
      <c r="Z46" s="13">
        <f t="shared" si="15"/>
        <v>0.30481676357977172</v>
      </c>
      <c r="AA46" s="13">
        <f t="shared" si="9"/>
        <v>2.7860988294202568E-2</v>
      </c>
      <c r="AD46"/>
      <c r="AE46"/>
      <c r="AF46"/>
    </row>
    <row r="47" spans="1:32" x14ac:dyDescent="0.2">
      <c r="E47" s="13">
        <v>2.25</v>
      </c>
      <c r="F47" s="13">
        <v>6.0731901931223124E-3</v>
      </c>
      <c r="G47" s="13">
        <v>3.8952861443890187E-2</v>
      </c>
      <c r="H47" s="13">
        <v>5.6346343721641025E-2</v>
      </c>
      <c r="J47" s="13">
        <f t="shared" si="16"/>
        <v>6.0731901931223124E-3</v>
      </c>
      <c r="K47" s="13">
        <f t="shared" si="17"/>
        <v>0.13396838111064896</v>
      </c>
      <c r="L47" s="13">
        <f t="shared" si="11"/>
        <v>3.8952861443890187E-2</v>
      </c>
      <c r="M47" s="13">
        <f t="shared" si="12"/>
        <v>0.2703066857912203</v>
      </c>
      <c r="N47" s="13">
        <f t="shared" si="10"/>
        <v>5.6346343721641025E-2</v>
      </c>
      <c r="O47" s="13">
        <f t="shared" si="13"/>
        <v>0.20450743395534185</v>
      </c>
      <c r="AD47"/>
      <c r="AE47"/>
      <c r="AF47"/>
    </row>
    <row r="48" spans="1:32" x14ac:dyDescent="0.2">
      <c r="E48" s="13">
        <v>2.5</v>
      </c>
      <c r="F48" s="13">
        <v>4.8444047792311068E-3</v>
      </c>
      <c r="G48" s="13">
        <v>3.7892738303679216E-2</v>
      </c>
      <c r="H48" s="13">
        <v>5.7997173129810592E-2</v>
      </c>
      <c r="J48" s="13">
        <f t="shared" si="16"/>
        <v>4.8444047792311068E-3</v>
      </c>
      <c r="K48" s="13">
        <f t="shared" si="17"/>
        <v>0.13898906346827691</v>
      </c>
      <c r="L48" s="13">
        <f t="shared" si="11"/>
        <v>3.7892738303679216E-2</v>
      </c>
      <c r="M48" s="13">
        <f t="shared" si="12"/>
        <v>0.29200279035424642</v>
      </c>
      <c r="N48" s="13">
        <f t="shared" si="10"/>
        <v>5.7997173129810592E-2</v>
      </c>
      <c r="O48" s="13">
        <f t="shared" si="13"/>
        <v>0.23373725598858464</v>
      </c>
      <c r="AD48"/>
      <c r="AE48"/>
      <c r="AF48"/>
    </row>
    <row r="49" spans="5:32" x14ac:dyDescent="0.2">
      <c r="E49" s="13">
        <v>2.75</v>
      </c>
      <c r="F49" s="13">
        <v>3.873928169623462E-3</v>
      </c>
      <c r="G49" s="13">
        <v>3.5403644497110767E-2</v>
      </c>
      <c r="H49" s="13">
        <v>5.7763072932063703E-2</v>
      </c>
      <c r="J49" s="13">
        <f t="shared" si="16"/>
        <v>3.873928169623462E-3</v>
      </c>
      <c r="K49" s="13">
        <f t="shared" si="17"/>
        <v>0.14323030103774362</v>
      </c>
      <c r="L49" s="13">
        <f t="shared" si="11"/>
        <v>3.5403644497110767E-2</v>
      </c>
      <c r="M49" s="13">
        <f t="shared" si="12"/>
        <v>0.31294292254079126</v>
      </c>
      <c r="N49" s="13">
        <f t="shared" si="10"/>
        <v>5.7763072932063703E-2</v>
      </c>
      <c r="O49" s="13">
        <f t="shared" si="13"/>
        <v>0.26323828012294237</v>
      </c>
      <c r="AD49"/>
      <c r="AE49"/>
      <c r="AF49"/>
    </row>
    <row r="50" spans="5:32" x14ac:dyDescent="0.2">
      <c r="E50" s="13">
        <v>3</v>
      </c>
      <c r="F50" s="13">
        <v>3.2211923614601616E-3</v>
      </c>
      <c r="G50" s="13">
        <v>3.5072570770968585E-2</v>
      </c>
      <c r="H50" s="13">
        <v>5.9750012039287016E-2</v>
      </c>
      <c r="J50" s="13">
        <f t="shared" si="16"/>
        <v>3.2211923614601616E-3</v>
      </c>
      <c r="K50" s="13">
        <f t="shared" si="17"/>
        <v>0.14686432130538793</v>
      </c>
      <c r="L50" s="13">
        <f t="shared" si="11"/>
        <v>3.5072570770968585E-2</v>
      </c>
      <c r="M50" s="13">
        <f t="shared" si="12"/>
        <v>0.33327582803091071</v>
      </c>
      <c r="N50" s="13">
        <f t="shared" si="10"/>
        <v>5.9750012039287016E-2</v>
      </c>
      <c r="O50" s="13">
        <f t="shared" si="13"/>
        <v>0.2930737019589128</v>
      </c>
      <c r="AD50"/>
      <c r="AE50"/>
      <c r="AF50"/>
    </row>
    <row r="51" spans="5:32" x14ac:dyDescent="0.2">
      <c r="E51" s="13">
        <v>3.25</v>
      </c>
      <c r="F51" s="13">
        <v>2.7394678180083691E-3</v>
      </c>
      <c r="G51" s="13">
        <v>3.3591559248434738E-2</v>
      </c>
      <c r="H51" s="13">
        <v>5.9167713924375524E-2</v>
      </c>
      <c r="J51" s="13">
        <f t="shared" si="16"/>
        <v>2.7394678180083691E-3</v>
      </c>
      <c r="K51" s="13">
        <f t="shared" si="17"/>
        <v>0.15005320209533493</v>
      </c>
      <c r="L51" s="13">
        <f t="shared" si="11"/>
        <v>3.3591559248434738E-2</v>
      </c>
      <c r="M51" s="13">
        <f t="shared" si="12"/>
        <v>0.35321535968873341</v>
      </c>
      <c r="N51" s="13">
        <f t="shared" si="10"/>
        <v>5.9167713924375524E-2</v>
      </c>
      <c r="O51" s="13">
        <f t="shared" si="13"/>
        <v>0.32317619458616137</v>
      </c>
      <c r="AD51"/>
      <c r="AE51"/>
      <c r="AF51"/>
    </row>
    <row r="52" spans="5:32" x14ac:dyDescent="0.2">
      <c r="E52" s="13">
        <v>3.5</v>
      </c>
      <c r="F52" s="13">
        <v>2.3346190612485709E-3</v>
      </c>
      <c r="G52" s="13">
        <v>3.3671529955896701E-2</v>
      </c>
      <c r="H52" s="13">
        <v>5.9913523991979328E-2</v>
      </c>
      <c r="J52" s="13">
        <f t="shared" si="16"/>
        <v>2.3346190612485709E-3</v>
      </c>
      <c r="K52" s="13">
        <f t="shared" si="17"/>
        <v>0.15287929175597537</v>
      </c>
      <c r="L52" s="13">
        <f t="shared" si="11"/>
        <v>3.3671529955896701E-2</v>
      </c>
      <c r="M52" s="13">
        <f t="shared" si="12"/>
        <v>0.37284896783430899</v>
      </c>
      <c r="N52" s="13">
        <f t="shared" si="10"/>
        <v>5.9913523991979328E-2</v>
      </c>
      <c r="O52" s="13">
        <f t="shared" si="13"/>
        <v>0.3533097250915237</v>
      </c>
      <c r="AD52"/>
      <c r="AE52"/>
      <c r="AF52"/>
    </row>
    <row r="53" spans="5:32" x14ac:dyDescent="0.2">
      <c r="E53" s="13">
        <v>3.75</v>
      </c>
      <c r="F53" s="13">
        <v>2.0542941406629244E-3</v>
      </c>
      <c r="G53" s="13">
        <v>3.3413571347496715E-2</v>
      </c>
      <c r="H53" s="13">
        <v>6.0110699981239871E-2</v>
      </c>
      <c r="J53" s="13">
        <f t="shared" si="16"/>
        <v>2.0542941406629244E-3</v>
      </c>
      <c r="K53" s="13">
        <f t="shared" si="17"/>
        <v>0.15541404248098695</v>
      </c>
      <c r="L53" s="13">
        <f t="shared" si="11"/>
        <v>3.3413571347496715E-2</v>
      </c>
      <c r="M53" s="13">
        <f t="shared" si="12"/>
        <v>0.39244359804372997</v>
      </c>
      <c r="N53" s="13">
        <f t="shared" si="10"/>
        <v>6.0110699981239871E-2</v>
      </c>
      <c r="O53" s="13">
        <f t="shared" si="13"/>
        <v>0.38362204613153583</v>
      </c>
      <c r="AD53"/>
      <c r="AE53"/>
      <c r="AF53"/>
    </row>
    <row r="54" spans="5:32" x14ac:dyDescent="0.2">
      <c r="E54" s="13">
        <v>4</v>
      </c>
      <c r="F54" s="13">
        <v>1.8411013558541707E-3</v>
      </c>
      <c r="G54" s="13">
        <v>3.2859341832688835E-2</v>
      </c>
      <c r="H54" s="13">
        <v>5.9452053768623662E-2</v>
      </c>
      <c r="J54" s="13">
        <f t="shared" si="16"/>
        <v>1.8411013558541707E-3</v>
      </c>
      <c r="K54" s="13">
        <f t="shared" si="17"/>
        <v>0.15773187034938541</v>
      </c>
      <c r="L54" s="13">
        <f t="shared" si="11"/>
        <v>3.2859341832688835E-2</v>
      </c>
      <c r="M54" s="13">
        <f t="shared" si="12"/>
        <v>0.41186003593921361</v>
      </c>
      <c r="N54" s="13">
        <f t="shared" si="10"/>
        <v>5.9452053768623662E-2</v>
      </c>
      <c r="O54" s="13">
        <f t="shared" si="13"/>
        <v>0.41384691628048026</v>
      </c>
    </row>
    <row r="55" spans="5:32" x14ac:dyDescent="0.2">
      <c r="E55" s="13">
        <v>4.25</v>
      </c>
      <c r="F55" s="13">
        <v>1.7157741509373184E-3</v>
      </c>
      <c r="G55" s="13">
        <v>3.2098672160277654E-2</v>
      </c>
      <c r="H55" s="13">
        <v>6.090759263776703E-2</v>
      </c>
      <c r="J55" s="13">
        <f t="shared" si="16"/>
        <v>1.7157741509373184E-3</v>
      </c>
      <c r="K55" s="13">
        <f t="shared" si="17"/>
        <v>0.15989692573381253</v>
      </c>
      <c r="L55" s="13">
        <f t="shared" si="11"/>
        <v>3.2098672160277654E-2</v>
      </c>
      <c r="M55" s="13">
        <f t="shared" si="12"/>
        <v>0.43098682488848017</v>
      </c>
      <c r="N55" s="13">
        <f t="shared" si="10"/>
        <v>6.090759263776703E-2</v>
      </c>
      <c r="O55" s="13">
        <f t="shared" si="13"/>
        <v>0.44422274877991158</v>
      </c>
    </row>
    <row r="56" spans="5:32" x14ac:dyDescent="0.2">
      <c r="E56" s="13">
        <v>4.5</v>
      </c>
      <c r="F56" s="13">
        <v>1.6152302608732879E-3</v>
      </c>
      <c r="G56" s="13">
        <v>3.1912125125653321E-2</v>
      </c>
      <c r="H56" s="13">
        <v>6.0599762805849472E-2</v>
      </c>
      <c r="J56" s="13">
        <f t="shared" si="16"/>
        <v>1.6152302608732879E-3</v>
      </c>
      <c r="K56" s="13">
        <f t="shared" si="17"/>
        <v>0.16195802504354881</v>
      </c>
      <c r="L56" s="13">
        <f t="shared" si="11"/>
        <v>3.1912125125653321E-2</v>
      </c>
      <c r="M56" s="13">
        <f t="shared" si="12"/>
        <v>0.44990405032492825</v>
      </c>
      <c r="N56" s="13">
        <f t="shared" si="10"/>
        <v>6.0599762805849472E-2</v>
      </c>
      <c r="O56" s="13">
        <f t="shared" si="13"/>
        <v>0.47481556363991206</v>
      </c>
    </row>
    <row r="57" spans="5:32" x14ac:dyDescent="0.2">
      <c r="E57" s="13">
        <v>4.75</v>
      </c>
      <c r="F57" s="13">
        <v>1.5856674316345122E-3</v>
      </c>
      <c r="G57" s="13">
        <v>3.1500919829827584E-2</v>
      </c>
      <c r="H57" s="13">
        <v>6.0714981315398688E-2</v>
      </c>
      <c r="J57" s="13">
        <f t="shared" si="16"/>
        <v>1.5856674316345122E-3</v>
      </c>
      <c r="K57" s="13">
        <f t="shared" si="17"/>
        <v>0.16395844582215799</v>
      </c>
      <c r="L57" s="13">
        <f t="shared" si="11"/>
        <v>3.1500919829827584E-2</v>
      </c>
      <c r="M57" s="13">
        <f t="shared" si="12"/>
        <v>0.46868862938944961</v>
      </c>
      <c r="N57" s="13">
        <f t="shared" si="10"/>
        <v>6.0714981315398688E-2</v>
      </c>
      <c r="O57" s="13">
        <f t="shared" si="13"/>
        <v>0.5053719998942765</v>
      </c>
    </row>
    <row r="58" spans="5:32" x14ac:dyDescent="0.2">
      <c r="E58" s="13">
        <v>5.25</v>
      </c>
      <c r="F58" s="13">
        <v>1.5585513078886235E-3</v>
      </c>
      <c r="G58" s="13">
        <v>3.1482626049088733E-2</v>
      </c>
      <c r="H58" s="13">
        <v>6.0533861385805077E-2</v>
      </c>
      <c r="J58" s="13">
        <f t="shared" si="16"/>
        <v>1.5585513078886235E-3</v>
      </c>
      <c r="K58" s="13">
        <f t="shared" si="17"/>
        <v>0.16790603610629651</v>
      </c>
      <c r="L58" s="13">
        <f t="shared" si="11"/>
        <v>3.1482626049088733E-2</v>
      </c>
      <c r="M58" s="13">
        <f t="shared" si="12"/>
        <v>0.50606678243521441</v>
      </c>
      <c r="N58" s="13">
        <f t="shared" si="10"/>
        <v>6.0533861385805077E-2</v>
      </c>
      <c r="O58" s="13">
        <f t="shared" si="13"/>
        <v>0.56645997209936916</v>
      </c>
    </row>
    <row r="59" spans="5:32" x14ac:dyDescent="0.2">
      <c r="E59" s="13">
        <v>5.75</v>
      </c>
      <c r="F59" s="13">
        <v>1.5312806233812775E-3</v>
      </c>
      <c r="G59" s="13">
        <v>3.0202046551856345E-2</v>
      </c>
      <c r="H59" s="13">
        <v>6.0636384454293091E-2</v>
      </c>
      <c r="J59" s="13">
        <f t="shared" si="16"/>
        <v>1.5312806233812775E-3</v>
      </c>
      <c r="K59" s="13">
        <f t="shared" si="17"/>
        <v>0.17180230256938211</v>
      </c>
      <c r="L59" s="13">
        <f t="shared" si="11"/>
        <v>3.0202046551856345E-2</v>
      </c>
      <c r="M59" s="13">
        <f t="shared" si="12"/>
        <v>0.54286531120157411</v>
      </c>
      <c r="N59" s="13">
        <f t="shared" si="10"/>
        <v>6.0636384454293091E-2</v>
      </c>
      <c r="O59" s="13">
        <f t="shared" si="13"/>
        <v>0.6275182427095316</v>
      </c>
    </row>
    <row r="60" spans="5:32" x14ac:dyDescent="0.2">
      <c r="E60" s="13">
        <v>6.25</v>
      </c>
      <c r="F60" s="13">
        <v>1.4829989194090308E-3</v>
      </c>
      <c r="G60" s="13">
        <v>2.9321245764663745E-2</v>
      </c>
      <c r="H60" s="13">
        <v>6.0525882536846431E-2</v>
      </c>
      <c r="J60" s="13">
        <f t="shared" si="16"/>
        <v>1.4829989194090308E-3</v>
      </c>
      <c r="K60" s="13">
        <f t="shared" si="17"/>
        <v>0.17562689492067052</v>
      </c>
      <c r="L60" s="13">
        <f t="shared" si="11"/>
        <v>2.9321245764663745E-2</v>
      </c>
      <c r="M60" s="13">
        <f t="shared" si="12"/>
        <v>0.57869249865834016</v>
      </c>
      <c r="N60" s="13">
        <f t="shared" si="10"/>
        <v>6.0525882536846431E-2</v>
      </c>
      <c r="O60" s="13">
        <f t="shared" si="13"/>
        <v>0.68857349785955224</v>
      </c>
    </row>
    <row r="61" spans="5:32" x14ac:dyDescent="0.2">
      <c r="E61" s="13">
        <v>6.75</v>
      </c>
      <c r="F61" s="13">
        <v>1.5478927755583998E-3</v>
      </c>
      <c r="G61" s="13">
        <v>2.907318211357859E-2</v>
      </c>
      <c r="H61" s="13">
        <v>6.152837301502978E-2</v>
      </c>
      <c r="J61" s="13">
        <f t="shared" si="16"/>
        <v>1.5478927755583998E-3</v>
      </c>
      <c r="K61" s="13">
        <f t="shared" si="17"/>
        <v>0.17946728483836841</v>
      </c>
      <c r="L61" s="13">
        <f t="shared" si="11"/>
        <v>2.907318211357859E-2</v>
      </c>
      <c r="M61" s="13">
        <f t="shared" si="12"/>
        <v>0.6140088690864518</v>
      </c>
      <c r="N61" s="13">
        <f t="shared" si="10"/>
        <v>6.152837301502978E-2</v>
      </c>
      <c r="O61" s="13">
        <f t="shared" si="13"/>
        <v>0.74996555728068526</v>
      </c>
    </row>
    <row r="62" spans="5:32" x14ac:dyDescent="0.2">
      <c r="E62" s="13">
        <v>7.25</v>
      </c>
      <c r="F62" s="13">
        <v>1.5820957054197453E-3</v>
      </c>
      <c r="G62" s="13">
        <v>2.8633154286570733E-2</v>
      </c>
      <c r="H62" s="13">
        <v>6.1799377186272132E-2</v>
      </c>
      <c r="J62" s="13">
        <f t="shared" si="16"/>
        <v>1.5820957054197453E-3</v>
      </c>
      <c r="K62" s="13">
        <f t="shared" si="17"/>
        <v>0.18340146788007558</v>
      </c>
      <c r="L62" s="13">
        <f t="shared" si="11"/>
        <v>2.8633154286570733E-2</v>
      </c>
      <c r="M62" s="13">
        <f t="shared" si="12"/>
        <v>0.64901266434605975</v>
      </c>
      <c r="N62" s="13">
        <f t="shared" si="10"/>
        <v>6.1799377186272132E-2</v>
      </c>
      <c r="O62" s="13">
        <f t="shared" si="13"/>
        <v>0.81183740905913937</v>
      </c>
    </row>
    <row r="74" spans="25:28" x14ac:dyDescent="0.2">
      <c r="AB74" s="1"/>
    </row>
    <row r="75" spans="25:28" x14ac:dyDescent="0.2">
      <c r="Y75" s="17"/>
      <c r="Z75" s="17"/>
      <c r="AB75" s="1"/>
    </row>
    <row r="76" spans="25:28" x14ac:dyDescent="0.2">
      <c r="Y76" s="1"/>
      <c r="Z76" s="17"/>
      <c r="AB76" s="1"/>
    </row>
    <row r="77" spans="25:28" x14ac:dyDescent="0.2">
      <c r="Y77" s="1"/>
      <c r="Z77" s="17"/>
      <c r="AB77" s="1"/>
    </row>
    <row r="78" spans="25:28" x14ac:dyDescent="0.2">
      <c r="Y78" s="1"/>
      <c r="Z78" s="17"/>
      <c r="AB78" s="1"/>
    </row>
    <row r="79" spans="25:28" x14ac:dyDescent="0.2">
      <c r="Y79" s="1"/>
      <c r="Z79" s="17"/>
      <c r="AB79" s="1"/>
    </row>
    <row r="80" spans="25:28" x14ac:dyDescent="0.2">
      <c r="Y80" s="1"/>
      <c r="Z80" s="17"/>
      <c r="AB80" s="1"/>
    </row>
    <row r="81" spans="1:38" ht="21" x14ac:dyDescent="0.25">
      <c r="B81" s="66" t="s">
        <v>9</v>
      </c>
      <c r="C81" s="66"/>
      <c r="D81" s="66"/>
      <c r="E81" s="66"/>
      <c r="F81" s="66"/>
      <c r="G81" s="66"/>
      <c r="H81" s="66"/>
      <c r="I81" s="43"/>
      <c r="M81" s="9" t="s">
        <v>10</v>
      </c>
      <c r="Y81" s="1"/>
      <c r="Z81" s="17"/>
      <c r="AB81" s="1"/>
    </row>
    <row r="82" spans="1:38" x14ac:dyDescent="0.2">
      <c r="B82" s="12" t="s">
        <v>105</v>
      </c>
      <c r="E82" s="12"/>
      <c r="F82" s="12" t="s">
        <v>130</v>
      </c>
      <c r="L82" s="12" t="s">
        <v>131</v>
      </c>
      <c r="O82" s="12"/>
      <c r="P82" s="12" t="s">
        <v>132</v>
      </c>
      <c r="T82" s="48"/>
      <c r="Y82" s="1"/>
      <c r="Z82" s="17"/>
      <c r="AB82" s="1"/>
    </row>
    <row r="83" spans="1:38" x14ac:dyDescent="0.2">
      <c r="A83" s="13" t="s">
        <v>6</v>
      </c>
      <c r="B83" s="13" t="s">
        <v>0</v>
      </c>
      <c r="C83" s="13" t="s">
        <v>2</v>
      </c>
      <c r="D83" s="13" t="s">
        <v>3</v>
      </c>
      <c r="F83" s="13" t="s">
        <v>5</v>
      </c>
      <c r="G83" s="13" t="s">
        <v>1</v>
      </c>
      <c r="H83" s="13" t="s">
        <v>4</v>
      </c>
      <c r="K83" s="13" t="s">
        <v>6</v>
      </c>
      <c r="L83" s="13" t="s">
        <v>0</v>
      </c>
      <c r="M83" s="13" t="s">
        <v>2</v>
      </c>
      <c r="N83" s="13" t="s">
        <v>3</v>
      </c>
      <c r="P83" s="13" t="s">
        <v>5</v>
      </c>
      <c r="Q83" s="13" t="s">
        <v>1</v>
      </c>
      <c r="R83" s="13" t="s">
        <v>4</v>
      </c>
      <c r="T83"/>
      <c r="Y83" s="1"/>
      <c r="Z83" s="17"/>
      <c r="AB83" s="1"/>
    </row>
    <row r="84" spans="1:38" x14ac:dyDescent="0.2">
      <c r="A84" s="13">
        <v>0</v>
      </c>
      <c r="B84" s="13">
        <v>2.22938105622972</v>
      </c>
      <c r="C84" s="13">
        <v>2.18603860489053</v>
      </c>
      <c r="D84" s="13">
        <v>1.4448917627934999E-2</v>
      </c>
      <c r="F84" s="48">
        <v>3.4708608249999999</v>
      </c>
      <c r="G84" s="48">
        <v>2.1639545070000001</v>
      </c>
      <c r="H84" s="48">
        <v>0.11752488179999999</v>
      </c>
      <c r="K84" s="13">
        <v>0</v>
      </c>
      <c r="L84" s="13">
        <f>(B84-0.0067)/1.609*0.05</f>
        <v>6.9070262779046626E-2</v>
      </c>
      <c r="M84" s="13">
        <f>(C84+0.0881)/1.0504*0.05</f>
        <v>0.10825107601344869</v>
      </c>
      <c r="N84" s="13">
        <f>(D84+0.0221)/1.8135*0.05</f>
        <v>1.0076900366124898E-3</v>
      </c>
      <c r="P84" s="13">
        <f>(F84-0.0067)/1.609*0.05</f>
        <v>0.10764949735860783</v>
      </c>
      <c r="Q84" s="13">
        <f>(G84+0.0881)/1.0504*0.05</f>
        <v>0.10719985277037319</v>
      </c>
      <c r="R84" s="13">
        <f>(H84+0.0221)/1.8135*0.05</f>
        <v>3.849596961676317E-3</v>
      </c>
      <c r="S84" s="48"/>
      <c r="T84"/>
      <c r="Y84" s="1"/>
      <c r="Z84" s="17"/>
      <c r="AB84" s="1"/>
      <c r="AH84" s="1"/>
      <c r="AJ84" s="1"/>
      <c r="AL84" s="1"/>
    </row>
    <row r="85" spans="1:38" x14ac:dyDescent="0.2">
      <c r="A85" s="13">
        <v>0.25</v>
      </c>
      <c r="B85" s="13">
        <v>1.6023207641710699</v>
      </c>
      <c r="C85" s="13">
        <v>1.8000014160879401</v>
      </c>
      <c r="D85" s="13">
        <v>0.72037307963969499</v>
      </c>
      <c r="F85" s="48">
        <v>2.885775282</v>
      </c>
      <c r="G85" s="48">
        <v>1.60536569</v>
      </c>
      <c r="H85" s="48">
        <v>1.0083092920000001</v>
      </c>
      <c r="K85" s="13">
        <v>0.25</v>
      </c>
      <c r="L85" s="13">
        <f t="shared" ref="L85:L108" si="18">(B85-0.0067)/1.609*0.05</f>
        <v>4.958423754416004E-2</v>
      </c>
      <c r="M85" s="13">
        <f t="shared" ref="M85:M108" si="19">(C85+0.0881)/1.0504*0.05</f>
        <v>8.9875353012563802E-2</v>
      </c>
      <c r="N85" s="13">
        <f t="shared" ref="N85:N103" si="20">(D85+0.0221)/1.8135*0.05</f>
        <v>2.0470721798723328E-2</v>
      </c>
      <c r="P85" s="13">
        <f t="shared" ref="P85:P92" si="21">(F85-0.0067)/1.609*0.05</f>
        <v>8.946784592914854E-2</v>
      </c>
      <c r="Q85" s="13">
        <f t="shared" ref="Q85:Q92" si="22">(G85+0.0881)/1.0504*0.05</f>
        <v>8.0610514565879671E-2</v>
      </c>
      <c r="R85" s="13">
        <f t="shared" ref="R85:R92" si="23">(H85+0.0221)/1.8135*0.05</f>
        <v>2.8409409760132343E-2</v>
      </c>
      <c r="S85" s="48"/>
      <c r="T85"/>
      <c r="Y85" s="1"/>
      <c r="Z85" s="17"/>
      <c r="AB85" s="1"/>
      <c r="AH85" s="1"/>
      <c r="AJ85" s="1"/>
      <c r="AL85" s="1"/>
    </row>
    <row r="86" spans="1:38" ht="16" customHeight="1" x14ac:dyDescent="0.2">
      <c r="A86" s="13">
        <v>0.5</v>
      </c>
      <c r="B86" s="13">
        <v>1.17086095313065</v>
      </c>
      <c r="C86" s="13">
        <v>1.43045728940531</v>
      </c>
      <c r="D86" s="13">
        <v>1.1387091613931899</v>
      </c>
      <c r="F86" s="48">
        <v>2.338833266</v>
      </c>
      <c r="G86" s="48">
        <v>1.2231923629999999</v>
      </c>
      <c r="H86" s="48">
        <v>1.5571446959999999</v>
      </c>
      <c r="K86" s="13">
        <v>0.5</v>
      </c>
      <c r="L86" s="13">
        <f t="shared" si="18"/>
        <v>3.6176536766023934E-2</v>
      </c>
      <c r="M86" s="13">
        <f t="shared" si="19"/>
        <v>7.228471484221774E-2</v>
      </c>
      <c r="N86" s="13">
        <f t="shared" si="20"/>
        <v>3.2004663947978768E-2</v>
      </c>
      <c r="P86" s="13">
        <f>(F86-0.0067)/1.609*0.05</f>
        <v>7.247151230578E-2</v>
      </c>
      <c r="Q86" s="13">
        <f t="shared" si="22"/>
        <v>6.2418714918126429E-2</v>
      </c>
      <c r="R86" s="13">
        <f t="shared" si="23"/>
        <v>4.3541348111386824E-2</v>
      </c>
      <c r="S86" s="48"/>
      <c r="T86"/>
      <c r="Y86" s="1"/>
      <c r="Z86" s="17"/>
      <c r="AB86" s="1"/>
      <c r="AH86" s="1"/>
      <c r="AJ86" s="1"/>
      <c r="AL86" s="1"/>
    </row>
    <row r="87" spans="1:38" x14ac:dyDescent="0.2">
      <c r="A87" s="13">
        <v>0.75</v>
      </c>
      <c r="B87" s="11">
        <v>0.90008643735382499</v>
      </c>
      <c r="C87" s="11">
        <v>1.2626675875216899</v>
      </c>
      <c r="D87" s="11">
        <v>1.4141472275337601</v>
      </c>
      <c r="F87" s="48">
        <v>1.9774351029999999</v>
      </c>
      <c r="G87" s="48">
        <v>0.94731797439999998</v>
      </c>
      <c r="H87" s="48">
        <v>1.938458987</v>
      </c>
      <c r="K87" s="13">
        <v>0.75</v>
      </c>
      <c r="L87" s="13">
        <f t="shared" si="18"/>
        <v>2.7762163994836078E-2</v>
      </c>
      <c r="M87" s="13">
        <f t="shared" si="19"/>
        <v>6.4297771683248767E-2</v>
      </c>
      <c r="N87" s="13">
        <f t="shared" si="20"/>
        <v>3.9598765578543159E-2</v>
      </c>
      <c r="P87" s="13">
        <f t="shared" si="21"/>
        <v>6.1240991392169056E-2</v>
      </c>
      <c r="Q87" s="13">
        <f t="shared" si="22"/>
        <v>4.9286841888804271E-2</v>
      </c>
      <c r="R87" s="13">
        <f t="shared" si="23"/>
        <v>5.4054562641301353E-2</v>
      </c>
      <c r="S87" s="48"/>
      <c r="T87"/>
      <c r="Y87" s="1"/>
      <c r="Z87" s="17"/>
      <c r="AB87" s="1"/>
      <c r="AH87" s="1"/>
      <c r="AJ87" s="1"/>
      <c r="AL87" s="1"/>
    </row>
    <row r="88" spans="1:38" x14ac:dyDescent="0.2">
      <c r="A88" s="13">
        <v>1</v>
      </c>
      <c r="B88" s="3">
        <v>0.71206779330695102</v>
      </c>
      <c r="C88" s="3">
        <v>1.0932146448514499</v>
      </c>
      <c r="D88" s="11">
        <v>1.6112710293521899</v>
      </c>
      <c r="F88" s="48">
        <v>1.6972129469999999</v>
      </c>
      <c r="G88" s="48">
        <v>0.70293176219999998</v>
      </c>
      <c r="H88" s="48">
        <v>2.1924355879999999</v>
      </c>
      <c r="K88" s="13">
        <v>1</v>
      </c>
      <c r="L88" s="13">
        <f t="shared" si="18"/>
        <v>2.191944665341675E-2</v>
      </c>
      <c r="M88" s="13">
        <f t="shared" si="19"/>
        <v>5.623165674273848E-2</v>
      </c>
      <c r="N88" s="13">
        <f t="shared" si="20"/>
        <v>4.5033664994546183E-2</v>
      </c>
      <c r="P88" s="13">
        <f>(F88-0.0067)/1.609*0.05</f>
        <v>5.2533031292728405E-2</v>
      </c>
      <c r="Q88" s="13">
        <f t="shared" si="22"/>
        <v>3.7653834834348816E-2</v>
      </c>
      <c r="R88" s="13">
        <f t="shared" si="23"/>
        <v>6.1056950317066455E-2</v>
      </c>
      <c r="S88" s="48"/>
      <c r="T88"/>
      <c r="Y88" s="1"/>
      <c r="Z88" s="17"/>
      <c r="AB88" s="1"/>
      <c r="AH88" s="1"/>
      <c r="AJ88" s="1"/>
      <c r="AL88" s="1"/>
    </row>
    <row r="89" spans="1:38" x14ac:dyDescent="0.2">
      <c r="A89" s="13">
        <v>1.25</v>
      </c>
      <c r="B89" s="11">
        <v>0.54309470927262304</v>
      </c>
      <c r="C89" s="11">
        <v>0.997408863995215</v>
      </c>
      <c r="D89" s="11">
        <v>1.7410114253354301</v>
      </c>
      <c r="F89" s="48">
        <v>1.463174967</v>
      </c>
      <c r="G89" s="48">
        <v>0.49002346099999999</v>
      </c>
      <c r="H89" s="48">
        <v>2.3485629229999998</v>
      </c>
      <c r="K89" s="13">
        <v>1.25</v>
      </c>
      <c r="L89" s="13">
        <f t="shared" si="18"/>
        <v>1.6668573936377346E-2</v>
      </c>
      <c r="M89" s="13">
        <f t="shared" si="19"/>
        <v>5.1671214013481293E-2</v>
      </c>
      <c r="N89" s="13">
        <f t="shared" si="20"/>
        <v>4.861073684409789E-2</v>
      </c>
      <c r="P89" s="13">
        <f t="shared" si="21"/>
        <v>4.5260253791174654E-2</v>
      </c>
      <c r="Q89" s="13">
        <f t="shared" si="22"/>
        <v>2.7519205112338158E-2</v>
      </c>
      <c r="R89" s="13">
        <f t="shared" si="23"/>
        <v>6.5361536338571821E-2</v>
      </c>
      <c r="S89" s="48"/>
      <c r="T89"/>
      <c r="Y89" s="17"/>
      <c r="Z89" s="17"/>
      <c r="AB89" s="1"/>
      <c r="AH89" s="1"/>
      <c r="AJ89" s="1"/>
      <c r="AL89" s="1"/>
    </row>
    <row r="90" spans="1:38" x14ac:dyDescent="0.2">
      <c r="A90" s="13">
        <v>1.5</v>
      </c>
      <c r="B90" s="11">
        <v>0.43191002509725901</v>
      </c>
      <c r="C90" s="11">
        <v>0.90334436294675102</v>
      </c>
      <c r="D90" s="11">
        <v>1.82665878805364</v>
      </c>
      <c r="F90" s="48">
        <v>1.2543228129999999</v>
      </c>
      <c r="G90" s="48">
        <v>0.31466987079999997</v>
      </c>
      <c r="H90" s="48">
        <v>2.5438898729999999</v>
      </c>
      <c r="K90" s="13">
        <v>1.5</v>
      </c>
      <c r="L90" s="13">
        <f t="shared" si="18"/>
        <v>1.3213487417565541E-2</v>
      </c>
      <c r="M90" s="13">
        <f t="shared" si="19"/>
        <v>4.7193657794495004E-2</v>
      </c>
      <c r="N90" s="13">
        <f t="shared" si="20"/>
        <v>5.0972119880166533E-2</v>
      </c>
      <c r="P90" s="13">
        <f t="shared" si="21"/>
        <v>3.8770130919825979E-2</v>
      </c>
      <c r="Q90" s="13">
        <f t="shared" si="22"/>
        <v>1.9172213956587969E-2</v>
      </c>
      <c r="R90" s="13">
        <f t="shared" si="23"/>
        <v>7.0746894761510901E-2</v>
      </c>
      <c r="S90" s="48"/>
      <c r="T90"/>
      <c r="AB90" s="1"/>
      <c r="AH90" s="1"/>
      <c r="AJ90" s="1"/>
      <c r="AL90" s="1"/>
    </row>
    <row r="91" spans="1:38" x14ac:dyDescent="0.2">
      <c r="A91" s="13">
        <v>1.75</v>
      </c>
      <c r="B91" s="11">
        <v>0.33128355664659498</v>
      </c>
      <c r="C91" s="11">
        <v>0.81572806842025802</v>
      </c>
      <c r="D91" s="11">
        <v>1.94430430291358</v>
      </c>
      <c r="F91" s="48">
        <v>1.0858256850000001</v>
      </c>
      <c r="G91" s="48">
        <v>0.14967994009999999</v>
      </c>
      <c r="H91" s="48">
        <v>2.7636792059999999</v>
      </c>
      <c r="K91" s="13">
        <v>1.75</v>
      </c>
      <c r="L91" s="13">
        <f t="shared" si="18"/>
        <v>1.0086499585040244E-2</v>
      </c>
      <c r="M91" s="13">
        <f t="shared" si="19"/>
        <v>4.3023042099212587E-2</v>
      </c>
      <c r="N91" s="13">
        <f t="shared" si="20"/>
        <v>5.4215723818957277E-2</v>
      </c>
      <c r="P91" s="13">
        <f t="shared" si="21"/>
        <v>3.3534048632691119E-2</v>
      </c>
      <c r="Q91" s="13">
        <f t="shared" si="22"/>
        <v>1.1318542464775323E-2</v>
      </c>
      <c r="R91" s="13">
        <f t="shared" si="23"/>
        <v>7.6806705431486086E-2</v>
      </c>
      <c r="S91" s="48"/>
      <c r="T91"/>
      <c r="AB91" s="1"/>
      <c r="AH91" s="1"/>
      <c r="AJ91" s="1"/>
      <c r="AL91" s="1"/>
    </row>
    <row r="92" spans="1:38" x14ac:dyDescent="0.2">
      <c r="A92" s="13">
        <v>2</v>
      </c>
      <c r="B92" s="11">
        <v>0.25993284936323602</v>
      </c>
      <c r="C92" s="11">
        <v>0.78110808511005703</v>
      </c>
      <c r="D92" s="11">
        <v>1.9823127610793001</v>
      </c>
      <c r="F92" s="48">
        <v>0.93484157700000003</v>
      </c>
      <c r="G92" s="48">
        <v>8.8335766829999995E-3</v>
      </c>
      <c r="H92" s="48">
        <v>2.8677951269999999</v>
      </c>
      <c r="K92" s="13">
        <v>2</v>
      </c>
      <c r="L92" s="13">
        <f t="shared" si="18"/>
        <v>7.8692619441651981E-3</v>
      </c>
      <c r="M92" s="13">
        <f t="shared" si="19"/>
        <v>4.1375099253144372E-2</v>
      </c>
      <c r="N92" s="13">
        <f t="shared" si="20"/>
        <v>5.5263654840896063E-2</v>
      </c>
      <c r="P92" s="13">
        <f t="shared" si="21"/>
        <v>2.8842186979490366E-2</v>
      </c>
      <c r="Q92" s="13">
        <f t="shared" si="22"/>
        <v>4.6141268413461538E-3</v>
      </c>
      <c r="R92" s="13">
        <f t="shared" si="23"/>
        <v>7.9677285001378551E-2</v>
      </c>
      <c r="S92" s="48"/>
      <c r="T92"/>
      <c r="AB92" s="1"/>
      <c r="AH92" s="1"/>
      <c r="AJ92" s="1"/>
      <c r="AL92" s="1"/>
    </row>
    <row r="93" spans="1:38" x14ac:dyDescent="0.2">
      <c r="A93" s="13">
        <v>2.25</v>
      </c>
      <c r="B93" s="11">
        <v>0.202135260414676</v>
      </c>
      <c r="C93" s="11">
        <v>0.73022171321324503</v>
      </c>
      <c r="D93" s="11">
        <v>2.0215818867839199</v>
      </c>
      <c r="F93" s="48">
        <v>0.89590280700000002</v>
      </c>
      <c r="G93" s="48">
        <v>-1.0166129019999999E-3</v>
      </c>
      <c r="H93" s="48">
        <v>2.9008758000000001</v>
      </c>
      <c r="K93" s="13">
        <v>2.25</v>
      </c>
      <c r="L93" s="13">
        <f t="shared" si="18"/>
        <v>6.0731901931223124E-3</v>
      </c>
      <c r="M93" s="13">
        <f t="shared" si="19"/>
        <v>3.8952861443890187E-2</v>
      </c>
      <c r="N93" s="13">
        <f t="shared" si="20"/>
        <v>5.6346343721641025E-2</v>
      </c>
      <c r="P93" s="13">
        <f>(F93-0.0067)/1.609*0.05</f>
        <v>2.7632156836544436E-2</v>
      </c>
      <c r="Q93" s="13">
        <f>(G93+0.0881)/1.0504*0.05</f>
        <v>4.1452488146420411E-3</v>
      </c>
      <c r="R93" s="13">
        <f>(H93+0.0221)/1.8135*0.05</f>
        <v>8.0589352081610166E-2</v>
      </c>
      <c r="S93" s="48"/>
      <c r="T93"/>
      <c r="AB93" s="1"/>
      <c r="AH93" s="1"/>
      <c r="AJ93" s="1"/>
      <c r="AL93" s="1"/>
    </row>
    <row r="94" spans="1:38" x14ac:dyDescent="0.2">
      <c r="A94" s="13">
        <v>2.5</v>
      </c>
      <c r="B94" s="11">
        <v>0.162592945795657</v>
      </c>
      <c r="C94" s="11">
        <v>0.70795064628369297</v>
      </c>
      <c r="D94" s="11">
        <v>2.08145746941823</v>
      </c>
      <c r="F94" s="48"/>
      <c r="G94" s="48"/>
      <c r="H94" s="48"/>
      <c r="K94" s="13">
        <v>2.5</v>
      </c>
      <c r="L94" s="13">
        <f t="shared" si="18"/>
        <v>4.8444047792311068E-3</v>
      </c>
      <c r="M94" s="13">
        <f t="shared" si="19"/>
        <v>3.7892738303679216E-2</v>
      </c>
      <c r="N94" s="13">
        <f t="shared" si="20"/>
        <v>5.7997173129810592E-2</v>
      </c>
      <c r="P94" s="48"/>
      <c r="Q94" s="48"/>
      <c r="R94" s="48"/>
      <c r="T94"/>
      <c r="AB94" s="1"/>
      <c r="AH94" s="1"/>
      <c r="AJ94" s="1"/>
      <c r="AL94" s="1"/>
    </row>
    <row r="95" spans="1:38" x14ac:dyDescent="0.2">
      <c r="A95" s="13">
        <v>2.75</v>
      </c>
      <c r="B95" s="11">
        <v>0.13136300849848301</v>
      </c>
      <c r="C95" s="11">
        <v>0.65565976359530298</v>
      </c>
      <c r="D95" s="11">
        <v>2.07296665524595</v>
      </c>
      <c r="F95" s="48"/>
      <c r="G95" s="48"/>
      <c r="H95" s="48"/>
      <c r="K95" s="13">
        <v>2.75</v>
      </c>
      <c r="L95" s="13">
        <f t="shared" si="18"/>
        <v>3.873928169623462E-3</v>
      </c>
      <c r="M95" s="13">
        <f t="shared" si="19"/>
        <v>3.5403644497110767E-2</v>
      </c>
      <c r="N95" s="13">
        <f t="shared" si="20"/>
        <v>5.7763072932063703E-2</v>
      </c>
      <c r="P95" s="48"/>
      <c r="Q95" s="48"/>
      <c r="R95" s="48"/>
      <c r="T95"/>
      <c r="AB95" s="1"/>
      <c r="AH95" s="1"/>
      <c r="AJ95" s="1"/>
      <c r="AL95" s="1"/>
    </row>
    <row r="96" spans="1:38" x14ac:dyDescent="0.2">
      <c r="A96" s="13">
        <v>3</v>
      </c>
      <c r="B96" s="11">
        <v>0.110357970191788</v>
      </c>
      <c r="C96" s="11">
        <v>0.64870456675650801</v>
      </c>
      <c r="D96" s="11">
        <v>2.1450329366649399</v>
      </c>
      <c r="F96" s="48"/>
      <c r="G96" s="48"/>
      <c r="H96" s="48"/>
      <c r="K96" s="13">
        <v>3</v>
      </c>
      <c r="L96" s="13">
        <f t="shared" si="18"/>
        <v>3.2211923614601616E-3</v>
      </c>
      <c r="M96" s="13">
        <f t="shared" si="19"/>
        <v>3.5072570770968585E-2</v>
      </c>
      <c r="N96" s="13">
        <f t="shared" si="20"/>
        <v>5.9750012039287016E-2</v>
      </c>
      <c r="P96" s="48"/>
      <c r="Q96" s="48"/>
      <c r="R96" s="48"/>
      <c r="T96"/>
      <c r="AB96" s="1"/>
      <c r="AH96" s="1"/>
      <c r="AJ96" s="1"/>
      <c r="AL96" s="1"/>
    </row>
    <row r="97" spans="1:38" x14ac:dyDescent="0.2">
      <c r="A97" s="13">
        <v>3.25</v>
      </c>
      <c r="B97" s="11">
        <v>9.4856074383509306E-2</v>
      </c>
      <c r="C97" s="11">
        <v>0.61759147669111703</v>
      </c>
      <c r="D97" s="11">
        <v>2.1239129840371</v>
      </c>
      <c r="F97" s="48"/>
      <c r="G97" s="48"/>
      <c r="H97" s="48"/>
      <c r="K97" s="13">
        <v>3.25</v>
      </c>
      <c r="L97" s="13">
        <f t="shared" si="18"/>
        <v>2.7394678180083691E-3</v>
      </c>
      <c r="M97" s="13">
        <f t="shared" si="19"/>
        <v>3.3591559248434738E-2</v>
      </c>
      <c r="N97" s="13">
        <f t="shared" si="20"/>
        <v>5.9167713924375524E-2</v>
      </c>
      <c r="P97" s="48"/>
      <c r="Q97" s="48"/>
      <c r="R97" s="48"/>
      <c r="T97"/>
      <c r="AB97" s="1"/>
      <c r="AH97" s="1"/>
      <c r="AJ97" s="1"/>
      <c r="AL97" s="1"/>
    </row>
    <row r="98" spans="1:38" x14ac:dyDescent="0.2">
      <c r="A98" s="13">
        <v>3.5</v>
      </c>
      <c r="B98" s="11">
        <v>8.1828041390979003E-2</v>
      </c>
      <c r="C98" s="11">
        <v>0.61927150131347797</v>
      </c>
      <c r="D98" s="11">
        <v>2.15096351518909</v>
      </c>
      <c r="F98" s="48"/>
      <c r="G98" s="48"/>
      <c r="H98" s="48"/>
      <c r="K98" s="13">
        <v>3.5</v>
      </c>
      <c r="L98" s="13">
        <f t="shared" si="18"/>
        <v>2.3346190612485709E-3</v>
      </c>
      <c r="M98" s="13">
        <f t="shared" si="19"/>
        <v>3.3671529955896701E-2</v>
      </c>
      <c r="N98" s="13">
        <f t="shared" si="20"/>
        <v>5.9913523991979328E-2</v>
      </c>
      <c r="P98" s="48"/>
      <c r="Q98" s="48"/>
      <c r="R98" s="48"/>
      <c r="AB98" s="1"/>
      <c r="AH98" s="1"/>
      <c r="AJ98" s="1"/>
      <c r="AL98" s="1"/>
    </row>
    <row r="99" spans="1:38" x14ac:dyDescent="0.2">
      <c r="A99" s="13">
        <v>3.75</v>
      </c>
      <c r="B99" s="11">
        <v>7.2807185446532904E-2</v>
      </c>
      <c r="C99" s="11">
        <v>0.61385230686821102</v>
      </c>
      <c r="D99" s="11">
        <v>2.1581150883195699</v>
      </c>
      <c r="K99" s="13">
        <v>3.75</v>
      </c>
      <c r="L99" s="13">
        <f t="shared" si="18"/>
        <v>2.0542941406629244E-3</v>
      </c>
      <c r="M99" s="13">
        <f t="shared" si="19"/>
        <v>3.3413571347496715E-2</v>
      </c>
      <c r="N99" s="13">
        <f t="shared" si="20"/>
        <v>6.0110699981239871E-2</v>
      </c>
      <c r="AB99" s="1"/>
      <c r="AH99" s="1"/>
      <c r="AJ99" s="1"/>
      <c r="AL99" s="1"/>
    </row>
    <row r="100" spans="1:38" x14ac:dyDescent="0.2">
      <c r="A100" s="13">
        <v>4</v>
      </c>
      <c r="B100" s="13">
        <v>6.5946641631387207E-2</v>
      </c>
      <c r="C100" s="13">
        <v>0.60220905322112706</v>
      </c>
      <c r="D100" s="13">
        <v>2.1342259901879799</v>
      </c>
      <c r="K100" s="13">
        <v>4</v>
      </c>
      <c r="L100" s="13">
        <f t="shared" si="18"/>
        <v>1.8411013558541707E-3</v>
      </c>
      <c r="M100" s="13">
        <f t="shared" si="19"/>
        <v>3.2859341832688835E-2</v>
      </c>
      <c r="N100" s="13">
        <f t="shared" si="20"/>
        <v>5.9452053768623662E-2</v>
      </c>
      <c r="AB100" s="1"/>
      <c r="AH100" s="1"/>
      <c r="AJ100" s="1"/>
      <c r="AL100" s="1"/>
    </row>
    <row r="101" spans="1:38" x14ac:dyDescent="0.2">
      <c r="A101" s="13">
        <v>4.25</v>
      </c>
      <c r="B101" s="13">
        <v>6.1913612177162902E-2</v>
      </c>
      <c r="C101" s="13">
        <v>0.58622890474311296</v>
      </c>
      <c r="D101" s="13">
        <v>2.1870183849718101</v>
      </c>
      <c r="K101" s="13">
        <v>4.25</v>
      </c>
      <c r="L101" s="13">
        <f t="shared" si="18"/>
        <v>1.7157741509373184E-3</v>
      </c>
      <c r="M101" s="13">
        <f t="shared" si="19"/>
        <v>3.2098672160277654E-2</v>
      </c>
      <c r="N101" s="13">
        <f t="shared" si="20"/>
        <v>6.090759263776703E-2</v>
      </c>
      <c r="AB101" s="1"/>
      <c r="AH101" s="1"/>
      <c r="AJ101" s="1"/>
      <c r="AL101" s="1"/>
    </row>
    <row r="102" spans="1:38" x14ac:dyDescent="0.2">
      <c r="A102" s="13">
        <v>4.5</v>
      </c>
      <c r="B102" s="13">
        <v>5.86781097949024E-2</v>
      </c>
      <c r="C102" s="13">
        <v>0.58230992463972497</v>
      </c>
      <c r="D102" s="13">
        <v>2.1758533969681602</v>
      </c>
      <c r="K102" s="13">
        <v>4.5</v>
      </c>
      <c r="L102" s="13">
        <f t="shared" si="18"/>
        <v>1.6152302608732879E-3</v>
      </c>
      <c r="M102" s="13">
        <f t="shared" si="19"/>
        <v>3.1912125125653321E-2</v>
      </c>
      <c r="N102" s="13">
        <f t="shared" si="20"/>
        <v>6.0599762805849472E-2</v>
      </c>
      <c r="AB102" s="1"/>
      <c r="AH102" s="1"/>
      <c r="AJ102" s="1"/>
      <c r="AL102" s="1"/>
    </row>
    <row r="103" spans="1:38" x14ac:dyDescent="0.2">
      <c r="A103" s="13">
        <v>4.75</v>
      </c>
      <c r="B103" s="13">
        <v>5.7726777949998601E-2</v>
      </c>
      <c r="C103" s="13">
        <v>0.57367132378501795</v>
      </c>
      <c r="D103" s="13">
        <v>2.1800323723095101</v>
      </c>
      <c r="K103" s="13">
        <v>4.75</v>
      </c>
      <c r="L103" s="13">
        <f t="shared" si="18"/>
        <v>1.5856674316345122E-3</v>
      </c>
      <c r="M103" s="13">
        <f t="shared" si="19"/>
        <v>3.1500919829827584E-2</v>
      </c>
      <c r="N103" s="13">
        <f t="shared" si="20"/>
        <v>6.0714981315398688E-2</v>
      </c>
      <c r="AB103" s="1"/>
      <c r="AH103" s="1"/>
      <c r="AJ103" s="1"/>
      <c r="AL103" s="1"/>
    </row>
    <row r="104" spans="1:38" x14ac:dyDescent="0.2">
      <c r="A104" s="13">
        <v>5.25</v>
      </c>
      <c r="B104" s="13">
        <v>5.68541810878559E-2</v>
      </c>
      <c r="C104" s="13">
        <v>0.57328700803925603</v>
      </c>
      <c r="D104" s="13">
        <v>2.17346315246315</v>
      </c>
      <c r="K104" s="13">
        <v>5.25</v>
      </c>
      <c r="L104" s="13">
        <f t="shared" si="18"/>
        <v>1.5585513078886235E-3</v>
      </c>
      <c r="M104" s="13">
        <f t="shared" si="19"/>
        <v>3.1482626049088733E-2</v>
      </c>
      <c r="N104" s="13">
        <f>(D104+0.0221)/1.8135*0.05</f>
        <v>6.0533861385805077E-2</v>
      </c>
      <c r="AB104" s="1"/>
      <c r="AH104" s="1"/>
      <c r="AJ104" s="1"/>
      <c r="AL104" s="1"/>
    </row>
    <row r="105" spans="1:38" x14ac:dyDescent="0.2">
      <c r="A105" s="13">
        <v>5.75</v>
      </c>
      <c r="B105" s="13">
        <v>5.5976610460409498E-2</v>
      </c>
      <c r="C105" s="13">
        <v>0.54638459396139805</v>
      </c>
      <c r="D105" s="13">
        <v>2.1771816641572102</v>
      </c>
      <c r="K105" s="13">
        <v>5.75</v>
      </c>
      <c r="L105" s="13">
        <f t="shared" si="18"/>
        <v>1.5312806233812775E-3</v>
      </c>
      <c r="M105" s="13">
        <f t="shared" si="19"/>
        <v>3.0202046551856345E-2</v>
      </c>
      <c r="N105" s="13">
        <f>(D105+0.0221)/1.8135*0.05</f>
        <v>6.0636384454293091E-2</v>
      </c>
      <c r="AB105" s="1"/>
      <c r="AH105" s="1"/>
      <c r="AJ105" s="1"/>
      <c r="AL105" s="1"/>
    </row>
    <row r="106" spans="1:38" x14ac:dyDescent="0.2">
      <c r="A106" s="13">
        <v>6.25</v>
      </c>
      <c r="B106" s="13">
        <v>5.44229052265826E-2</v>
      </c>
      <c r="C106" s="13">
        <v>0.52788073102405597</v>
      </c>
      <c r="D106" s="13">
        <v>2.1731737596114198</v>
      </c>
      <c r="K106" s="13">
        <v>6.25</v>
      </c>
      <c r="L106" s="13">
        <f t="shared" si="18"/>
        <v>1.4829989194090308E-3</v>
      </c>
      <c r="M106" s="13">
        <f t="shared" si="19"/>
        <v>2.9321245764663745E-2</v>
      </c>
      <c r="N106" s="13">
        <f>(D106+0.0221)/1.8135*0.05</f>
        <v>6.0525882536846431E-2</v>
      </c>
      <c r="AB106" s="1"/>
      <c r="AH106" s="1"/>
      <c r="AJ106" s="1"/>
      <c r="AL106" s="1"/>
    </row>
    <row r="107" spans="1:38" x14ac:dyDescent="0.2">
      <c r="A107" s="13">
        <v>6.75</v>
      </c>
      <c r="B107" s="13">
        <v>5.65111895174693E-2</v>
      </c>
      <c r="C107" s="13">
        <v>0.52266940984205901</v>
      </c>
      <c r="D107" s="13">
        <v>2.2095340892551301</v>
      </c>
      <c r="K107" s="13">
        <v>6.75</v>
      </c>
      <c r="L107" s="13">
        <f t="shared" si="18"/>
        <v>1.5478927755583998E-3</v>
      </c>
      <c r="M107" s="13">
        <f t="shared" si="19"/>
        <v>2.907318211357859E-2</v>
      </c>
      <c r="N107" s="13">
        <f>(D107+0.0221)/1.8135*0.05</f>
        <v>6.152837301502978E-2</v>
      </c>
      <c r="AB107" s="1"/>
      <c r="AH107" s="1"/>
      <c r="AJ107" s="1"/>
      <c r="AL107" s="1"/>
    </row>
    <row r="108" spans="1:38" x14ac:dyDescent="0.2">
      <c r="A108" s="13">
        <v>7.25</v>
      </c>
      <c r="B108" s="13">
        <v>5.7611839800407398E-2</v>
      </c>
      <c r="C108" s="13">
        <v>0.51342530525227803</v>
      </c>
      <c r="D108" s="13">
        <v>2.21936341054609</v>
      </c>
      <c r="K108" s="13">
        <v>7.25</v>
      </c>
      <c r="L108" s="13">
        <f t="shared" si="18"/>
        <v>1.5820957054197453E-3</v>
      </c>
      <c r="M108" s="13">
        <f t="shared" si="19"/>
        <v>2.8633154286570733E-2</v>
      </c>
      <c r="N108" s="13">
        <f>(D108+0.0221)/1.8135*0.05</f>
        <v>6.1799377186272132E-2</v>
      </c>
      <c r="AB108" s="1"/>
      <c r="AH108" s="1"/>
      <c r="AJ108" s="1"/>
      <c r="AL108" s="1"/>
    </row>
    <row r="109" spans="1:38" x14ac:dyDescent="0.2">
      <c r="AB109" s="1"/>
      <c r="AH109" s="1"/>
      <c r="AJ109" s="1"/>
      <c r="AL109" s="1"/>
    </row>
    <row r="110" spans="1:38" x14ac:dyDescent="0.2">
      <c r="AB110" s="1"/>
      <c r="AH110" s="1"/>
      <c r="AJ110" s="1"/>
      <c r="AL110" s="1"/>
    </row>
    <row r="111" spans="1:38" ht="16" customHeight="1" x14ac:dyDescent="0.2">
      <c r="AB111" s="1"/>
      <c r="AH111" s="1"/>
      <c r="AJ111" s="1"/>
      <c r="AL111" s="1"/>
    </row>
    <row r="112" spans="1:38" ht="17" thickBot="1" x14ac:dyDescent="0.25">
      <c r="AB112" s="1"/>
      <c r="AH112" s="1"/>
      <c r="AJ112" s="1"/>
      <c r="AL112" s="1"/>
    </row>
    <row r="113" spans="1:38" ht="17" thickBot="1" x14ac:dyDescent="0.25">
      <c r="E113" s="67" t="s">
        <v>11</v>
      </c>
      <c r="F113" s="68"/>
      <c r="G113" s="68"/>
      <c r="H113" s="69"/>
      <c r="K113" s="67" t="s">
        <v>12</v>
      </c>
      <c r="L113" s="68"/>
      <c r="M113" s="68"/>
      <c r="N113" s="69"/>
      <c r="Q113" s="67" t="s">
        <v>133</v>
      </c>
      <c r="R113" s="68"/>
      <c r="S113" s="68"/>
      <c r="T113" s="69"/>
      <c r="W113" s="67" t="s">
        <v>12</v>
      </c>
      <c r="X113" s="68"/>
      <c r="Y113" s="68"/>
      <c r="Z113" s="69"/>
      <c r="AB113" s="1"/>
      <c r="AH113" s="1"/>
      <c r="AJ113" s="1"/>
      <c r="AL113" s="1"/>
    </row>
    <row r="114" spans="1:38" x14ac:dyDescent="0.2">
      <c r="E114" s="13" t="s">
        <v>13</v>
      </c>
      <c r="F114" s="13" t="s">
        <v>18</v>
      </c>
      <c r="G114" s="13" t="s">
        <v>19</v>
      </c>
      <c r="H114" s="13" t="s">
        <v>20</v>
      </c>
      <c r="J114" s="13" t="s">
        <v>21</v>
      </c>
      <c r="K114" s="13" t="s">
        <v>22</v>
      </c>
      <c r="L114" s="13" t="s">
        <v>23</v>
      </c>
      <c r="M114" s="13" t="s">
        <v>24</v>
      </c>
      <c r="N114" s="13" t="s">
        <v>25</v>
      </c>
      <c r="O114" s="13" t="s">
        <v>26</v>
      </c>
      <c r="Q114" s="13" t="s">
        <v>14</v>
      </c>
      <c r="R114" s="13" t="s">
        <v>88</v>
      </c>
      <c r="S114" s="13" t="s">
        <v>36</v>
      </c>
      <c r="T114" s="13" t="s">
        <v>37</v>
      </c>
      <c r="V114" s="13" t="s">
        <v>38</v>
      </c>
      <c r="W114" s="13" t="s">
        <v>39</v>
      </c>
      <c r="X114" s="13" t="s">
        <v>40</v>
      </c>
      <c r="Y114" s="13" t="s">
        <v>41</v>
      </c>
      <c r="Z114" s="13" t="s">
        <v>42</v>
      </c>
      <c r="AA114" s="13" t="s">
        <v>43</v>
      </c>
      <c r="AH114" s="1"/>
      <c r="AJ114" s="1"/>
      <c r="AL114" s="1"/>
    </row>
    <row r="115" spans="1:38" x14ac:dyDescent="0.2">
      <c r="E115" s="13">
        <v>0</v>
      </c>
      <c r="F115" s="13">
        <v>6.9070262779046626E-2</v>
      </c>
      <c r="G115" s="13">
        <v>0.10825107601344869</v>
      </c>
      <c r="H115" s="13">
        <v>1.0076900366124898E-3</v>
      </c>
      <c r="J115" s="13">
        <f>F115+0.03864</f>
        <v>0.10771026277904663</v>
      </c>
      <c r="K115" s="13">
        <v>0</v>
      </c>
      <c r="L115" s="13">
        <f>G115</f>
        <v>0.10825107601344869</v>
      </c>
      <c r="M115" s="13">
        <v>0</v>
      </c>
      <c r="N115" s="13">
        <f>H115</f>
        <v>1.0076900366124898E-3</v>
      </c>
      <c r="O115" s="13">
        <v>0</v>
      </c>
      <c r="Q115" s="13">
        <v>0</v>
      </c>
      <c r="R115" s="13">
        <v>0.10764949735860783</v>
      </c>
      <c r="S115" s="13">
        <v>0.10719985277037319</v>
      </c>
      <c r="T115" s="13">
        <v>3.849596961676317E-3</v>
      </c>
      <c r="V115" s="13">
        <f>R115</f>
        <v>0.10764949735860783</v>
      </c>
      <c r="W115" s="13">
        <v>0</v>
      </c>
      <c r="X115" s="13">
        <f>S115</f>
        <v>0.10719985277037319</v>
      </c>
      <c r="Y115" s="13">
        <f>X115</f>
        <v>0.10719985277037319</v>
      </c>
      <c r="Z115" s="13">
        <v>0</v>
      </c>
      <c r="AA115" s="13">
        <f>T115</f>
        <v>3.849596961676317E-3</v>
      </c>
      <c r="AH115" s="1"/>
      <c r="AJ115" s="1"/>
      <c r="AL115" s="1"/>
    </row>
    <row r="116" spans="1:38" x14ac:dyDescent="0.2">
      <c r="E116" s="13">
        <v>0.25</v>
      </c>
      <c r="F116" s="13">
        <v>4.958423754416004E-2</v>
      </c>
      <c r="G116" s="13">
        <v>8.9875353012563802E-2</v>
      </c>
      <c r="H116" s="13">
        <v>2.0470721798723328E-2</v>
      </c>
      <c r="J116" s="48">
        <f t="shared" ref="J116:J139" si="24">F116+0.03864</f>
        <v>8.8224237544160033E-2</v>
      </c>
      <c r="K116" s="13">
        <f>K115+(((F116+F115)/2)^$C$118)*(E116-E115)</f>
        <v>4.5908440501104472E-2</v>
      </c>
      <c r="L116" s="13">
        <f>G116</f>
        <v>8.9875353012563802E-2</v>
      </c>
      <c r="M116" s="13">
        <f>M115+(((G116+G115)/2)^$C$118)*(E116-E115)</f>
        <v>6.2443531762652216E-2</v>
      </c>
      <c r="N116" s="13">
        <f t="shared" ref="N116:N136" si="25">H116</f>
        <v>2.0470721798723328E-2</v>
      </c>
      <c r="O116" s="13">
        <f>O115+(((H116+H115)/2)^$C$118)*(E116-E115)</f>
        <v>1.6463543312231016E-2</v>
      </c>
      <c r="Q116" s="13">
        <v>0.25</v>
      </c>
      <c r="R116" s="13">
        <v>8.946784592914854E-2</v>
      </c>
      <c r="S116" s="13">
        <v>8.0610514565879671E-2</v>
      </c>
      <c r="T116" s="13">
        <v>2.8409409760132343E-2</v>
      </c>
      <c r="V116" s="17">
        <f t="shared" ref="V116:V124" si="26">R116</f>
        <v>8.946784592914854E-2</v>
      </c>
      <c r="W116" s="13">
        <f>W115+(((R116+R115)/2)^$C$118)*(Q116-Q115)</f>
        <v>6.2252516716360499E-2</v>
      </c>
      <c r="X116" s="13">
        <f>S116</f>
        <v>8.0610514565879671E-2</v>
      </c>
      <c r="Y116" s="17">
        <f t="shared" ref="Y116:Y124" si="27">X116</f>
        <v>8.0610514565879671E-2</v>
      </c>
      <c r="Z116" s="13">
        <f>Z115+(((S116+S115)/2)^$C$118)*(Q116-Q115)</f>
        <v>6.0471918712228269E-2</v>
      </c>
      <c r="AA116" s="13">
        <f t="shared" ref="AA116:AA124" si="28">T116</f>
        <v>2.8409409760132343E-2</v>
      </c>
      <c r="AH116" s="1"/>
      <c r="AJ116" s="1"/>
      <c r="AL116" s="1"/>
    </row>
    <row r="117" spans="1:38" ht="17" thickBot="1" x14ac:dyDescent="0.25">
      <c r="E117" s="13">
        <v>0.5</v>
      </c>
      <c r="F117" s="13">
        <v>3.6176536766023934E-2</v>
      </c>
      <c r="G117" s="13">
        <v>7.228471484221774E-2</v>
      </c>
      <c r="H117" s="13">
        <v>3.2004663947978768E-2</v>
      </c>
      <c r="J117" s="48">
        <f t="shared" si="24"/>
        <v>7.4816536766023928E-2</v>
      </c>
      <c r="K117" s="13">
        <f>K116+(((F117+F116)/2)^$C$118)*(E117-E116)</f>
        <v>8.3691335153694008E-2</v>
      </c>
      <c r="L117" s="13">
        <f t="shared" ref="L117:L136" si="29">G117</f>
        <v>7.228471484221774E-2</v>
      </c>
      <c r="M117" s="13">
        <f t="shared" ref="M117:M136" si="30">M116+(((G117+G116)/2)^$C$118)*(E117-E116)</f>
        <v>0.11781529608130252</v>
      </c>
      <c r="N117" s="13">
        <f t="shared" si="25"/>
        <v>3.2004663947978768E-2</v>
      </c>
      <c r="O117" s="13">
        <f t="shared" ref="O117:O136" si="31">O116+(((H117+H116)/2)^$C$118)*(E117-E116)</f>
        <v>4.4601683896328126E-2</v>
      </c>
      <c r="Q117" s="13">
        <v>0.5</v>
      </c>
      <c r="R117" s="13">
        <v>7.247151230578E-2</v>
      </c>
      <c r="S117" s="13">
        <v>6.2418714918126429E-2</v>
      </c>
      <c r="T117" s="13">
        <v>4.3541348111386824E-2</v>
      </c>
      <c r="V117" s="17">
        <f t="shared" si="26"/>
        <v>7.247151230578E-2</v>
      </c>
      <c r="W117" s="13">
        <f t="shared" ref="W117:W124" si="32">W116+(((R117+R116)/2)^$C$118)*(Q117-Q116)</f>
        <v>0.11757905013425218</v>
      </c>
      <c r="X117" s="13">
        <f t="shared" ref="X117:X124" si="33">S117</f>
        <v>6.2418714918126429E-2</v>
      </c>
      <c r="Y117" s="17">
        <f t="shared" si="27"/>
        <v>6.2418714918126429E-2</v>
      </c>
      <c r="Z117" s="13">
        <f>Z116+(((S117+S116)/2)^$C$118)*(Q117-Q116)</f>
        <v>0.11182622780388229</v>
      </c>
      <c r="AA117" s="13">
        <f t="shared" si="28"/>
        <v>4.3541348111386824E-2</v>
      </c>
      <c r="AH117" s="1"/>
      <c r="AJ117" s="1"/>
      <c r="AL117" s="1"/>
    </row>
    <row r="118" spans="1:38" x14ac:dyDescent="0.2">
      <c r="A118" s="70" t="s">
        <v>15</v>
      </c>
      <c r="B118" s="71"/>
      <c r="C118" s="79">
        <v>0.6</v>
      </c>
      <c r="E118" s="13">
        <v>0.75</v>
      </c>
      <c r="F118" s="13">
        <v>2.7762163994836078E-2</v>
      </c>
      <c r="G118" s="13">
        <v>6.4297771683248767E-2</v>
      </c>
      <c r="H118" s="13">
        <v>3.9598765578543159E-2</v>
      </c>
      <c r="J118" s="48">
        <f t="shared" si="24"/>
        <v>6.6402163994836075E-2</v>
      </c>
      <c r="K118" s="13">
        <f t="shared" ref="K118:K136" si="34">K117+(((F118+F117)/2)^$C$118)*(E118-E117)</f>
        <v>0.11537097937184165</v>
      </c>
      <c r="L118" s="13">
        <f t="shared" si="29"/>
        <v>6.4297771683248767E-2</v>
      </c>
      <c r="M118" s="13">
        <f t="shared" si="30"/>
        <v>0.16776800216803295</v>
      </c>
      <c r="N118" s="13">
        <f t="shared" si="25"/>
        <v>3.9598765578543159E-2</v>
      </c>
      <c r="O118" s="13">
        <f t="shared" si="31"/>
        <v>7.8508132645275758E-2</v>
      </c>
      <c r="Q118" s="13">
        <v>0.75</v>
      </c>
      <c r="R118" s="13">
        <v>6.1240991392169056E-2</v>
      </c>
      <c r="S118" s="13">
        <v>4.9286841888804271E-2</v>
      </c>
      <c r="T118" s="13">
        <v>5.4054562641301353E-2</v>
      </c>
      <c r="V118" s="17">
        <f t="shared" si="26"/>
        <v>6.1240991392169056E-2</v>
      </c>
      <c r="W118" s="13">
        <f>W117+(((R118+R117)/2)^$C$118)*(Q118-Q117)</f>
        <v>0.16689929496001976</v>
      </c>
      <c r="X118" s="13">
        <f t="shared" si="33"/>
        <v>4.9286841888804271E-2</v>
      </c>
      <c r="Y118" s="17">
        <f t="shared" si="27"/>
        <v>4.9286841888804271E-2</v>
      </c>
      <c r="Z118" s="13">
        <f t="shared" ref="Z118:Z124" si="35">Z117+(((S118+S117)/2)^$C$118)*(Q118-Q117)</f>
        <v>0.15610207478967106</v>
      </c>
      <c r="AA118" s="13">
        <f t="shared" si="28"/>
        <v>5.4054562641301353E-2</v>
      </c>
      <c r="AH118" s="1"/>
      <c r="AJ118" s="1"/>
      <c r="AL118" s="1"/>
    </row>
    <row r="119" spans="1:38" x14ac:dyDescent="0.2">
      <c r="A119" s="72"/>
      <c r="B119" s="73"/>
      <c r="C119" s="80"/>
      <c r="E119" s="13">
        <v>1</v>
      </c>
      <c r="F119" s="13">
        <v>2.191944665341675E-2</v>
      </c>
      <c r="G119" s="13">
        <v>5.623165674273848E-2</v>
      </c>
      <c r="H119" s="13">
        <v>4.5033664994546183E-2</v>
      </c>
      <c r="J119" s="48">
        <f t="shared" si="24"/>
        <v>6.0559446653416754E-2</v>
      </c>
      <c r="K119" s="13">
        <f t="shared" si="34"/>
        <v>0.14260046336781498</v>
      </c>
      <c r="L119" s="13">
        <f t="shared" si="29"/>
        <v>5.623165674273848E-2</v>
      </c>
      <c r="M119" s="13">
        <f t="shared" si="30"/>
        <v>0.21411033259955942</v>
      </c>
      <c r="N119" s="13">
        <f t="shared" si="25"/>
        <v>4.5033664994546183E-2</v>
      </c>
      <c r="O119" s="13">
        <f t="shared" si="31"/>
        <v>0.11599197471927766</v>
      </c>
      <c r="Q119" s="13">
        <v>1</v>
      </c>
      <c r="R119" s="13">
        <v>5.2533031292728405E-2</v>
      </c>
      <c r="S119" s="13">
        <v>3.7653834834348816E-2</v>
      </c>
      <c r="T119" s="13">
        <v>6.1056950317066455E-2</v>
      </c>
      <c r="V119" s="17">
        <f t="shared" si="26"/>
        <v>5.2533031292728405E-2</v>
      </c>
      <c r="W119" s="13">
        <f t="shared" si="32"/>
        <v>0.21166525260258995</v>
      </c>
      <c r="X119" s="13">
        <f t="shared" si="33"/>
        <v>3.7653834834348816E-2</v>
      </c>
      <c r="Y119" s="17">
        <f t="shared" si="27"/>
        <v>3.7653834834348816E-2</v>
      </c>
      <c r="Z119" s="13">
        <f t="shared" si="35"/>
        <v>0.19419600844201662</v>
      </c>
      <c r="AA119" s="13">
        <f t="shared" si="28"/>
        <v>6.1056950317066455E-2</v>
      </c>
      <c r="AH119" s="1"/>
      <c r="AJ119" s="1"/>
      <c r="AL119" s="1"/>
    </row>
    <row r="120" spans="1:38" ht="17" thickBot="1" x14ac:dyDescent="0.25">
      <c r="A120" s="74"/>
      <c r="B120" s="75"/>
      <c r="C120" s="81"/>
      <c r="E120" s="13">
        <v>1.25</v>
      </c>
      <c r="F120" s="13">
        <v>1.6668573936377346E-2</v>
      </c>
      <c r="G120" s="13">
        <v>5.1671214013481293E-2</v>
      </c>
      <c r="H120" s="13">
        <v>4.861073684409789E-2</v>
      </c>
      <c r="J120" s="48">
        <f t="shared" si="24"/>
        <v>5.530857393637735E-2</v>
      </c>
      <c r="K120" s="13">
        <f t="shared" si="34"/>
        <v>0.16599925942915691</v>
      </c>
      <c r="L120" s="13">
        <f t="shared" si="29"/>
        <v>5.1671214013481293E-2</v>
      </c>
      <c r="M120" s="13">
        <f t="shared" si="30"/>
        <v>0.25747557824447598</v>
      </c>
      <c r="N120" s="13">
        <f t="shared" si="25"/>
        <v>4.861073684409789E-2</v>
      </c>
      <c r="O120" s="13">
        <f t="shared" si="31"/>
        <v>0.15582204779605063</v>
      </c>
      <c r="Q120" s="13">
        <v>1.25</v>
      </c>
      <c r="R120" s="13">
        <v>4.5260253791174654E-2</v>
      </c>
      <c r="S120" s="13">
        <v>2.7519205112338158E-2</v>
      </c>
      <c r="T120" s="13">
        <v>6.5361536338571821E-2</v>
      </c>
      <c r="V120" s="17">
        <f t="shared" si="26"/>
        <v>4.5260253791174654E-2</v>
      </c>
      <c r="W120" s="13">
        <f t="shared" si="32"/>
        <v>0.25254492741359807</v>
      </c>
      <c r="X120" s="13">
        <f t="shared" si="33"/>
        <v>2.7519205112338158E-2</v>
      </c>
      <c r="Y120" s="17">
        <f t="shared" si="27"/>
        <v>2.7519205112338158E-2</v>
      </c>
      <c r="Z120" s="13">
        <f t="shared" si="35"/>
        <v>0.22624119457856709</v>
      </c>
      <c r="AA120" s="13">
        <f t="shared" si="28"/>
        <v>6.5361536338571821E-2</v>
      </c>
      <c r="AH120" s="1"/>
      <c r="AJ120" s="1"/>
      <c r="AL120" s="1"/>
    </row>
    <row r="121" spans="1:38" x14ac:dyDescent="0.2">
      <c r="E121" s="13">
        <v>1.5</v>
      </c>
      <c r="F121" s="13">
        <v>1.3213487417565541E-2</v>
      </c>
      <c r="G121" s="13">
        <v>4.7193657794495004E-2</v>
      </c>
      <c r="H121" s="13">
        <v>5.0972119880166533E-2</v>
      </c>
      <c r="J121" s="48">
        <f t="shared" si="24"/>
        <v>5.1853487417565541E-2</v>
      </c>
      <c r="K121" s="13">
        <f t="shared" si="34"/>
        <v>0.18607022856680958</v>
      </c>
      <c r="L121" s="13">
        <f t="shared" si="29"/>
        <v>4.7193657794495004E-2</v>
      </c>
      <c r="M121" s="13">
        <f t="shared" si="30"/>
        <v>0.29862343467067815</v>
      </c>
      <c r="N121" s="13">
        <f t="shared" si="25"/>
        <v>5.0972119880166533E-2</v>
      </c>
      <c r="O121" s="13">
        <f t="shared" si="31"/>
        <v>0.19714894116703147</v>
      </c>
      <c r="Q121" s="13">
        <v>1.5</v>
      </c>
      <c r="R121" s="13">
        <v>3.8770130919825979E-2</v>
      </c>
      <c r="S121" s="13">
        <v>1.9172213956587969E-2</v>
      </c>
      <c r="T121" s="13">
        <v>7.0746894761510901E-2</v>
      </c>
      <c r="V121" s="17">
        <f t="shared" si="26"/>
        <v>3.8770130919825979E-2</v>
      </c>
      <c r="W121" s="13">
        <f t="shared" si="32"/>
        <v>0.28986855284964225</v>
      </c>
      <c r="X121" s="13">
        <f t="shared" si="33"/>
        <v>1.9172213956587969E-2</v>
      </c>
      <c r="Y121" s="17">
        <f t="shared" si="27"/>
        <v>1.9172213956587969E-2</v>
      </c>
      <c r="Z121" s="13">
        <f t="shared" si="35"/>
        <v>0.25247517894076005</v>
      </c>
      <c r="AA121" s="13">
        <f t="shared" si="28"/>
        <v>7.0746894761510901E-2</v>
      </c>
      <c r="AH121" s="1"/>
      <c r="AJ121" s="1"/>
      <c r="AL121" s="1"/>
    </row>
    <row r="122" spans="1:38" x14ac:dyDescent="0.2">
      <c r="E122" s="13">
        <v>1.75</v>
      </c>
      <c r="F122" s="13">
        <v>1.0086499585040244E-2</v>
      </c>
      <c r="G122" s="13">
        <v>4.3023042099212587E-2</v>
      </c>
      <c r="H122" s="13">
        <v>5.4215723818957277E-2</v>
      </c>
      <c r="J122" s="48">
        <f t="shared" si="24"/>
        <v>4.8726499585040245E-2</v>
      </c>
      <c r="K122" s="13">
        <f t="shared" si="34"/>
        <v>0.20335785695795602</v>
      </c>
      <c r="L122" s="13">
        <f t="shared" si="29"/>
        <v>4.3023042099212587E-2</v>
      </c>
      <c r="M122" s="13">
        <f t="shared" si="30"/>
        <v>0.33757224287915721</v>
      </c>
      <c r="N122" s="13">
        <f t="shared" si="25"/>
        <v>5.4215723818957277E-2</v>
      </c>
      <c r="O122" s="13">
        <f t="shared" si="31"/>
        <v>0.23985616514761887</v>
      </c>
      <c r="Q122" s="13">
        <v>1.75</v>
      </c>
      <c r="R122" s="13">
        <v>3.3534048632691119E-2</v>
      </c>
      <c r="S122" s="13">
        <v>1.1318542464775323E-2</v>
      </c>
      <c r="T122" s="13">
        <v>7.6806705431486086E-2</v>
      </c>
      <c r="V122" s="17">
        <f t="shared" si="26"/>
        <v>3.3534048632691119E-2</v>
      </c>
      <c r="W122" s="13">
        <f t="shared" si="32"/>
        <v>0.32397370982200963</v>
      </c>
      <c r="X122" s="13">
        <f t="shared" si="33"/>
        <v>1.1318542464775323E-2</v>
      </c>
      <c r="Y122" s="17">
        <f t="shared" si="27"/>
        <v>1.1318542464775323E-2</v>
      </c>
      <c r="Z122" s="13">
        <f t="shared" si="35"/>
        <v>0.27279046445817573</v>
      </c>
      <c r="AA122" s="13">
        <f t="shared" si="28"/>
        <v>7.6806705431486086E-2</v>
      </c>
      <c r="AH122" s="1"/>
      <c r="AJ122" s="1"/>
      <c r="AL122" s="1"/>
    </row>
    <row r="123" spans="1:38" x14ac:dyDescent="0.2">
      <c r="E123" s="13">
        <v>2</v>
      </c>
      <c r="F123" s="13">
        <v>7.8692619441651981E-3</v>
      </c>
      <c r="G123" s="13">
        <v>4.1375099253144372E-2</v>
      </c>
      <c r="H123" s="13">
        <v>5.5263654840896063E-2</v>
      </c>
      <c r="J123" s="48">
        <f t="shared" si="24"/>
        <v>4.6509261944165201E-2</v>
      </c>
      <c r="K123" s="13">
        <f>K122+(((F123+F122)/2)^$C$118)*(E123-E122)</f>
        <v>0.218143639294792</v>
      </c>
      <c r="L123" s="13">
        <f t="shared" si="29"/>
        <v>4.1375099253144372E-2</v>
      </c>
      <c r="M123" s="13">
        <f t="shared" si="30"/>
        <v>0.37499379018967183</v>
      </c>
      <c r="N123" s="13">
        <f t="shared" si="25"/>
        <v>5.5263654840896063E-2</v>
      </c>
      <c r="O123" s="13">
        <f t="shared" si="31"/>
        <v>0.2836004585336519</v>
      </c>
      <c r="Q123" s="13">
        <v>2</v>
      </c>
      <c r="R123" s="13">
        <v>2.8842186979490366E-2</v>
      </c>
      <c r="S123" s="13">
        <v>4.6141268413461538E-3</v>
      </c>
      <c r="T123" s="13">
        <v>7.9677285001378551E-2</v>
      </c>
      <c r="V123" s="17">
        <f t="shared" si="26"/>
        <v>2.8842186979490366E-2</v>
      </c>
      <c r="W123" s="13">
        <f t="shared" si="32"/>
        <v>0.35518656578714025</v>
      </c>
      <c r="X123" s="13">
        <f t="shared" si="33"/>
        <v>4.6141268413461538E-3</v>
      </c>
      <c r="Y123" s="17">
        <f t="shared" si="27"/>
        <v>4.6141268413461538E-3</v>
      </c>
      <c r="Z123" s="13">
        <f t="shared" si="35"/>
        <v>0.28655289488693092</v>
      </c>
      <c r="AA123" s="13">
        <f t="shared" si="28"/>
        <v>7.9677285001378551E-2</v>
      </c>
      <c r="AH123" s="1"/>
      <c r="AJ123" s="1"/>
      <c r="AL123" s="1"/>
    </row>
    <row r="124" spans="1:38" x14ac:dyDescent="0.2">
      <c r="E124" s="13">
        <v>2.25</v>
      </c>
      <c r="F124" s="13">
        <v>6.0731901931223124E-3</v>
      </c>
      <c r="G124" s="13">
        <v>3.8952861443890187E-2</v>
      </c>
      <c r="H124" s="13">
        <v>5.6346343721641025E-2</v>
      </c>
      <c r="J124" s="48">
        <f t="shared" si="24"/>
        <v>4.471319019312231E-2</v>
      </c>
      <c r="K124" s="13">
        <f t="shared" si="34"/>
        <v>0.23084720121099031</v>
      </c>
      <c r="L124" s="13">
        <f t="shared" si="29"/>
        <v>3.8952861443890187E-2</v>
      </c>
      <c r="M124" s="13">
        <f t="shared" si="30"/>
        <v>0.41132183764565755</v>
      </c>
      <c r="N124" s="13">
        <f t="shared" si="25"/>
        <v>5.6346343721641025E-2</v>
      </c>
      <c r="O124" s="13">
        <f t="shared" si="31"/>
        <v>0.32785357623103201</v>
      </c>
      <c r="Q124" s="13">
        <v>2.25</v>
      </c>
      <c r="R124" s="13">
        <v>2.7632156836544436E-2</v>
      </c>
      <c r="S124" s="13">
        <v>4.1452488146420411E-3</v>
      </c>
      <c r="T124" s="13">
        <v>8.0589352081610166E-2</v>
      </c>
      <c r="V124" s="17">
        <f t="shared" si="26"/>
        <v>2.7632156836544436E-2</v>
      </c>
      <c r="W124" s="13">
        <f t="shared" si="32"/>
        <v>0.38459234738792736</v>
      </c>
      <c r="X124" s="13">
        <f t="shared" si="33"/>
        <v>4.1452488146420411E-3</v>
      </c>
      <c r="Y124" s="17">
        <f t="shared" si="27"/>
        <v>4.1452488146420411E-3</v>
      </c>
      <c r="Z124" s="13">
        <f t="shared" si="35"/>
        <v>0.29616472093455914</v>
      </c>
      <c r="AA124" s="13">
        <f t="shared" si="28"/>
        <v>8.0589352081610166E-2</v>
      </c>
    </row>
    <row r="125" spans="1:38" x14ac:dyDescent="0.2">
      <c r="E125" s="13">
        <v>2.5</v>
      </c>
      <c r="F125" s="13">
        <v>4.8444047792311068E-3</v>
      </c>
      <c r="G125" s="13">
        <v>3.7892738303679216E-2</v>
      </c>
      <c r="H125" s="13">
        <v>5.7997173129810592E-2</v>
      </c>
      <c r="J125" s="48">
        <f t="shared" si="24"/>
        <v>4.3484404779231108E-2</v>
      </c>
      <c r="K125" s="13">
        <f t="shared" si="34"/>
        <v>0.24181698829753115</v>
      </c>
      <c r="L125" s="13">
        <f t="shared" si="29"/>
        <v>3.7892738303679216E-2</v>
      </c>
      <c r="M125" s="13">
        <f t="shared" si="30"/>
        <v>0.44669659046636012</v>
      </c>
      <c r="N125" s="13">
        <f t="shared" si="25"/>
        <v>5.7997173129810592E-2</v>
      </c>
      <c r="O125" s="13">
        <f t="shared" si="31"/>
        <v>0.3727538447926817</v>
      </c>
      <c r="V125" s="17"/>
      <c r="Y125" s="17"/>
    </row>
    <row r="126" spans="1:38" x14ac:dyDescent="0.2">
      <c r="E126" s="13">
        <v>2.75</v>
      </c>
      <c r="F126" s="13">
        <v>3.873928169623462E-3</v>
      </c>
      <c r="G126" s="13">
        <v>3.5403644497110767E-2</v>
      </c>
      <c r="H126" s="13">
        <v>5.7763072932063703E-2</v>
      </c>
      <c r="J126" s="48">
        <f t="shared" si="24"/>
        <v>4.2513928169623461E-2</v>
      </c>
      <c r="K126" s="13">
        <f t="shared" si="34"/>
        <v>0.25140176681060078</v>
      </c>
      <c r="L126" s="13">
        <f t="shared" si="29"/>
        <v>3.5403644497110767E-2</v>
      </c>
      <c r="M126" s="13">
        <f t="shared" si="30"/>
        <v>0.48108178904874654</v>
      </c>
      <c r="N126" s="13">
        <f t="shared" si="25"/>
        <v>5.7763072932063703E-2</v>
      </c>
      <c r="O126" s="13">
        <f t="shared" si="31"/>
        <v>0.41798708262630901</v>
      </c>
      <c r="V126" s="17"/>
      <c r="Y126" s="17"/>
    </row>
    <row r="127" spans="1:38" x14ac:dyDescent="0.2">
      <c r="E127" s="13">
        <v>3</v>
      </c>
      <c r="F127" s="13">
        <v>3.2211923614601616E-3</v>
      </c>
      <c r="G127" s="13">
        <v>3.5072570770968585E-2</v>
      </c>
      <c r="H127" s="13">
        <v>5.9750012039287016E-2</v>
      </c>
      <c r="J127" s="48">
        <f t="shared" si="24"/>
        <v>4.1861192361460159E-2</v>
      </c>
      <c r="K127" s="13">
        <f t="shared" si="34"/>
        <v>0.25987204897350652</v>
      </c>
      <c r="L127" s="13">
        <f t="shared" si="29"/>
        <v>3.5072570770968585E-2</v>
      </c>
      <c r="M127" s="13">
        <f t="shared" si="30"/>
        <v>0.51466695938910978</v>
      </c>
      <c r="N127" s="13">
        <f t="shared" si="25"/>
        <v>5.9750012039287016E-2</v>
      </c>
      <c r="O127" s="13">
        <f t="shared" si="31"/>
        <v>0.46363003701959699</v>
      </c>
      <c r="V127" s="48"/>
      <c r="W127" s="48"/>
      <c r="X127" s="48"/>
      <c r="Y127" s="48"/>
      <c r="Z127" s="48"/>
      <c r="AA127" s="48"/>
      <c r="AB127" s="48"/>
    </row>
    <row r="128" spans="1:38" x14ac:dyDescent="0.2">
      <c r="E128" s="13">
        <v>3.25</v>
      </c>
      <c r="F128" s="13">
        <v>2.7394678180083691E-3</v>
      </c>
      <c r="G128" s="13">
        <v>3.3591559248434738E-2</v>
      </c>
      <c r="H128" s="13">
        <v>5.9167713924375524E-2</v>
      </c>
      <c r="J128" s="48">
        <f t="shared" si="24"/>
        <v>4.1379467818008372E-2</v>
      </c>
      <c r="K128" s="13">
        <f t="shared" si="34"/>
        <v>0.26750159380285138</v>
      </c>
      <c r="L128" s="13">
        <f t="shared" si="29"/>
        <v>3.3591559248434738E-2</v>
      </c>
      <c r="M128" s="13">
        <f>M127+(((G128+G127)/2)^$C$118)*(E128-E127)</f>
        <v>0.54773130747921284</v>
      </c>
      <c r="N128" s="13">
        <f t="shared" si="25"/>
        <v>5.9167713924375524E-2</v>
      </c>
      <c r="O128" s="13">
        <f t="shared" si="31"/>
        <v>0.50959955698701753</v>
      </c>
      <c r="V128" s="48"/>
      <c r="W128" s="48"/>
      <c r="X128" s="48"/>
      <c r="Y128" s="48"/>
      <c r="Z128" s="48"/>
      <c r="AA128" s="48"/>
      <c r="AB128" s="48"/>
    </row>
    <row r="129" spans="5:28" x14ac:dyDescent="0.2">
      <c r="E129" s="13">
        <v>3.5</v>
      </c>
      <c r="F129" s="13">
        <v>2.3346190612485709E-3</v>
      </c>
      <c r="G129" s="13">
        <v>3.3671529955896701E-2</v>
      </c>
      <c r="H129" s="13">
        <v>5.9913523991979328E-2</v>
      </c>
      <c r="J129" s="48">
        <f t="shared" si="24"/>
        <v>4.0974619061248573E-2</v>
      </c>
      <c r="K129" s="13">
        <f>K128+(((F129+F128)/2)^$C$118)*(E129-E128)</f>
        <v>0.27442845923456527</v>
      </c>
      <c r="L129" s="13">
        <f t="shared" si="29"/>
        <v>3.3671529955896701E-2</v>
      </c>
      <c r="M129" s="13">
        <f t="shared" si="30"/>
        <v>0.58038919559923208</v>
      </c>
      <c r="N129" s="13">
        <f t="shared" si="25"/>
        <v>5.9913523991979328E-2</v>
      </c>
      <c r="O129" s="13">
        <f t="shared" si="31"/>
        <v>0.55560699140419034</v>
      </c>
      <c r="V129" s="48"/>
      <c r="W129" s="48"/>
      <c r="X129" s="48"/>
      <c r="Y129" s="48"/>
      <c r="Z129" s="48"/>
      <c r="AA129" s="48"/>
      <c r="AB129" s="48"/>
    </row>
    <row r="130" spans="5:28" x14ac:dyDescent="0.2">
      <c r="E130" s="13">
        <v>3.75</v>
      </c>
      <c r="F130" s="13">
        <v>2.0542941406629244E-3</v>
      </c>
      <c r="G130" s="13">
        <v>3.3413571347496715E-2</v>
      </c>
      <c r="H130" s="13">
        <v>6.0110699981239871E-2</v>
      </c>
      <c r="J130" s="48">
        <f t="shared" si="24"/>
        <v>4.0694294140662925E-2</v>
      </c>
      <c r="K130" s="13">
        <f t="shared" si="34"/>
        <v>0.28077791068030838</v>
      </c>
      <c r="L130" s="13">
        <f t="shared" si="29"/>
        <v>3.3413571347496715E-2</v>
      </c>
      <c r="M130" s="13">
        <f t="shared" si="30"/>
        <v>0.61299520573609412</v>
      </c>
      <c r="N130" s="13">
        <f t="shared" si="25"/>
        <v>6.0110699981239871E-2</v>
      </c>
      <c r="O130" s="13">
        <f t="shared" si="31"/>
        <v>0.60183267637943982</v>
      </c>
      <c r="V130" s="17"/>
      <c r="Y130" s="17"/>
    </row>
    <row r="131" spans="5:28" x14ac:dyDescent="0.2">
      <c r="E131" s="13">
        <v>4</v>
      </c>
      <c r="F131" s="13">
        <v>1.8411013558541707E-3</v>
      </c>
      <c r="G131" s="13">
        <v>3.2859341832688835E-2</v>
      </c>
      <c r="H131" s="13">
        <v>5.9452053768623662E-2</v>
      </c>
      <c r="J131" s="48">
        <f t="shared" si="24"/>
        <v>4.0481101355854171E-2</v>
      </c>
      <c r="K131" s="13">
        <f t="shared" si="34"/>
        <v>0.28668880161462146</v>
      </c>
      <c r="L131" s="13">
        <f t="shared" si="29"/>
        <v>3.2859341832688835E-2</v>
      </c>
      <c r="M131" s="13">
        <f t="shared" si="30"/>
        <v>0.64536378578712228</v>
      </c>
      <c r="N131" s="13">
        <f t="shared" si="25"/>
        <v>5.9452053768623662E-2</v>
      </c>
      <c r="O131" s="13">
        <f t="shared" si="31"/>
        <v>0.64795164184781684</v>
      </c>
      <c r="V131" s="17"/>
      <c r="Y131" s="17"/>
    </row>
    <row r="132" spans="5:28" x14ac:dyDescent="0.2">
      <c r="E132" s="13">
        <v>4.25</v>
      </c>
      <c r="F132" s="13">
        <v>1.7157741509373184E-3</v>
      </c>
      <c r="G132" s="13">
        <v>3.2098672160277654E-2</v>
      </c>
      <c r="H132" s="13">
        <v>6.090759263776703E-2</v>
      </c>
      <c r="J132" s="48">
        <f t="shared" si="24"/>
        <v>4.0355774150937322E-2</v>
      </c>
      <c r="K132" s="13">
        <f t="shared" si="34"/>
        <v>0.29228590346943106</v>
      </c>
      <c r="L132" s="13">
        <f t="shared" si="29"/>
        <v>3.2098672160277654E-2</v>
      </c>
      <c r="M132" s="13">
        <f t="shared" si="30"/>
        <v>0.67734549383022546</v>
      </c>
      <c r="N132" s="13">
        <f t="shared" si="25"/>
        <v>6.090759263776703E-2</v>
      </c>
      <c r="O132" s="13">
        <f t="shared" si="31"/>
        <v>0.69425479356919806</v>
      </c>
      <c r="V132" s="17"/>
      <c r="Y132" s="17"/>
    </row>
    <row r="133" spans="5:28" x14ac:dyDescent="0.2">
      <c r="E133" s="13">
        <v>4.5</v>
      </c>
      <c r="F133" s="13">
        <v>1.6152302608732879E-3</v>
      </c>
      <c r="G133" s="13">
        <v>3.1912125125653321E-2</v>
      </c>
      <c r="H133" s="13">
        <v>6.0599762805849472E-2</v>
      </c>
      <c r="J133" s="48">
        <f t="shared" si="24"/>
        <v>4.0255230260873291E-2</v>
      </c>
      <c r="K133" s="13">
        <f t="shared" si="34"/>
        <v>0.29766695481430794</v>
      </c>
      <c r="L133" s="13">
        <f t="shared" si="29"/>
        <v>3.1912125125653321E-2</v>
      </c>
      <c r="M133" s="13">
        <f t="shared" si="30"/>
        <v>0.7090465661733748</v>
      </c>
      <c r="N133" s="13">
        <f t="shared" si="25"/>
        <v>6.0599762805849472E-2</v>
      </c>
      <c r="O133" s="13">
        <f t="shared" si="31"/>
        <v>0.74082236104365717</v>
      </c>
      <c r="V133" s="17"/>
      <c r="Y133" s="17"/>
    </row>
    <row r="134" spans="5:28" x14ac:dyDescent="0.2">
      <c r="E134" s="13">
        <v>4.75</v>
      </c>
      <c r="F134" s="13">
        <v>1.5856674316345122E-3</v>
      </c>
      <c r="G134" s="13">
        <v>3.1500919829827584E-2</v>
      </c>
      <c r="H134" s="13">
        <v>6.0714981315398688E-2</v>
      </c>
      <c r="J134" s="48">
        <f t="shared" si="24"/>
        <v>4.0225667431634513E-2</v>
      </c>
      <c r="K134" s="13">
        <f t="shared" si="34"/>
        <v>0.30292089455388865</v>
      </c>
      <c r="L134" s="13">
        <f t="shared" si="29"/>
        <v>3.1500919829827584E-2</v>
      </c>
      <c r="M134" s="13">
        <f t="shared" si="30"/>
        <v>0.74056968476362039</v>
      </c>
      <c r="N134" s="13">
        <f t="shared" si="25"/>
        <v>6.0714981315398688E-2</v>
      </c>
      <c r="O134" s="13">
        <f t="shared" si="31"/>
        <v>0.78734562361263871</v>
      </c>
      <c r="V134" s="17"/>
      <c r="Y134" s="17"/>
    </row>
    <row r="135" spans="5:28" x14ac:dyDescent="0.2">
      <c r="E135" s="13">
        <v>5.25</v>
      </c>
      <c r="F135" s="13">
        <v>1.5585513078886235E-3</v>
      </c>
      <c r="G135" s="13">
        <v>3.1482626049088733E-2</v>
      </c>
      <c r="H135" s="13">
        <v>6.0533861385805077E-2</v>
      </c>
      <c r="J135" s="48">
        <f t="shared" si="24"/>
        <v>4.0198551307888623E-2</v>
      </c>
      <c r="K135" s="13">
        <f t="shared" si="34"/>
        <v>0.31331673625925205</v>
      </c>
      <c r="L135" s="13">
        <f t="shared" si="29"/>
        <v>3.1482626049088733E-2</v>
      </c>
      <c r="M135" s="13">
        <f t="shared" si="30"/>
        <v>0.80335936497642424</v>
      </c>
      <c r="N135" s="13">
        <f t="shared" si="25"/>
        <v>6.0533861385805077E-2</v>
      </c>
      <c r="O135" s="13">
        <f t="shared" si="31"/>
        <v>0.88036181823528437</v>
      </c>
      <c r="V135" s="17"/>
      <c r="Y135" s="17"/>
    </row>
    <row r="136" spans="5:28" x14ac:dyDescent="0.2">
      <c r="E136" s="17">
        <v>5.75</v>
      </c>
      <c r="F136" s="13">
        <v>1.5312806233812775E-3</v>
      </c>
      <c r="G136" s="13">
        <v>3.0202046551856345E-2</v>
      </c>
      <c r="H136" s="13">
        <v>6.0636384454293091E-2</v>
      </c>
      <c r="J136" s="48">
        <f t="shared" si="24"/>
        <v>4.0171280623381281E-2</v>
      </c>
      <c r="K136" s="13">
        <f t="shared" si="34"/>
        <v>0.3236043090502293</v>
      </c>
      <c r="L136" s="13">
        <f t="shared" si="29"/>
        <v>3.0202046551856345E-2</v>
      </c>
      <c r="M136" s="13">
        <f t="shared" si="30"/>
        <v>0.86536888436874015</v>
      </c>
      <c r="N136" s="13">
        <f t="shared" si="25"/>
        <v>6.0636384454293091E-2</v>
      </c>
      <c r="O136" s="13">
        <f t="shared" si="31"/>
        <v>0.97334183076069869</v>
      </c>
      <c r="V136" s="17"/>
      <c r="Y136" s="17"/>
    </row>
    <row r="137" spans="5:28" x14ac:dyDescent="0.2">
      <c r="E137" s="17">
        <v>6.25</v>
      </c>
      <c r="F137" s="13">
        <v>1.4829989194090308E-3</v>
      </c>
      <c r="G137" s="13">
        <v>2.9321245764663745E-2</v>
      </c>
      <c r="H137" s="13">
        <v>6.0525882536846431E-2</v>
      </c>
      <c r="J137" s="48">
        <f t="shared" si="24"/>
        <v>4.0122998919409028E-2</v>
      </c>
      <c r="K137" s="17">
        <f>K136+(((F137+F136)/2)^$C$118)*(E137-E136)</f>
        <v>0.33374020450891129</v>
      </c>
      <c r="L137" s="17">
        <f>G137</f>
        <v>2.9321245764663745E-2</v>
      </c>
      <c r="M137" s="17">
        <f>M136+(((G137+G136)/2)^$C$118)*(E137-E136)</f>
        <v>0.92606545775034221</v>
      </c>
      <c r="N137" s="17">
        <f>H137</f>
        <v>6.0525882536846431E-2</v>
      </c>
      <c r="O137" s="17">
        <f>O136+(((H137+H136)/2)^$C$118)*(E137-E136)</f>
        <v>1.06631816969492</v>
      </c>
    </row>
    <row r="138" spans="5:28" x14ac:dyDescent="0.2">
      <c r="E138" s="17">
        <v>6.75</v>
      </c>
      <c r="F138" s="13">
        <v>1.5478927755583998E-3</v>
      </c>
      <c r="G138" s="13">
        <v>2.907318211357859E-2</v>
      </c>
      <c r="H138" s="13">
        <v>6.152837301502978E-2</v>
      </c>
      <c r="J138" s="48">
        <f t="shared" si="24"/>
        <v>4.0187892775558398E-2</v>
      </c>
      <c r="K138" s="17">
        <f>K137+(((F138+F137)/2)^$C$118)*(E138-E137)</f>
        <v>0.34390957939483607</v>
      </c>
      <c r="L138" s="17">
        <f>G138</f>
        <v>2.907318211357859E-2</v>
      </c>
      <c r="M138" s="17">
        <f>M137+(((G138+G137)/2)^$C$118)*(E138-E137)</f>
        <v>0.98606871846800959</v>
      </c>
      <c r="N138" s="17">
        <f>H138</f>
        <v>6.152837301502978E-2</v>
      </c>
      <c r="O138" s="17">
        <f>O137+(((H138+H137)/2)^$C$118)*(E138-E137)</f>
        <v>1.1597045973794275</v>
      </c>
    </row>
    <row r="139" spans="5:28" x14ac:dyDescent="0.2">
      <c r="E139" s="17">
        <v>7.25</v>
      </c>
      <c r="F139" s="13">
        <v>1.5820957054197453E-3</v>
      </c>
      <c r="G139" s="13">
        <v>2.8633154286570733E-2</v>
      </c>
      <c r="H139" s="13">
        <v>6.1799377186272132E-2</v>
      </c>
      <c r="J139" s="48">
        <f t="shared" si="24"/>
        <v>4.0222095705419743E-2</v>
      </c>
      <c r="K139" s="17">
        <f>K138+(((F139+F138)/2)^$C$118)*(E139-E138)</f>
        <v>0.35427716548863986</v>
      </c>
      <c r="L139" s="17">
        <f>G139</f>
        <v>2.8633154286570733E-2</v>
      </c>
      <c r="M139" s="17">
        <f>M138+(((G139+G138)/2)^$C$118)*(E139-E138)</f>
        <v>1.0456467443578621</v>
      </c>
      <c r="N139" s="17">
        <f>H139</f>
        <v>6.1799377186272132E-2</v>
      </c>
      <c r="O139" s="17">
        <f>O138+(((H139+H138)/2)^$C$118)*(E139-E138)</f>
        <v>1.2536744384468244</v>
      </c>
    </row>
    <row r="159" spans="8:11" x14ac:dyDescent="0.2">
      <c r="H159"/>
      <c r="I159"/>
      <c r="J159"/>
      <c r="K159"/>
    </row>
    <row r="160" spans="8:11" x14ac:dyDescent="0.2">
      <c r="H160"/>
      <c r="I160"/>
      <c r="J160"/>
      <c r="K160"/>
    </row>
    <row r="161" spans="8:11" x14ac:dyDescent="0.2">
      <c r="H161"/>
      <c r="I161"/>
      <c r="J161"/>
      <c r="K161"/>
    </row>
    <row r="162" spans="8:11" x14ac:dyDescent="0.2">
      <c r="H162"/>
      <c r="I162"/>
      <c r="J162"/>
      <c r="K162"/>
    </row>
    <row r="163" spans="8:11" x14ac:dyDescent="0.2">
      <c r="H163"/>
      <c r="I163"/>
      <c r="J163"/>
      <c r="K163"/>
    </row>
    <row r="164" spans="8:11" x14ac:dyDescent="0.2">
      <c r="H164"/>
      <c r="I164"/>
      <c r="J164"/>
      <c r="K164"/>
    </row>
    <row r="165" spans="8:11" x14ac:dyDescent="0.2">
      <c r="H165"/>
      <c r="I165"/>
      <c r="J165"/>
      <c r="K165"/>
    </row>
    <row r="166" spans="8:11" x14ac:dyDescent="0.2">
      <c r="H166"/>
      <c r="I166"/>
      <c r="J166"/>
      <c r="K166"/>
    </row>
    <row r="167" spans="8:11" x14ac:dyDescent="0.2">
      <c r="H167"/>
      <c r="I167"/>
      <c r="J167"/>
      <c r="K167"/>
    </row>
    <row r="168" spans="8:11" x14ac:dyDescent="0.2">
      <c r="H168"/>
      <c r="I168"/>
      <c r="J168"/>
      <c r="K168"/>
    </row>
    <row r="169" spans="8:11" x14ac:dyDescent="0.2">
      <c r="H169"/>
      <c r="I169"/>
      <c r="J169"/>
      <c r="K169"/>
    </row>
    <row r="170" spans="8:11" x14ac:dyDescent="0.2">
      <c r="H170"/>
      <c r="I170"/>
      <c r="J170"/>
      <c r="K170"/>
    </row>
    <row r="171" spans="8:11" x14ac:dyDescent="0.2">
      <c r="H171"/>
      <c r="I171"/>
      <c r="J171"/>
    </row>
    <row r="172" spans="8:11" x14ac:dyDescent="0.2">
      <c r="H172"/>
      <c r="I172"/>
      <c r="J172"/>
    </row>
    <row r="173" spans="8:11" x14ac:dyDescent="0.2">
      <c r="H173"/>
      <c r="I173"/>
      <c r="J173"/>
    </row>
    <row r="174" spans="8:11" x14ac:dyDescent="0.2">
      <c r="H174"/>
      <c r="I174"/>
      <c r="J174"/>
    </row>
  </sheetData>
  <mergeCells count="14">
    <mergeCell ref="B4:H4"/>
    <mergeCell ref="E36:H36"/>
    <mergeCell ref="K36:N36"/>
    <mergeCell ref="B81:H81"/>
    <mergeCell ref="E113:H113"/>
    <mergeCell ref="K113:N113"/>
    <mergeCell ref="Q36:T36"/>
    <mergeCell ref="W36:Z36"/>
    <mergeCell ref="A41:B43"/>
    <mergeCell ref="C41:C43"/>
    <mergeCell ref="A118:B120"/>
    <mergeCell ref="C118:C120"/>
    <mergeCell ref="Q113:T113"/>
    <mergeCell ref="W113:Z1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D546B-2BC7-214A-B397-59DD3CE5AA71}">
  <dimension ref="A1:BQ149"/>
  <sheetViews>
    <sheetView zoomScaleNormal="100" workbookViewId="0">
      <selection activeCell="H2" sqref="H2"/>
    </sheetView>
  </sheetViews>
  <sheetFormatPr baseColWidth="10" defaultRowHeight="16" x14ac:dyDescent="0.2"/>
  <cols>
    <col min="11" max="11" width="12.1640625" bestFit="1" customWidth="1"/>
  </cols>
  <sheetData>
    <row r="1" spans="1:26" s="50" customFormat="1" ht="29" x14ac:dyDescent="0.35">
      <c r="H1" s="53" t="s">
        <v>224</v>
      </c>
    </row>
    <row r="2" spans="1:26" s="50" customFormat="1" x14ac:dyDescent="0.2"/>
    <row r="4" spans="1:26" ht="21" x14ac:dyDescent="0.25">
      <c r="B4" s="66" t="s">
        <v>9</v>
      </c>
      <c r="C4" s="66"/>
      <c r="D4" s="66"/>
      <c r="E4" s="66"/>
      <c r="F4" s="66"/>
      <c r="G4" s="66"/>
      <c r="H4" s="66"/>
      <c r="M4" s="9" t="s">
        <v>10</v>
      </c>
    </row>
    <row r="5" spans="1:26" x14ac:dyDescent="0.2">
      <c r="B5" s="12" t="s">
        <v>112</v>
      </c>
      <c r="E5" s="12"/>
      <c r="F5" s="12" t="s">
        <v>111</v>
      </c>
      <c r="L5" s="12" t="s">
        <v>16</v>
      </c>
      <c r="O5" s="12"/>
      <c r="P5" s="12" t="s">
        <v>111</v>
      </c>
      <c r="T5" s="12" t="s">
        <v>114</v>
      </c>
      <c r="U5" s="47"/>
      <c r="V5" s="47"/>
      <c r="X5" s="12" t="s">
        <v>219</v>
      </c>
    </row>
    <row r="6" spans="1:26" x14ac:dyDescent="0.2">
      <c r="A6" t="s">
        <v>6</v>
      </c>
      <c r="B6" t="s">
        <v>0</v>
      </c>
      <c r="C6" t="s">
        <v>2</v>
      </c>
      <c r="D6" t="s">
        <v>3</v>
      </c>
      <c r="F6" t="s">
        <v>5</v>
      </c>
      <c r="G6" t="s">
        <v>1</v>
      </c>
      <c r="H6" t="s">
        <v>4</v>
      </c>
      <c r="K6" t="s">
        <v>6</v>
      </c>
      <c r="L6" t="s">
        <v>0</v>
      </c>
      <c r="M6" t="s">
        <v>2</v>
      </c>
      <c r="N6" t="s">
        <v>3</v>
      </c>
      <c r="P6" t="s">
        <v>5</v>
      </c>
      <c r="Q6" t="s">
        <v>1</v>
      </c>
      <c r="R6" t="s">
        <v>4</v>
      </c>
      <c r="T6" s="47" t="s">
        <v>5</v>
      </c>
      <c r="U6" s="47" t="s">
        <v>1</v>
      </c>
      <c r="V6" s="47" t="s">
        <v>4</v>
      </c>
      <c r="X6" t="s">
        <v>5</v>
      </c>
      <c r="Y6" t="s">
        <v>1</v>
      </c>
      <c r="Z6" t="s">
        <v>4</v>
      </c>
    </row>
    <row r="7" spans="1:26" x14ac:dyDescent="0.2">
      <c r="A7">
        <v>0</v>
      </c>
      <c r="B7">
        <v>2.22938105622972</v>
      </c>
      <c r="C7">
        <v>2.18603860489053</v>
      </c>
      <c r="D7">
        <v>1.4448917627934999E-2</v>
      </c>
      <c r="F7">
        <v>2.2268970811976998</v>
      </c>
      <c r="G7">
        <v>2.18853032331049</v>
      </c>
      <c r="H7">
        <v>0.121554839151556</v>
      </c>
      <c r="K7">
        <v>0</v>
      </c>
      <c r="L7">
        <f>(B7-0.0067)/1.609*0.05</f>
        <v>6.9070262779046626E-2</v>
      </c>
      <c r="M7">
        <f>(C7+0.0881)/1.0504*0.05</f>
        <v>0.10825107601344869</v>
      </c>
      <c r="N7">
        <f>(D7+0.0221)/1.8135*0.05</f>
        <v>1.0076900366124898E-3</v>
      </c>
      <c r="P7">
        <f>(F7-0.0067)/1.609*0.05</f>
        <v>6.8993072753191428E-2</v>
      </c>
      <c r="Q7">
        <f>(G7+0.0881)/1.0504*0.05</f>
        <v>0.1083696840875138</v>
      </c>
      <c r="R7">
        <f>(H7+0.0221)/1.8135*0.05</f>
        <v>3.9607068969273783E-3</v>
      </c>
      <c r="T7" s="47">
        <v>7.1428231915078313E-2</v>
      </c>
      <c r="U7" s="47">
        <v>0.11382898582873001</v>
      </c>
      <c r="V7" s="47">
        <v>1.3813894115873092E-3</v>
      </c>
      <c r="X7">
        <v>7.16540139765839E-2</v>
      </c>
      <c r="Y7">
        <v>0.10831635392193591</v>
      </c>
      <c r="Z7">
        <v>2.4415751439221568E-3</v>
      </c>
    </row>
    <row r="8" spans="1:26" x14ac:dyDescent="0.2">
      <c r="A8">
        <v>0.25</v>
      </c>
      <c r="B8">
        <v>1.6023207641710699</v>
      </c>
      <c r="C8">
        <v>1.8000014160879401</v>
      </c>
      <c r="D8">
        <v>0.72037307963969499</v>
      </c>
      <c r="F8">
        <v>1.8695486045252501</v>
      </c>
      <c r="G8">
        <v>1.93849643803472</v>
      </c>
      <c r="H8">
        <v>0.43315863896956203</v>
      </c>
      <c r="K8">
        <v>0.25</v>
      </c>
      <c r="L8">
        <f t="shared" ref="L8:L31" si="0">(B8-0.0067)/1.609*0.05</f>
        <v>4.958423754416004E-2</v>
      </c>
      <c r="M8">
        <f t="shared" ref="M8:M31" si="1">(C8+0.0881)/1.0504*0.05</f>
        <v>8.9875353012563802E-2</v>
      </c>
      <c r="N8">
        <f t="shared" ref="N8:N31" si="2">(D8+0.0221)/1.8135*0.05</f>
        <v>2.0470721798723328E-2</v>
      </c>
      <c r="P8">
        <f t="shared" ref="P8:P31" si="3">(F8-0.0067)/1.609*0.05</f>
        <v>5.7888396660200438E-2</v>
      </c>
      <c r="Q8">
        <f t="shared" ref="Q8:Q31" si="4">(G8+0.0881)/1.0504*0.05</f>
        <v>9.6467842633031237E-2</v>
      </c>
      <c r="R8">
        <f t="shared" ref="R8:R31" si="5">(H8+0.0221)/1.8135*0.05</f>
        <v>1.2551933801201049E-2</v>
      </c>
      <c r="T8" s="47">
        <v>6.3220452042437231E-2</v>
      </c>
      <c r="U8" s="47">
        <v>0.10457965966849914</v>
      </c>
      <c r="V8" s="47">
        <v>7.6500674535497125E-3</v>
      </c>
      <c r="X8">
        <v>4.7247614819432876E-2</v>
      </c>
      <c r="Y8">
        <v>8.6864922654819127E-2</v>
      </c>
      <c r="Z8">
        <v>2.2035677906840533E-2</v>
      </c>
    </row>
    <row r="9" spans="1:26" x14ac:dyDescent="0.2">
      <c r="A9">
        <v>0.5</v>
      </c>
      <c r="B9">
        <v>1.17086095313065</v>
      </c>
      <c r="C9">
        <v>1.43045728940531</v>
      </c>
      <c r="D9">
        <v>1.1387091613931899</v>
      </c>
      <c r="F9">
        <v>1.62562747593611</v>
      </c>
      <c r="G9">
        <v>1.76279533018955</v>
      </c>
      <c r="H9">
        <v>0.68625798983110298</v>
      </c>
      <c r="K9">
        <v>0.5</v>
      </c>
      <c r="L9">
        <f t="shared" si="0"/>
        <v>3.6176536766023934E-2</v>
      </c>
      <c r="M9">
        <f t="shared" si="1"/>
        <v>7.228471484221774E-2</v>
      </c>
      <c r="N9">
        <f t="shared" si="2"/>
        <v>3.2004663947978768E-2</v>
      </c>
      <c r="P9">
        <f t="shared" si="3"/>
        <v>5.0308498319953703E-2</v>
      </c>
      <c r="Q9">
        <f t="shared" si="4"/>
        <v>8.8104309319761528E-2</v>
      </c>
      <c r="R9">
        <f t="shared" si="5"/>
        <v>1.9530134817510425E-2</v>
      </c>
      <c r="T9" s="47">
        <v>5.5808343730652576E-2</v>
      </c>
      <c r="U9" s="47">
        <v>9.6281155344025135E-2</v>
      </c>
      <c r="V9" s="47">
        <v>1.4793382411086325E-2</v>
      </c>
      <c r="X9">
        <v>3.3877600569810755E-2</v>
      </c>
      <c r="Y9">
        <v>7.0152781574754866E-2</v>
      </c>
      <c r="Z9">
        <v>3.3228766237081896E-2</v>
      </c>
    </row>
    <row r="10" spans="1:26" x14ac:dyDescent="0.2">
      <c r="A10">
        <v>0.75</v>
      </c>
      <c r="B10" s="11">
        <v>0.90008643735382499</v>
      </c>
      <c r="C10" s="11">
        <v>1.2626675875216899</v>
      </c>
      <c r="D10" s="11">
        <v>1.4141472275337601</v>
      </c>
      <c r="F10">
        <v>1.42025577648848</v>
      </c>
      <c r="G10">
        <v>1.61857752772123</v>
      </c>
      <c r="H10">
        <v>0.87384910452549203</v>
      </c>
      <c r="K10">
        <v>0.75</v>
      </c>
      <c r="L10">
        <f t="shared" si="0"/>
        <v>2.7762163994836078E-2</v>
      </c>
      <c r="M10">
        <f t="shared" si="1"/>
        <v>6.4297771683248767E-2</v>
      </c>
      <c r="N10">
        <f t="shared" si="2"/>
        <v>3.9598765578543159E-2</v>
      </c>
      <c r="P10">
        <f t="shared" si="3"/>
        <v>4.3926531276832825E-2</v>
      </c>
      <c r="Q10">
        <f t="shared" si="4"/>
        <v>8.123941011620478E-2</v>
      </c>
      <c r="R10">
        <f t="shared" si="5"/>
        <v>2.4702208561496887E-2</v>
      </c>
      <c r="T10" s="47">
        <v>5.0415327635440349E-2</v>
      </c>
      <c r="U10" s="47">
        <v>9.1191592437979821E-2</v>
      </c>
      <c r="V10" s="47">
        <v>1.8834249284506097E-2</v>
      </c>
      <c r="X10">
        <v>2.5224416543203666E-2</v>
      </c>
      <c r="Y10">
        <v>6.0657587580864439E-2</v>
      </c>
      <c r="Z10">
        <v>4.0934891870740286E-2</v>
      </c>
    </row>
    <row r="11" spans="1:26" x14ac:dyDescent="0.2">
      <c r="A11">
        <v>1</v>
      </c>
      <c r="B11" s="3">
        <v>0.71206779330695102</v>
      </c>
      <c r="C11" s="3">
        <v>1.0932146448514499</v>
      </c>
      <c r="D11" s="11">
        <v>1.6112710293521899</v>
      </c>
      <c r="F11">
        <v>1.2652214692807999</v>
      </c>
      <c r="G11">
        <v>1.5061330035891201</v>
      </c>
      <c r="H11">
        <v>1.02652116514929</v>
      </c>
      <c r="K11">
        <v>1</v>
      </c>
      <c r="L11">
        <f t="shared" si="0"/>
        <v>2.191944665341675E-2</v>
      </c>
      <c r="M11">
        <f t="shared" si="1"/>
        <v>5.623165674273848E-2</v>
      </c>
      <c r="N11">
        <f t="shared" si="2"/>
        <v>4.5033664994546183E-2</v>
      </c>
      <c r="P11">
        <f t="shared" si="3"/>
        <v>3.9108808865158488E-2</v>
      </c>
      <c r="Q11">
        <f t="shared" si="4"/>
        <v>7.5886948000243731E-2</v>
      </c>
      <c r="R11">
        <f t="shared" si="5"/>
        <v>2.8911529229371111E-2</v>
      </c>
      <c r="T11" s="47">
        <v>4.6464805518947487E-2</v>
      </c>
      <c r="U11" s="47">
        <v>8.6052103444342637E-2</v>
      </c>
      <c r="V11" s="47">
        <v>2.1880750638556025E-2</v>
      </c>
      <c r="X11">
        <v>1.8922093306764916E-2</v>
      </c>
      <c r="Y11">
        <v>5.3711395642029237E-2</v>
      </c>
      <c r="Z11">
        <v>4.6221280275271587E-2</v>
      </c>
    </row>
    <row r="12" spans="1:26" x14ac:dyDescent="0.2">
      <c r="A12">
        <v>1.25</v>
      </c>
      <c r="B12" s="11">
        <v>0.54309470927262304</v>
      </c>
      <c r="C12" s="11">
        <v>0.997408863995215</v>
      </c>
      <c r="D12" s="11">
        <v>1.7410114253354301</v>
      </c>
      <c r="F12">
        <v>1.1259662803832899</v>
      </c>
      <c r="G12">
        <v>1.40617464810932</v>
      </c>
      <c r="H12">
        <v>1.1507463274507601</v>
      </c>
      <c r="K12">
        <v>1.25</v>
      </c>
      <c r="L12">
        <f t="shared" si="0"/>
        <v>1.6668573936377346E-2</v>
      </c>
      <c r="M12">
        <f t="shared" si="1"/>
        <v>5.1671214013481293E-2</v>
      </c>
      <c r="N12">
        <f t="shared" si="2"/>
        <v>4.861073684409789E-2</v>
      </c>
      <c r="P12">
        <f t="shared" si="3"/>
        <v>3.4781425742178067E-2</v>
      </c>
      <c r="Q12">
        <f t="shared" si="4"/>
        <v>7.1128838923710969E-2</v>
      </c>
      <c r="R12">
        <f t="shared" si="5"/>
        <v>3.2336540596933007E-2</v>
      </c>
      <c r="T12" s="47">
        <v>4.3491985178219394E-2</v>
      </c>
      <c r="U12" s="47">
        <v>8.2472039273765715E-2</v>
      </c>
      <c r="V12" s="47">
        <v>2.4681193600484371E-2</v>
      </c>
      <c r="X12">
        <v>1.4455778377331481E-2</v>
      </c>
      <c r="Y12">
        <v>4.8519043382141802E-2</v>
      </c>
      <c r="Z12">
        <v>5.0304406183602712E-2</v>
      </c>
    </row>
    <row r="13" spans="1:26" x14ac:dyDescent="0.2">
      <c r="A13">
        <v>1.5</v>
      </c>
      <c r="B13" s="11">
        <v>0.43191002509725901</v>
      </c>
      <c r="C13" s="11">
        <v>0.90334436294675102</v>
      </c>
      <c r="D13" s="11">
        <v>1.82665878805364</v>
      </c>
      <c r="F13">
        <v>1.0095224370340099</v>
      </c>
      <c r="G13">
        <v>1.31750992456966</v>
      </c>
      <c r="H13">
        <v>1.27496951428659</v>
      </c>
      <c r="K13">
        <v>1.5</v>
      </c>
      <c r="L13">
        <f t="shared" si="0"/>
        <v>1.3213487417565541E-2</v>
      </c>
      <c r="M13">
        <f t="shared" si="1"/>
        <v>4.7193657794495004E-2</v>
      </c>
      <c r="N13">
        <f t="shared" si="2"/>
        <v>5.0972119880166533E-2</v>
      </c>
      <c r="P13">
        <f t="shared" si="3"/>
        <v>3.1162909789745494E-2</v>
      </c>
      <c r="Q13">
        <f t="shared" si="4"/>
        <v>6.6908317049203164E-2</v>
      </c>
      <c r="R13">
        <f t="shared" si="5"/>
        <v>3.5761497498941003E-2</v>
      </c>
      <c r="T13" s="47">
        <v>4.0658232626894351E-2</v>
      </c>
      <c r="U13" s="47">
        <v>7.9958199709292188E-2</v>
      </c>
      <c r="V13" s="47">
        <v>2.6969119903497547E-2</v>
      </c>
      <c r="X13">
        <v>1.1042832614043381E-2</v>
      </c>
      <c r="Y13">
        <v>4.4411293299235488E-2</v>
      </c>
      <c r="Z13">
        <v>5.3120255003774479E-2</v>
      </c>
    </row>
    <row r="14" spans="1:26" x14ac:dyDescent="0.2">
      <c r="A14">
        <v>1.75</v>
      </c>
      <c r="B14" s="11">
        <v>0.33128355664659498</v>
      </c>
      <c r="C14" s="11">
        <v>0.81572806842025802</v>
      </c>
      <c r="D14" s="11">
        <v>1.94430430291358</v>
      </c>
      <c r="F14">
        <v>0.91015973883643397</v>
      </c>
      <c r="G14">
        <v>1.24358789395423</v>
      </c>
      <c r="H14">
        <v>1.3732824059530999</v>
      </c>
      <c r="K14">
        <v>1.75</v>
      </c>
      <c r="L14">
        <f t="shared" si="0"/>
        <v>1.0086499585040244E-2</v>
      </c>
      <c r="M14">
        <f t="shared" si="1"/>
        <v>4.3023042099212587E-2</v>
      </c>
      <c r="N14">
        <f t="shared" si="2"/>
        <v>5.4215723818957277E-2</v>
      </c>
      <c r="P14">
        <f t="shared" si="3"/>
        <v>2.8075193873102363E-2</v>
      </c>
      <c r="Q14">
        <f t="shared" si="4"/>
        <v>6.3389560831789316E-2</v>
      </c>
      <c r="R14">
        <f t="shared" si="5"/>
        <v>3.8472081774279021E-2</v>
      </c>
      <c r="T14" s="47">
        <v>3.8376505779049101E-2</v>
      </c>
      <c r="U14" s="47">
        <v>7.7620965064127009E-2</v>
      </c>
      <c r="V14" s="47">
        <v>2.8793013883127379E-2</v>
      </c>
      <c r="X14">
        <v>8.5147013353329398E-3</v>
      </c>
      <c r="Y14">
        <v>4.1559953474719864E-2</v>
      </c>
      <c r="Z14">
        <v>5.5225335912880896E-2</v>
      </c>
    </row>
    <row r="15" spans="1:26" x14ac:dyDescent="0.2">
      <c r="A15">
        <v>2</v>
      </c>
      <c r="B15" s="11">
        <v>0.25993284936323602</v>
      </c>
      <c r="C15" s="11">
        <v>0.78110808511005703</v>
      </c>
      <c r="D15" s="11">
        <v>1.9823127610793001</v>
      </c>
      <c r="F15">
        <v>0.82009409856968996</v>
      </c>
      <c r="G15">
        <v>1.1758024348889</v>
      </c>
      <c r="H15">
        <v>1.46159021875595</v>
      </c>
      <c r="K15">
        <v>2</v>
      </c>
      <c r="L15">
        <f t="shared" si="0"/>
        <v>7.8692619441651981E-3</v>
      </c>
      <c r="M15">
        <f t="shared" si="1"/>
        <v>4.1375099253144372E-2</v>
      </c>
      <c r="N15">
        <f t="shared" si="2"/>
        <v>5.5263654840896063E-2</v>
      </c>
      <c r="P15">
        <f t="shared" si="3"/>
        <v>2.5276385909561529E-2</v>
      </c>
      <c r="Q15">
        <f t="shared" si="4"/>
        <v>6.0162911028603397E-2</v>
      </c>
      <c r="R15">
        <f t="shared" si="5"/>
        <v>4.0906816067161567E-2</v>
      </c>
      <c r="T15" s="47">
        <v>3.6374836574009951E-2</v>
      </c>
      <c r="U15" s="47">
        <v>7.5208670414336459E-2</v>
      </c>
      <c r="V15" s="47">
        <v>3.0046355720478358E-2</v>
      </c>
      <c r="X15">
        <v>6.693794331058856E-3</v>
      </c>
      <c r="Y15">
        <v>3.932518093332759E-2</v>
      </c>
      <c r="Z15">
        <v>5.6997378381163505E-2</v>
      </c>
    </row>
    <row r="16" spans="1:26" x14ac:dyDescent="0.2">
      <c r="A16">
        <v>2.25</v>
      </c>
      <c r="B16" s="11">
        <v>0.202135260414676</v>
      </c>
      <c r="C16" s="11">
        <v>0.73022171321324503</v>
      </c>
      <c r="D16" s="11">
        <v>2.0215818867839199</v>
      </c>
      <c r="F16">
        <v>0.73506193865554903</v>
      </c>
      <c r="G16" s="11">
        <v>1.1143783851014399</v>
      </c>
      <c r="H16">
        <v>1.53516394472757</v>
      </c>
      <c r="K16">
        <v>2.25</v>
      </c>
      <c r="L16">
        <f t="shared" si="0"/>
        <v>6.0731901931223124E-3</v>
      </c>
      <c r="M16">
        <f t="shared" si="1"/>
        <v>3.8952861443890187E-2</v>
      </c>
      <c r="N16">
        <f t="shared" si="2"/>
        <v>5.6346343721641025E-2</v>
      </c>
      <c r="P16">
        <f t="shared" si="3"/>
        <v>2.2633994364684558E-2</v>
      </c>
      <c r="Q16">
        <f t="shared" si="4"/>
        <v>5.7239070120974872E-2</v>
      </c>
      <c r="R16">
        <f t="shared" si="5"/>
        <v>4.2935316921079963E-2</v>
      </c>
      <c r="T16" s="47">
        <v>3.4375039435665632E-2</v>
      </c>
      <c r="U16" s="47">
        <v>7.2764630153415846E-2</v>
      </c>
      <c r="V16" s="47">
        <v>3.1792665115794871E-2</v>
      </c>
      <c r="X16">
        <v>5.1927707531896211E-3</v>
      </c>
      <c r="Y16">
        <v>3.7292435810703635E-2</v>
      </c>
      <c r="Z16">
        <v>5.7686453816339404E-2</v>
      </c>
    </row>
    <row r="17" spans="1:26" x14ac:dyDescent="0.2">
      <c r="A17">
        <v>2.5</v>
      </c>
      <c r="B17" s="11">
        <v>0.162592945795657</v>
      </c>
      <c r="C17" s="11">
        <v>0.70795064628369297</v>
      </c>
      <c r="D17" s="11">
        <v>2.08145746941823</v>
      </c>
      <c r="F17">
        <v>0.66257579628098995</v>
      </c>
      <c r="G17" s="11">
        <v>1.0545561880698999</v>
      </c>
      <c r="H17">
        <v>1.5990085592262699</v>
      </c>
      <c r="K17">
        <v>2.5</v>
      </c>
      <c r="L17">
        <f t="shared" si="0"/>
        <v>4.8444047792311068E-3</v>
      </c>
      <c r="M17">
        <f t="shared" si="1"/>
        <v>3.7892738303679216E-2</v>
      </c>
      <c r="N17">
        <f t="shared" si="2"/>
        <v>5.7997173129810592E-2</v>
      </c>
      <c r="P17">
        <f t="shared" si="3"/>
        <v>2.038147284900528E-2</v>
      </c>
      <c r="Q17">
        <f t="shared" si="4"/>
        <v>5.4391478868521519E-2</v>
      </c>
      <c r="R17">
        <f t="shared" si="5"/>
        <v>4.4695576488179491E-2</v>
      </c>
      <c r="T17" s="47">
        <v>3.2700604195835613E-2</v>
      </c>
      <c r="U17" s="47">
        <v>7.0633998559117006E-2</v>
      </c>
      <c r="V17" s="47">
        <v>3.3194902818632209E-2</v>
      </c>
      <c r="X17">
        <v>4.1391291578373214E-3</v>
      </c>
      <c r="Y17">
        <v>3.5921725996353814E-2</v>
      </c>
      <c r="Z17">
        <v>5.8770455381308241E-2</v>
      </c>
    </row>
    <row r="18" spans="1:26" x14ac:dyDescent="0.2">
      <c r="A18">
        <v>2.75</v>
      </c>
      <c r="B18" s="11">
        <v>0.13136300849848301</v>
      </c>
      <c r="C18" s="11">
        <v>0.65565976359530298</v>
      </c>
      <c r="D18" s="11">
        <v>2.07296665524595</v>
      </c>
      <c r="F18">
        <v>0.59418927442404601</v>
      </c>
      <c r="G18" s="11">
        <v>1.0030538879822</v>
      </c>
      <c r="H18">
        <v>1.6743986118490299</v>
      </c>
      <c r="K18">
        <v>2.75</v>
      </c>
      <c r="L18">
        <f t="shared" si="0"/>
        <v>3.873928169623462E-3</v>
      </c>
      <c r="M18">
        <f t="shared" si="1"/>
        <v>3.5403644497110767E-2</v>
      </c>
      <c r="N18">
        <f t="shared" si="2"/>
        <v>5.7763072932063703E-2</v>
      </c>
      <c r="P18">
        <f t="shared" si="3"/>
        <v>1.8256347868988377E-2</v>
      </c>
      <c r="Q18">
        <f t="shared" si="4"/>
        <v>5.1939922314461165E-2</v>
      </c>
      <c r="R18">
        <f t="shared" si="5"/>
        <v>4.677415527568321E-2</v>
      </c>
      <c r="T18" s="47">
        <v>3.0942675271566807E-2</v>
      </c>
      <c r="U18" s="47">
        <v>6.8714362866919274E-2</v>
      </c>
      <c r="V18" s="47">
        <v>3.4790694449805634E-2</v>
      </c>
      <c r="X18">
        <v>3.4484785663611256E-3</v>
      </c>
      <c r="Y18">
        <v>3.4914062511691782E-2</v>
      </c>
      <c r="Z18">
        <v>5.9853387723783291E-2</v>
      </c>
    </row>
    <row r="19" spans="1:26" x14ac:dyDescent="0.2">
      <c r="A19">
        <v>3</v>
      </c>
      <c r="B19" s="11">
        <v>0.110357970191788</v>
      </c>
      <c r="C19" s="11">
        <v>0.64870456675650801</v>
      </c>
      <c r="D19" s="11">
        <v>2.1450329366649399</v>
      </c>
      <c r="F19">
        <v>0.52053819037341598</v>
      </c>
      <c r="G19" s="11">
        <v>0.94324188148279098</v>
      </c>
      <c r="H19">
        <v>1.73302378473505</v>
      </c>
      <c r="K19">
        <v>3</v>
      </c>
      <c r="L19">
        <f t="shared" si="0"/>
        <v>3.2211923614601616E-3</v>
      </c>
      <c r="M19">
        <f t="shared" si="1"/>
        <v>3.5072570770968585E-2</v>
      </c>
      <c r="N19">
        <f t="shared" si="2"/>
        <v>5.9750012039287016E-2</v>
      </c>
      <c r="P19">
        <f t="shared" si="3"/>
        <v>1.5967625555420011E-2</v>
      </c>
      <c r="Q19">
        <f t="shared" si="4"/>
        <v>4.9092816140650752E-2</v>
      </c>
      <c r="R19">
        <f t="shared" si="5"/>
        <v>4.8390509642543433E-2</v>
      </c>
      <c r="T19" s="47">
        <v>2.9082629860474829E-2</v>
      </c>
      <c r="U19" s="47">
        <v>6.6112525105601685E-2</v>
      </c>
      <c r="V19" s="47">
        <v>3.5798842241480291E-2</v>
      </c>
      <c r="X19">
        <v>2.9054934650819767E-3</v>
      </c>
      <c r="Y19">
        <v>3.3960986658157367E-2</v>
      </c>
      <c r="Z19">
        <v>5.9824786211417985E-2</v>
      </c>
    </row>
    <row r="20" spans="1:26" x14ac:dyDescent="0.2">
      <c r="A20">
        <v>3.25</v>
      </c>
      <c r="B20" s="11">
        <v>9.4856074383509306E-2</v>
      </c>
      <c r="C20" s="11">
        <v>0.61759147669111703</v>
      </c>
      <c r="D20" s="11">
        <v>2.1239129840371</v>
      </c>
      <c r="F20">
        <v>0.45629967476246802</v>
      </c>
      <c r="G20" s="11">
        <v>0.891717621000087</v>
      </c>
      <c r="H20">
        <v>1.79131395251605</v>
      </c>
      <c r="K20">
        <v>3.25</v>
      </c>
      <c r="L20">
        <f t="shared" si="0"/>
        <v>2.7394678180083691E-3</v>
      </c>
      <c r="M20">
        <f t="shared" si="1"/>
        <v>3.3591559248434738E-2</v>
      </c>
      <c r="N20">
        <f t="shared" si="2"/>
        <v>5.9167713924375524E-2</v>
      </c>
      <c r="P20">
        <f t="shared" si="3"/>
        <v>1.3971400707348293E-2</v>
      </c>
      <c r="Q20">
        <f t="shared" si="4"/>
        <v>4.6640214251717771E-2</v>
      </c>
      <c r="R20">
        <f t="shared" si="5"/>
        <v>4.9997627585223331E-2</v>
      </c>
      <c r="T20" s="47">
        <v>2.7541109984293162E-2</v>
      </c>
      <c r="U20" s="47">
        <v>6.4232376309997632E-2</v>
      </c>
      <c r="V20" s="47">
        <v>3.7224659185232704E-2</v>
      </c>
      <c r="X20">
        <v>2.5322392967034157E-3</v>
      </c>
      <c r="Y20">
        <v>3.3436291023630091E-2</v>
      </c>
      <c r="Z20">
        <v>6.0312940199022891E-2</v>
      </c>
    </row>
    <row r="21" spans="1:26" x14ac:dyDescent="0.2">
      <c r="A21">
        <v>3.5</v>
      </c>
      <c r="B21" s="11">
        <v>8.1828041390979003E-2</v>
      </c>
      <c r="C21" s="11">
        <v>0.61927150131347797</v>
      </c>
      <c r="D21" s="11">
        <v>2.15096351518909</v>
      </c>
      <c r="F21">
        <v>0.39372241974882999</v>
      </c>
      <c r="G21" s="11">
        <v>0.84683953044008797</v>
      </c>
      <c r="H21">
        <v>1.85439562457109</v>
      </c>
      <c r="K21">
        <v>3.5</v>
      </c>
      <c r="L21">
        <f t="shared" si="0"/>
        <v>2.3346190612485709E-3</v>
      </c>
      <c r="M21">
        <f t="shared" si="1"/>
        <v>3.3671529955896701E-2</v>
      </c>
      <c r="N21">
        <f t="shared" si="2"/>
        <v>5.9913523991979328E-2</v>
      </c>
      <c r="P21">
        <f t="shared" si="3"/>
        <v>1.2026799867894034E-2</v>
      </c>
      <c r="Q21">
        <f t="shared" si="4"/>
        <v>4.4503976125289793E-2</v>
      </c>
      <c r="R21">
        <f t="shared" si="5"/>
        <v>5.1736852069784678E-2</v>
      </c>
      <c r="T21" s="47">
        <v>2.5935428893350126E-2</v>
      </c>
      <c r="U21" s="47">
        <v>6.1762587201389475E-2</v>
      </c>
      <c r="V21" s="47">
        <v>3.8543823112469816E-2</v>
      </c>
      <c r="X21">
        <v>2.2331484941877314E-3</v>
      </c>
      <c r="Y21">
        <v>3.272245694028908E-2</v>
      </c>
      <c r="Z21">
        <v>6.036682674793329E-2</v>
      </c>
    </row>
    <row r="22" spans="1:26" x14ac:dyDescent="0.2">
      <c r="A22">
        <v>3.75</v>
      </c>
      <c r="B22" s="11">
        <v>7.2807185446532904E-2</v>
      </c>
      <c r="C22" s="11">
        <v>0.61385230686821102</v>
      </c>
      <c r="D22" s="11">
        <v>2.1581150883195699</v>
      </c>
      <c r="F22">
        <v>0.33756731201322698</v>
      </c>
      <c r="G22" s="11">
        <v>0.801679672763703</v>
      </c>
      <c r="H22">
        <v>1.9058097783771599</v>
      </c>
      <c r="K22">
        <v>3.75</v>
      </c>
      <c r="L22">
        <f t="shared" si="0"/>
        <v>2.0542941406629244E-3</v>
      </c>
      <c r="M22">
        <f t="shared" si="1"/>
        <v>3.3413571347496715E-2</v>
      </c>
      <c r="N22">
        <f t="shared" si="2"/>
        <v>6.0110699981239871E-2</v>
      </c>
      <c r="P22">
        <f t="shared" si="3"/>
        <v>1.0281768552306621E-2</v>
      </c>
      <c r="Q22">
        <f t="shared" si="4"/>
        <v>4.2354325626604294E-2</v>
      </c>
      <c r="R22">
        <f t="shared" si="5"/>
        <v>5.3154391463390127E-2</v>
      </c>
      <c r="T22" s="47">
        <v>2.4345686217682756E-2</v>
      </c>
      <c r="U22" s="47">
        <v>6.0156630964552073E-2</v>
      </c>
      <c r="V22" s="47">
        <v>3.9833996788048526E-2</v>
      </c>
      <c r="X22">
        <v>1.961824824553897E-3</v>
      </c>
      <c r="Y22">
        <v>3.2273259296487666E-2</v>
      </c>
      <c r="Z22">
        <v>6.0531054683019864E-2</v>
      </c>
    </row>
    <row r="23" spans="1:26" x14ac:dyDescent="0.2">
      <c r="A23">
        <v>4</v>
      </c>
      <c r="B23">
        <v>6.5946641631387207E-2</v>
      </c>
      <c r="C23">
        <v>0.60220905322112706</v>
      </c>
      <c r="D23">
        <v>2.1342259901879799</v>
      </c>
      <c r="F23">
        <v>0.28746615147684002</v>
      </c>
      <c r="G23">
        <v>0.76269524460243499</v>
      </c>
      <c r="H23">
        <v>1.9476142175818301</v>
      </c>
      <c r="K23">
        <v>4</v>
      </c>
      <c r="L23">
        <f t="shared" si="0"/>
        <v>1.8411013558541707E-3</v>
      </c>
      <c r="M23">
        <f t="shared" si="1"/>
        <v>3.2859341832688835E-2</v>
      </c>
      <c r="N23">
        <f t="shared" si="2"/>
        <v>5.9452053768623662E-2</v>
      </c>
      <c r="P23">
        <f t="shared" si="3"/>
        <v>8.7248648687644516E-3</v>
      </c>
      <c r="Q23">
        <f t="shared" si="4"/>
        <v>4.0498631216795269E-2</v>
      </c>
      <c r="R23">
        <f t="shared" si="5"/>
        <v>5.4306981460761794E-2</v>
      </c>
      <c r="T23" s="47">
        <v>2.2761733045632133E-2</v>
      </c>
      <c r="U23" s="47">
        <v>5.8246618888176886E-2</v>
      </c>
      <c r="V23" s="47">
        <v>4.1237277921689283E-2</v>
      </c>
    </row>
    <row r="24" spans="1:26" x14ac:dyDescent="0.2">
      <c r="A24">
        <v>4.25</v>
      </c>
      <c r="B24">
        <v>6.1913612177162902E-2</v>
      </c>
      <c r="C24">
        <v>0.58622890474311296</v>
      </c>
      <c r="D24">
        <v>2.1870183849718101</v>
      </c>
      <c r="F24">
        <v>0.24197565572191301</v>
      </c>
      <c r="G24">
        <v>0.72695789792966403</v>
      </c>
      <c r="H24">
        <v>1.98564735339703</v>
      </c>
      <c r="K24">
        <v>4.25</v>
      </c>
      <c r="L24">
        <f t="shared" si="0"/>
        <v>1.7157741509373184E-3</v>
      </c>
      <c r="M24">
        <f t="shared" si="1"/>
        <v>3.2098672160277654E-2</v>
      </c>
      <c r="N24">
        <f t="shared" si="2"/>
        <v>6.090759263776703E-2</v>
      </c>
      <c r="P24">
        <f t="shared" si="3"/>
        <v>7.3112385246088575E-3</v>
      </c>
      <c r="Q24">
        <f t="shared" si="4"/>
        <v>3.8797500853468392E-2</v>
      </c>
      <c r="R24">
        <f t="shared" si="5"/>
        <v>5.5355592870058735E-2</v>
      </c>
      <c r="T24" s="47">
        <v>2.1384497733245588E-2</v>
      </c>
      <c r="U24" s="47">
        <v>5.6260671705850168E-2</v>
      </c>
      <c r="V24" s="47">
        <v>4.2302080687075555E-2</v>
      </c>
    </row>
    <row r="25" spans="1:26" x14ac:dyDescent="0.2">
      <c r="A25">
        <v>4.5</v>
      </c>
      <c r="B25">
        <v>5.86781097949024E-2</v>
      </c>
      <c r="C25">
        <v>0.58230992463972497</v>
      </c>
      <c r="D25">
        <v>2.1758533969681602</v>
      </c>
      <c r="F25">
        <v>0.19818189225857599</v>
      </c>
      <c r="G25">
        <v>0.69391598861018899</v>
      </c>
      <c r="H25">
        <v>2.0270368540309498</v>
      </c>
      <c r="K25">
        <v>4.5</v>
      </c>
      <c r="L25">
        <f t="shared" si="0"/>
        <v>1.6152302608732879E-3</v>
      </c>
      <c r="M25">
        <f t="shared" si="1"/>
        <v>3.1912125125653321E-2</v>
      </c>
      <c r="N25">
        <f t="shared" si="2"/>
        <v>6.0599762805849472E-2</v>
      </c>
      <c r="P25">
        <f t="shared" si="3"/>
        <v>5.9503384791353628E-3</v>
      </c>
      <c r="Q25">
        <f t="shared" si="4"/>
        <v>3.7224675771619808E-2</v>
      </c>
      <c r="R25">
        <f t="shared" si="5"/>
        <v>5.6496742598041085E-2</v>
      </c>
      <c r="T25" s="47">
        <v>1.9908880071922527E-2</v>
      </c>
      <c r="U25" s="47">
        <v>5.4563169453174513E-2</v>
      </c>
      <c r="V25" s="47">
        <v>4.3366715494976296E-2</v>
      </c>
    </row>
    <row r="26" spans="1:26" x14ac:dyDescent="0.2">
      <c r="A26">
        <v>4.75</v>
      </c>
      <c r="B26">
        <v>5.7726777949998601E-2</v>
      </c>
      <c r="C26">
        <v>0.57367132378501795</v>
      </c>
      <c r="D26">
        <v>2.1800323723095101</v>
      </c>
      <c r="F26">
        <v>0.165094078848877</v>
      </c>
      <c r="G26">
        <v>0.66414870661779601</v>
      </c>
      <c r="H26">
        <v>2.0625332433314498</v>
      </c>
      <c r="K26">
        <v>4.75</v>
      </c>
      <c r="L26">
        <f t="shared" si="0"/>
        <v>1.5856674316345122E-3</v>
      </c>
      <c r="M26">
        <f t="shared" si="1"/>
        <v>3.1500919829827584E-2</v>
      </c>
      <c r="N26">
        <f t="shared" si="2"/>
        <v>6.0714981315398688E-2</v>
      </c>
      <c r="P26">
        <f t="shared" si="3"/>
        <v>4.9221279940608147E-3</v>
      </c>
      <c r="Q26">
        <f t="shared" si="4"/>
        <v>3.5807725943345199E-2</v>
      </c>
      <c r="R26">
        <f t="shared" si="5"/>
        <v>5.7475413381071129E-2</v>
      </c>
      <c r="T26" s="47">
        <v>1.8589666091717371E-2</v>
      </c>
      <c r="U26" s="47">
        <v>5.2914749100632631E-2</v>
      </c>
      <c r="V26" s="47">
        <v>4.4063285462754898E-2</v>
      </c>
    </row>
    <row r="27" spans="1:26" x14ac:dyDescent="0.2">
      <c r="A27">
        <v>5.25</v>
      </c>
      <c r="B27">
        <v>5.68541810878559E-2</v>
      </c>
      <c r="C27">
        <v>0.57328700803925603</v>
      </c>
      <c r="D27">
        <v>2.17346315246315</v>
      </c>
      <c r="F27">
        <v>0.112872976703232</v>
      </c>
      <c r="G27">
        <v>0.632952735499969</v>
      </c>
      <c r="H27">
        <v>2.1824383008656301</v>
      </c>
      <c r="K27">
        <v>5.25</v>
      </c>
      <c r="L27">
        <f t="shared" si="0"/>
        <v>1.5585513078886235E-3</v>
      </c>
      <c r="M27">
        <f t="shared" si="1"/>
        <v>3.1482626049088733E-2</v>
      </c>
      <c r="N27">
        <f>(D27+0.0221)/1.8135*0.05</f>
        <v>6.0533861385805077E-2</v>
      </c>
      <c r="P27">
        <f t="shared" si="3"/>
        <v>3.2993466968064635E-3</v>
      </c>
      <c r="Q27">
        <f t="shared" si="4"/>
        <v>3.43227692069673E-2</v>
      </c>
      <c r="R27">
        <f t="shared" si="5"/>
        <v>6.0781315160342714E-2</v>
      </c>
      <c r="T27" s="47">
        <v>1.5235070457584403E-2</v>
      </c>
      <c r="U27" s="47">
        <v>4.9066715808942549E-2</v>
      </c>
      <c r="V27" s="47">
        <v>4.822235682424842E-2</v>
      </c>
    </row>
    <row r="28" spans="1:26" x14ac:dyDescent="0.2">
      <c r="A28">
        <v>5.75</v>
      </c>
      <c r="B28">
        <v>5.5976610460409498E-2</v>
      </c>
      <c r="C28">
        <v>0.54638459396139805</v>
      </c>
      <c r="D28">
        <v>2.1771816641572102</v>
      </c>
      <c r="F28">
        <v>8.3445017208478203E-2</v>
      </c>
      <c r="G28">
        <v>0.60649048749643197</v>
      </c>
      <c r="H28">
        <v>2.1854383008656302</v>
      </c>
      <c r="K28">
        <v>5.75</v>
      </c>
      <c r="L28">
        <f t="shared" si="0"/>
        <v>1.5312806233812775E-3</v>
      </c>
      <c r="M28">
        <f t="shared" si="1"/>
        <v>3.0202046551856345E-2</v>
      </c>
      <c r="N28">
        <f t="shared" si="2"/>
        <v>6.0636384454293091E-2</v>
      </c>
      <c r="P28">
        <f t="shared" si="3"/>
        <v>2.3848669113883843E-3</v>
      </c>
      <c r="Q28">
        <f t="shared" si="4"/>
        <v>3.3063142017156891E-2</v>
      </c>
      <c r="R28">
        <f t="shared" si="5"/>
        <v>6.0864028146281515E-2</v>
      </c>
      <c r="T28" s="47">
        <v>1.1984308158563892E-2</v>
      </c>
      <c r="U28" s="47">
        <v>4.4881433078464296E-2</v>
      </c>
      <c r="V28" s="47">
        <v>5.0585900260490493E-2</v>
      </c>
    </row>
    <row r="29" spans="1:26" x14ac:dyDescent="0.2">
      <c r="A29">
        <v>6.25</v>
      </c>
      <c r="B29">
        <v>5.44229052265826E-2</v>
      </c>
      <c r="C29">
        <v>0.52788073102405597</v>
      </c>
      <c r="D29">
        <v>2.1731737596114198</v>
      </c>
      <c r="F29">
        <v>7.0885743302721002E-2</v>
      </c>
      <c r="G29">
        <v>0.57950062915225498</v>
      </c>
      <c r="H29">
        <v>2.2077565078239898</v>
      </c>
      <c r="K29">
        <v>6.25</v>
      </c>
      <c r="L29">
        <f t="shared" si="0"/>
        <v>1.4829989194090308E-3</v>
      </c>
      <c r="M29">
        <f t="shared" si="1"/>
        <v>2.9321245764663745E-2</v>
      </c>
      <c r="N29">
        <f t="shared" si="2"/>
        <v>6.0525882536846431E-2</v>
      </c>
      <c r="P29">
        <f t="shared" si="3"/>
        <v>1.994584937934152E-3</v>
      </c>
      <c r="Q29">
        <f t="shared" si="4"/>
        <v>3.1778400092929121E-2</v>
      </c>
      <c r="R29">
        <f t="shared" si="5"/>
        <v>6.1479363325723457E-2</v>
      </c>
      <c r="T29" s="47">
        <v>9.0353019982331896E-3</v>
      </c>
      <c r="U29" s="47">
        <v>4.1272799859199211E-2</v>
      </c>
      <c r="V29" s="47">
        <v>5.2818505227298598E-2</v>
      </c>
    </row>
    <row r="30" spans="1:26" x14ac:dyDescent="0.2">
      <c r="A30">
        <v>6.75</v>
      </c>
      <c r="B30">
        <v>5.65111895174693E-2</v>
      </c>
      <c r="C30">
        <v>0.52266940984205901</v>
      </c>
      <c r="D30">
        <v>2.2095340892551301</v>
      </c>
      <c r="F30">
        <v>6.6288701715780898E-2</v>
      </c>
      <c r="G30">
        <v>0.56504079454142397</v>
      </c>
      <c r="H30">
        <v>2.20988683723197</v>
      </c>
      <c r="K30">
        <v>6.75</v>
      </c>
      <c r="L30">
        <f t="shared" si="0"/>
        <v>1.5478927755583998E-3</v>
      </c>
      <c r="M30">
        <f t="shared" si="1"/>
        <v>2.907318211357859E-2</v>
      </c>
      <c r="N30">
        <f t="shared" si="2"/>
        <v>6.152837301502978E-2</v>
      </c>
      <c r="P30">
        <f t="shared" si="3"/>
        <v>1.851730942069015E-3</v>
      </c>
      <c r="Q30">
        <f t="shared" si="4"/>
        <v>3.1090098750067782E-2</v>
      </c>
      <c r="R30">
        <f t="shared" si="5"/>
        <v>6.1538098627845886E-2</v>
      </c>
      <c r="T30" s="47">
        <v>6.7947488899751081E-3</v>
      </c>
      <c r="U30" s="47">
        <v>3.8364502122362198E-2</v>
      </c>
      <c r="V30" s="47">
        <v>5.4231752585585893E-2</v>
      </c>
    </row>
    <row r="31" spans="1:26" x14ac:dyDescent="0.2">
      <c r="A31">
        <v>7.25</v>
      </c>
      <c r="B31">
        <v>5.7611839800407398E-2</v>
      </c>
      <c r="C31">
        <v>0.51342530525227803</v>
      </c>
      <c r="D31">
        <v>2.21936341054609</v>
      </c>
      <c r="F31">
        <v>6.9355964108953297E-2</v>
      </c>
      <c r="G31">
        <v>0.55166736899945701</v>
      </c>
      <c r="H31">
        <v>2.2126509388579398</v>
      </c>
      <c r="K31">
        <v>7.25</v>
      </c>
      <c r="L31">
        <f t="shared" si="0"/>
        <v>1.5820957054197453E-3</v>
      </c>
      <c r="M31">
        <f t="shared" si="1"/>
        <v>2.8633154286570733E-2</v>
      </c>
      <c r="N31">
        <f t="shared" si="2"/>
        <v>6.1799377186272132E-2</v>
      </c>
      <c r="P31">
        <f t="shared" si="3"/>
        <v>1.9470467404895369E-3</v>
      </c>
      <c r="Q31">
        <f t="shared" si="4"/>
        <v>3.0453511471794412E-2</v>
      </c>
      <c r="R31">
        <f t="shared" si="5"/>
        <v>6.1614307660819961E-2</v>
      </c>
      <c r="T31" s="47">
        <v>4.9964121742415791E-3</v>
      </c>
      <c r="U31" s="47">
        <v>3.5882940856044557E-2</v>
      </c>
      <c r="V31" s="47">
        <v>5.5308636057460718E-2</v>
      </c>
    </row>
    <row r="32" spans="1:26" x14ac:dyDescent="0.2">
      <c r="T32" s="47">
        <v>3.8082494708492538E-3</v>
      </c>
      <c r="U32" s="47">
        <v>3.3993380179814306E-2</v>
      </c>
      <c r="V32" s="47">
        <v>5.6284975535249249E-2</v>
      </c>
    </row>
    <row r="33" spans="1:27" x14ac:dyDescent="0.2">
      <c r="T33" s="47">
        <v>3.0009778844652581E-3</v>
      </c>
      <c r="U33" s="47">
        <v>3.2506303277450257E-2</v>
      </c>
      <c r="V33" s="47">
        <v>5.6934352828110851E-2</v>
      </c>
    </row>
    <row r="34" spans="1:27" x14ac:dyDescent="0.2">
      <c r="T34" s="47">
        <v>2.4505904998878346E-3</v>
      </c>
      <c r="U34" s="47">
        <v>3.1432053727686454E-2</v>
      </c>
      <c r="V34" s="47">
        <v>5.722206385125117E-2</v>
      </c>
    </row>
    <row r="35" spans="1:27" ht="17" thickBot="1" x14ac:dyDescent="0.25">
      <c r="T35" s="47">
        <v>2.4490357179448819E-3</v>
      </c>
      <c r="U35" s="47">
        <v>3.1031514234486003E-2</v>
      </c>
      <c r="V35" s="47">
        <v>5.7574594415312388E-2</v>
      </c>
    </row>
    <row r="36" spans="1:27" ht="17" thickBot="1" x14ac:dyDescent="0.25">
      <c r="E36" s="67" t="s">
        <v>45</v>
      </c>
      <c r="F36" s="68"/>
      <c r="G36" s="68"/>
      <c r="H36" s="69"/>
      <c r="K36" s="67" t="s">
        <v>50</v>
      </c>
      <c r="L36" s="68"/>
      <c r="M36" s="68"/>
      <c r="N36" s="69"/>
      <c r="Q36" s="67" t="s">
        <v>113</v>
      </c>
      <c r="R36" s="68"/>
      <c r="S36" s="68"/>
      <c r="T36" s="69"/>
      <c r="W36" s="67" t="s">
        <v>12</v>
      </c>
      <c r="X36" s="68"/>
      <c r="Y36" s="68"/>
      <c r="Z36" s="69"/>
    </row>
    <row r="37" spans="1:27" x14ac:dyDescent="0.2">
      <c r="E37" t="s">
        <v>13</v>
      </c>
      <c r="F37" t="s">
        <v>18</v>
      </c>
      <c r="G37" t="s">
        <v>46</v>
      </c>
      <c r="H37" t="s">
        <v>20</v>
      </c>
      <c r="I37" t="s">
        <v>47</v>
      </c>
      <c r="J37" t="s">
        <v>48</v>
      </c>
      <c r="K37" s="3" t="s">
        <v>49</v>
      </c>
      <c r="L37" t="s">
        <v>23</v>
      </c>
      <c r="M37" t="s">
        <v>24</v>
      </c>
      <c r="N37" t="s">
        <v>25</v>
      </c>
      <c r="O37" t="s">
        <v>26</v>
      </c>
      <c r="Q37" t="s">
        <v>13</v>
      </c>
      <c r="R37" t="s">
        <v>51</v>
      </c>
      <c r="S37" t="s">
        <v>52</v>
      </c>
      <c r="T37" t="s">
        <v>53</v>
      </c>
      <c r="U37" t="s">
        <v>54</v>
      </c>
      <c r="V37" t="s">
        <v>55</v>
      </c>
      <c r="W37" s="3" t="s">
        <v>56</v>
      </c>
      <c r="X37" t="s">
        <v>57</v>
      </c>
      <c r="Y37" t="s">
        <v>58</v>
      </c>
      <c r="Z37" t="s">
        <v>59</v>
      </c>
      <c r="AA37" t="s">
        <v>60</v>
      </c>
    </row>
    <row r="38" spans="1:27" x14ac:dyDescent="0.2">
      <c r="E38">
        <v>0</v>
      </c>
      <c r="F38">
        <v>6.9070262779046626E-2</v>
      </c>
      <c r="G38">
        <v>0.10825107601344869</v>
      </c>
      <c r="H38">
        <v>1.0076900366124898E-3</v>
      </c>
      <c r="I38">
        <v>5.0000000000000001E-3</v>
      </c>
      <c r="J38">
        <f t="shared" ref="J38:J62" si="6">F38</f>
        <v>6.9070262779046626E-2</v>
      </c>
      <c r="K38">
        <v>0</v>
      </c>
      <c r="L38">
        <f t="shared" ref="L38:L62" si="7">G38</f>
        <v>0.10825107601344869</v>
      </c>
      <c r="M38">
        <v>0</v>
      </c>
      <c r="N38">
        <f>H38</f>
        <v>1.0076900366124898E-3</v>
      </c>
      <c r="O38">
        <v>0</v>
      </c>
      <c r="Q38">
        <v>0</v>
      </c>
      <c r="R38">
        <v>6.8993072753191428E-2</v>
      </c>
      <c r="S38">
        <f>(I38+0.0881)/1.0504*0.05</f>
        <v>4.4316450875856823E-3</v>
      </c>
      <c r="T38">
        <v>3.9607068969273783E-3</v>
      </c>
      <c r="U38">
        <v>2.5000000000000001E-3</v>
      </c>
      <c r="V38">
        <f>R38</f>
        <v>6.8993072753191428E-2</v>
      </c>
      <c r="W38">
        <v>0</v>
      </c>
      <c r="X38">
        <f>S38</f>
        <v>4.4316450875856823E-3</v>
      </c>
      <c r="Y38">
        <f>X38</f>
        <v>4.4316450875856823E-3</v>
      </c>
      <c r="Z38">
        <v>0</v>
      </c>
      <c r="AA38">
        <f>T38</f>
        <v>3.9607068969273783E-3</v>
      </c>
    </row>
    <row r="39" spans="1:27" x14ac:dyDescent="0.2">
      <c r="E39">
        <v>0.25</v>
      </c>
      <c r="F39">
        <v>4.958423754416004E-2</v>
      </c>
      <c r="G39">
        <v>8.9875353012563802E-2</v>
      </c>
      <c r="H39">
        <v>2.0470721798723328E-2</v>
      </c>
      <c r="I39">
        <v>5.0000000000000001E-3</v>
      </c>
      <c r="J39">
        <f t="shared" si="6"/>
        <v>4.958423754416004E-2</v>
      </c>
      <c r="K39">
        <f>K38+(((I39+I38)/2)^$C$41)*(E39-E38)</f>
        <v>1.25E-3</v>
      </c>
      <c r="L39">
        <f t="shared" si="7"/>
        <v>8.9875353012563802E-2</v>
      </c>
      <c r="M39">
        <f>M38+(((G39+G38)/2)^$C$41)*(E39-E38)</f>
        <v>2.4765803628251561E-2</v>
      </c>
      <c r="N39">
        <f t="shared" ref="N39:N62" si="8">H39</f>
        <v>2.0470721798723328E-2</v>
      </c>
      <c r="O39">
        <f>O38+(((H39+H38)/2)^$C$41)*(E39-E38)</f>
        <v>2.6848014794169772E-3</v>
      </c>
      <c r="Q39">
        <v>0.25</v>
      </c>
      <c r="R39">
        <v>5.7888396660200438E-2</v>
      </c>
      <c r="S39">
        <v>9.6467842633031237E-2</v>
      </c>
      <c r="T39">
        <v>1.2551933801201049E-2</v>
      </c>
      <c r="U39">
        <v>2.5000000000000001E-3</v>
      </c>
      <c r="V39">
        <f t="shared" ref="V39:V62" si="9">R39</f>
        <v>5.7888396660200438E-2</v>
      </c>
      <c r="W39">
        <f>W38+(((((U39+U38)/2)))^$C$41)*(Q39-Q38)</f>
        <v>6.2500000000000001E-4</v>
      </c>
      <c r="X39">
        <f>S39</f>
        <v>9.6467842633031237E-2</v>
      </c>
      <c r="Y39">
        <f t="shared" ref="Y39:Y62" si="10">X39</f>
        <v>9.6467842633031237E-2</v>
      </c>
      <c r="Z39">
        <f>Z38+(((S39+S38)/2)^$C$41)*(Q39-Q38)</f>
        <v>1.2612435965077115E-2</v>
      </c>
      <c r="AA39">
        <f t="shared" ref="AA39:AA62" si="11">T39</f>
        <v>1.2551933801201049E-2</v>
      </c>
    </row>
    <row r="40" spans="1:27" ht="17" thickBot="1" x14ac:dyDescent="0.25">
      <c r="E40">
        <v>0.5</v>
      </c>
      <c r="F40">
        <v>3.6176536766023934E-2</v>
      </c>
      <c r="G40">
        <v>7.228471484221774E-2</v>
      </c>
      <c r="H40">
        <v>3.2004663947978768E-2</v>
      </c>
      <c r="I40">
        <v>5.0000000000000001E-3</v>
      </c>
      <c r="J40">
        <f t="shared" si="6"/>
        <v>3.6176536766023934E-2</v>
      </c>
      <c r="K40">
        <f>K39+(((I40+I39)/2)^$C$41)*(E40-E39)</f>
        <v>2.5000000000000001E-3</v>
      </c>
      <c r="L40">
        <f t="shared" si="7"/>
        <v>7.228471484221774E-2</v>
      </c>
      <c r="M40">
        <f t="shared" ref="M40:M62" si="12">M39+(((G40+G39)/2)^$C$41)*(E40-E39)</f>
        <v>4.5035812110099258E-2</v>
      </c>
      <c r="N40">
        <f t="shared" si="8"/>
        <v>3.2004663947978768E-2</v>
      </c>
      <c r="O40">
        <f t="shared" ref="O40:O62" si="13">O39+(((H40+H39)/2)^$C$41)*(E40-E39)</f>
        <v>9.2442246977547382E-3</v>
      </c>
      <c r="Q40">
        <v>0.5</v>
      </c>
      <c r="R40">
        <v>5.0308498319953703E-2</v>
      </c>
      <c r="S40">
        <v>8.8104309319761528E-2</v>
      </c>
      <c r="T40">
        <v>1.9530134817510425E-2</v>
      </c>
      <c r="U40">
        <v>2.5000000000000001E-3</v>
      </c>
      <c r="V40">
        <f t="shared" si="9"/>
        <v>5.0308498319953703E-2</v>
      </c>
      <c r="W40">
        <f t="shared" ref="W40:W62" si="14">W39+(((((U40+U39)/2)))^$C$41)*(Q40-Q39)</f>
        <v>1.25E-3</v>
      </c>
      <c r="X40">
        <f t="shared" ref="X40:X62" si="15">S40</f>
        <v>8.8104309319761528E-2</v>
      </c>
      <c r="Y40">
        <f t="shared" si="10"/>
        <v>8.8104309319761528E-2</v>
      </c>
      <c r="Z40">
        <f t="shared" ref="Z40:Z62" si="16">Z39+(((S40+S39)/2)^$C$41)*(Q40-Q39)</f>
        <v>3.5683954959176208E-2</v>
      </c>
      <c r="AA40">
        <f t="shared" si="11"/>
        <v>1.9530134817510425E-2</v>
      </c>
    </row>
    <row r="41" spans="1:27" ht="16" customHeight="1" x14ac:dyDescent="0.2">
      <c r="A41" s="70" t="s">
        <v>44</v>
      </c>
      <c r="B41" s="71"/>
      <c r="C41" s="76">
        <v>1</v>
      </c>
      <c r="E41">
        <v>0.75</v>
      </c>
      <c r="F41">
        <v>2.7762163994836078E-2</v>
      </c>
      <c r="G41">
        <v>6.4297771683248767E-2</v>
      </c>
      <c r="H41">
        <v>3.9598765578543159E-2</v>
      </c>
      <c r="I41">
        <v>5.0000000000000001E-3</v>
      </c>
      <c r="J41">
        <f t="shared" si="6"/>
        <v>2.7762163994836078E-2</v>
      </c>
      <c r="K41">
        <f t="shared" ref="K41:K62" si="17">K40+(((I41+I40)/2)^$C$41)*(E41-E40)</f>
        <v>3.7499999999999999E-3</v>
      </c>
      <c r="L41">
        <f t="shared" si="7"/>
        <v>6.4297771683248767E-2</v>
      </c>
      <c r="M41">
        <f t="shared" si="12"/>
        <v>6.2108622925782571E-2</v>
      </c>
      <c r="N41">
        <f t="shared" si="8"/>
        <v>3.9598765578543159E-2</v>
      </c>
      <c r="O41">
        <f t="shared" si="13"/>
        <v>1.819465338856998E-2</v>
      </c>
      <c r="Q41">
        <v>0.75</v>
      </c>
      <c r="R41">
        <v>4.3926531276832825E-2</v>
      </c>
      <c r="S41">
        <v>8.123941011620478E-2</v>
      </c>
      <c r="T41">
        <v>2.4702208561496887E-2</v>
      </c>
      <c r="U41">
        <v>2.5000000000000001E-3</v>
      </c>
      <c r="V41">
        <f t="shared" si="9"/>
        <v>4.3926531276832825E-2</v>
      </c>
      <c r="W41">
        <f>W40+(((((U41+U40)/2)))^$C$41)*(Q41-Q40)</f>
        <v>1.8749999999999999E-3</v>
      </c>
      <c r="X41">
        <f t="shared" si="15"/>
        <v>8.123941011620478E-2</v>
      </c>
      <c r="Y41">
        <f t="shared" si="10"/>
        <v>8.123941011620478E-2</v>
      </c>
      <c r="Z41">
        <f t="shared" si="16"/>
        <v>5.6851919888671998E-2</v>
      </c>
      <c r="AA41">
        <f t="shared" si="11"/>
        <v>2.4702208561496887E-2</v>
      </c>
    </row>
    <row r="42" spans="1:27" x14ac:dyDescent="0.2">
      <c r="A42" s="72"/>
      <c r="B42" s="73"/>
      <c r="C42" s="77"/>
      <c r="E42">
        <v>1</v>
      </c>
      <c r="F42">
        <v>2.191944665341675E-2</v>
      </c>
      <c r="G42">
        <v>5.623165674273848E-2</v>
      </c>
      <c r="H42">
        <v>4.5033664994546183E-2</v>
      </c>
      <c r="I42">
        <v>5.0000000000000001E-3</v>
      </c>
      <c r="J42">
        <f t="shared" si="6"/>
        <v>2.191944665341675E-2</v>
      </c>
      <c r="K42">
        <f t="shared" si="17"/>
        <v>5.0000000000000001E-3</v>
      </c>
      <c r="L42">
        <f t="shared" si="7"/>
        <v>5.623165674273848E-2</v>
      </c>
      <c r="M42">
        <f t="shared" si="12"/>
        <v>7.7174801479030969E-2</v>
      </c>
      <c r="N42">
        <f t="shared" si="8"/>
        <v>4.5033664994546183E-2</v>
      </c>
      <c r="O42">
        <f t="shared" si="13"/>
        <v>2.8773707210206147E-2</v>
      </c>
      <c r="Q42">
        <v>1</v>
      </c>
      <c r="R42">
        <v>3.9108808865158488E-2</v>
      </c>
      <c r="S42">
        <v>7.5886948000243731E-2</v>
      </c>
      <c r="T42">
        <v>2.8911529229371111E-2</v>
      </c>
      <c r="U42">
        <v>2.5000000000000001E-3</v>
      </c>
      <c r="V42">
        <f t="shared" si="9"/>
        <v>3.9108808865158488E-2</v>
      </c>
      <c r="W42">
        <f t="shared" si="14"/>
        <v>2.5000000000000001E-3</v>
      </c>
      <c r="X42">
        <f t="shared" si="15"/>
        <v>7.5886948000243731E-2</v>
      </c>
      <c r="Y42">
        <f t="shared" si="10"/>
        <v>7.5886948000243731E-2</v>
      </c>
      <c r="Z42">
        <f t="shared" si="16"/>
        <v>7.6492714653228058E-2</v>
      </c>
      <c r="AA42">
        <f t="shared" si="11"/>
        <v>2.8911529229371111E-2</v>
      </c>
    </row>
    <row r="43" spans="1:27" ht="17" thickBot="1" x14ac:dyDescent="0.25">
      <c r="A43" s="74"/>
      <c r="B43" s="75"/>
      <c r="C43" s="78"/>
      <c r="E43">
        <v>1.25</v>
      </c>
      <c r="F43">
        <v>1.6668573936377346E-2</v>
      </c>
      <c r="G43">
        <v>5.1671214013481293E-2</v>
      </c>
      <c r="H43">
        <v>4.861073684409789E-2</v>
      </c>
      <c r="I43">
        <v>5.0000000000000001E-3</v>
      </c>
      <c r="J43">
        <f t="shared" si="6"/>
        <v>1.6668573936377346E-2</v>
      </c>
      <c r="K43">
        <f t="shared" si="17"/>
        <v>6.2500000000000003E-3</v>
      </c>
      <c r="L43">
        <f t="shared" si="7"/>
        <v>5.1671214013481293E-2</v>
      </c>
      <c r="M43">
        <f t="shared" si="12"/>
        <v>9.0662660323558436E-2</v>
      </c>
      <c r="N43">
        <f t="shared" si="8"/>
        <v>4.861073684409789E-2</v>
      </c>
      <c r="O43">
        <f t="shared" si="13"/>
        <v>4.0479257440036658E-2</v>
      </c>
      <c r="Q43">
        <v>1.25</v>
      </c>
      <c r="R43">
        <v>3.4781425742178067E-2</v>
      </c>
      <c r="S43">
        <v>7.1128838923710969E-2</v>
      </c>
      <c r="T43">
        <v>3.2336540596933007E-2</v>
      </c>
      <c r="U43">
        <v>2.5000000000000001E-3</v>
      </c>
      <c r="V43">
        <f t="shared" si="9"/>
        <v>3.4781425742178067E-2</v>
      </c>
      <c r="W43">
        <f t="shared" si="14"/>
        <v>3.1250000000000002E-3</v>
      </c>
      <c r="X43">
        <f t="shared" si="15"/>
        <v>7.1128838923710969E-2</v>
      </c>
      <c r="Y43">
        <f t="shared" si="10"/>
        <v>7.1128838923710969E-2</v>
      </c>
      <c r="Z43">
        <f t="shared" si="16"/>
        <v>9.4869688018722392E-2</v>
      </c>
      <c r="AA43">
        <f t="shared" si="11"/>
        <v>3.2336540596933007E-2</v>
      </c>
    </row>
    <row r="44" spans="1:27" x14ac:dyDescent="0.2">
      <c r="E44">
        <v>1.5</v>
      </c>
      <c r="F44">
        <v>1.3213487417565541E-2</v>
      </c>
      <c r="G44">
        <v>4.7193657794495004E-2</v>
      </c>
      <c r="H44">
        <v>5.0972119880166533E-2</v>
      </c>
      <c r="I44">
        <v>5.0000000000000001E-3</v>
      </c>
      <c r="J44">
        <f t="shared" si="6"/>
        <v>1.3213487417565541E-2</v>
      </c>
      <c r="K44">
        <f t="shared" si="17"/>
        <v>7.5000000000000006E-3</v>
      </c>
      <c r="L44">
        <f t="shared" si="7"/>
        <v>4.7193657794495004E-2</v>
      </c>
      <c r="M44">
        <f t="shared" si="12"/>
        <v>0.10302076929955548</v>
      </c>
      <c r="N44">
        <f t="shared" si="8"/>
        <v>5.0972119880166533E-2</v>
      </c>
      <c r="O44">
        <f t="shared" si="13"/>
        <v>5.292711453056971E-2</v>
      </c>
      <c r="Q44">
        <v>1.5</v>
      </c>
      <c r="R44">
        <v>3.1162909789745494E-2</v>
      </c>
      <c r="S44">
        <v>6.6908317049203164E-2</v>
      </c>
      <c r="T44">
        <v>3.5761497498941003E-2</v>
      </c>
      <c r="U44">
        <v>2.5000000000000001E-3</v>
      </c>
      <c r="V44">
        <f t="shared" si="9"/>
        <v>3.1162909789745494E-2</v>
      </c>
      <c r="W44">
        <f t="shared" si="14"/>
        <v>3.7500000000000003E-3</v>
      </c>
      <c r="X44">
        <f t="shared" si="15"/>
        <v>6.6908317049203164E-2</v>
      </c>
      <c r="Y44">
        <f t="shared" si="10"/>
        <v>6.6908317049203164E-2</v>
      </c>
      <c r="Z44">
        <f t="shared" si="16"/>
        <v>0.11212433251533666</v>
      </c>
      <c r="AA44">
        <f t="shared" si="11"/>
        <v>3.5761497498941003E-2</v>
      </c>
    </row>
    <row r="45" spans="1:27" x14ac:dyDescent="0.2">
      <c r="E45">
        <v>1.75</v>
      </c>
      <c r="F45">
        <v>1.0086499585040244E-2</v>
      </c>
      <c r="G45">
        <v>4.3023042099212587E-2</v>
      </c>
      <c r="H45">
        <v>5.4215723818957277E-2</v>
      </c>
      <c r="I45">
        <v>5.0000000000000001E-3</v>
      </c>
      <c r="J45">
        <f t="shared" si="6"/>
        <v>1.0086499585040244E-2</v>
      </c>
      <c r="K45">
        <f t="shared" si="17"/>
        <v>8.7500000000000008E-3</v>
      </c>
      <c r="L45">
        <f t="shared" si="7"/>
        <v>4.3023042099212587E-2</v>
      </c>
      <c r="M45">
        <f t="shared" si="12"/>
        <v>0.11429785678626893</v>
      </c>
      <c r="N45">
        <f t="shared" si="8"/>
        <v>5.4215723818957277E-2</v>
      </c>
      <c r="O45">
        <f t="shared" si="13"/>
        <v>6.6075594992960188E-2</v>
      </c>
      <c r="Q45">
        <v>1.75</v>
      </c>
      <c r="R45">
        <v>2.8075193873102363E-2</v>
      </c>
      <c r="S45">
        <v>6.3389560831789316E-2</v>
      </c>
      <c r="T45">
        <v>3.8472081774279021E-2</v>
      </c>
      <c r="U45">
        <v>2.5000000000000001E-3</v>
      </c>
      <c r="V45">
        <f t="shared" si="9"/>
        <v>2.8075193873102363E-2</v>
      </c>
      <c r="W45">
        <f>W44+(((((U45+U44)/2)))^$C$41)*(Q45-Q44)</f>
        <v>4.3750000000000004E-3</v>
      </c>
      <c r="X45">
        <f t="shared" si="15"/>
        <v>6.3389560831789316E-2</v>
      </c>
      <c r="Y45">
        <f t="shared" si="10"/>
        <v>6.3389560831789316E-2</v>
      </c>
      <c r="Z45">
        <f t="shared" si="16"/>
        <v>0.12841156725046071</v>
      </c>
      <c r="AA45">
        <f t="shared" si="11"/>
        <v>3.8472081774279021E-2</v>
      </c>
    </row>
    <row r="46" spans="1:27" x14ac:dyDescent="0.2">
      <c r="E46">
        <v>2</v>
      </c>
      <c r="F46">
        <v>7.8692619441651981E-3</v>
      </c>
      <c r="G46">
        <v>4.1375099253144372E-2</v>
      </c>
      <c r="H46">
        <v>5.5263654840896063E-2</v>
      </c>
      <c r="I46">
        <v>5.0000000000000001E-3</v>
      </c>
      <c r="J46">
        <f t="shared" si="6"/>
        <v>7.8692619441651981E-3</v>
      </c>
      <c r="K46">
        <f t="shared" si="17"/>
        <v>0.01</v>
      </c>
      <c r="L46">
        <f t="shared" si="7"/>
        <v>4.1375099253144372E-2</v>
      </c>
      <c r="M46">
        <f t="shared" si="12"/>
        <v>0.12484762445531356</v>
      </c>
      <c r="N46">
        <f t="shared" si="8"/>
        <v>5.5263654840896063E-2</v>
      </c>
      <c r="O46">
        <f t="shared" si="13"/>
        <v>7.9760517325441857E-2</v>
      </c>
      <c r="Q46">
        <v>2</v>
      </c>
      <c r="R46">
        <v>2.5276385909561529E-2</v>
      </c>
      <c r="S46">
        <v>6.0162911028603397E-2</v>
      </c>
      <c r="T46">
        <v>4.0906816067161567E-2</v>
      </c>
      <c r="U46">
        <v>2.5000000000000001E-3</v>
      </c>
      <c r="V46">
        <f t="shared" si="9"/>
        <v>2.5276385909561529E-2</v>
      </c>
      <c r="W46">
        <f t="shared" si="14"/>
        <v>5.0000000000000001E-3</v>
      </c>
      <c r="X46">
        <f t="shared" si="15"/>
        <v>6.0162911028603397E-2</v>
      </c>
      <c r="Y46">
        <f t="shared" si="10"/>
        <v>6.0162911028603397E-2</v>
      </c>
      <c r="Z46">
        <f t="shared" si="16"/>
        <v>0.14385562623300979</v>
      </c>
      <c r="AA46">
        <f t="shared" si="11"/>
        <v>4.0906816067161567E-2</v>
      </c>
    </row>
    <row r="47" spans="1:27" x14ac:dyDescent="0.2">
      <c r="E47">
        <v>2.25</v>
      </c>
      <c r="F47">
        <v>6.0731901931223124E-3</v>
      </c>
      <c r="G47">
        <v>3.8952861443890187E-2</v>
      </c>
      <c r="H47">
        <v>5.6346343721641025E-2</v>
      </c>
      <c r="I47">
        <v>5.0000000000000001E-3</v>
      </c>
      <c r="J47">
        <f t="shared" si="6"/>
        <v>6.0731901931223124E-3</v>
      </c>
      <c r="K47">
        <f>K46+(((I47+I46)/2)^$C$41)*(E47-E46)</f>
        <v>1.125E-2</v>
      </c>
      <c r="L47">
        <f t="shared" si="7"/>
        <v>3.8952861443890187E-2</v>
      </c>
      <c r="M47">
        <f t="shared" si="12"/>
        <v>0.13488861954244288</v>
      </c>
      <c r="N47">
        <f t="shared" si="8"/>
        <v>5.6346343721641025E-2</v>
      </c>
      <c r="O47">
        <f t="shared" si="13"/>
        <v>9.371176714575899E-2</v>
      </c>
      <c r="Q47">
        <v>2.25</v>
      </c>
      <c r="R47">
        <v>2.2633994364684558E-2</v>
      </c>
      <c r="S47">
        <v>5.7239070120974872E-2</v>
      </c>
      <c r="T47">
        <v>4.2935316921079963E-2</v>
      </c>
      <c r="U47">
        <v>2.5000000000000001E-3</v>
      </c>
      <c r="V47">
        <f t="shared" si="9"/>
        <v>2.2633994364684558E-2</v>
      </c>
      <c r="W47">
        <f t="shared" si="14"/>
        <v>5.6249999999999998E-3</v>
      </c>
      <c r="X47">
        <f t="shared" si="15"/>
        <v>5.7239070120974872E-2</v>
      </c>
      <c r="Y47">
        <f t="shared" si="10"/>
        <v>5.7239070120974872E-2</v>
      </c>
      <c r="Z47">
        <f t="shared" si="16"/>
        <v>0.15853087387670708</v>
      </c>
      <c r="AA47">
        <f t="shared" si="11"/>
        <v>4.2935316921079963E-2</v>
      </c>
    </row>
    <row r="48" spans="1:27" x14ac:dyDescent="0.2">
      <c r="E48">
        <v>2.5</v>
      </c>
      <c r="F48">
        <v>4.8444047792311068E-3</v>
      </c>
      <c r="G48">
        <v>3.7892738303679216E-2</v>
      </c>
      <c r="H48">
        <v>5.7997173129810592E-2</v>
      </c>
      <c r="I48">
        <v>5.0000000000000001E-3</v>
      </c>
      <c r="J48">
        <f t="shared" si="6"/>
        <v>4.8444047792311068E-3</v>
      </c>
      <c r="K48">
        <f t="shared" si="17"/>
        <v>1.2499999999999999E-2</v>
      </c>
      <c r="L48">
        <f t="shared" si="7"/>
        <v>3.7892738303679216E-2</v>
      </c>
      <c r="M48">
        <f t="shared" si="12"/>
        <v>0.14449431951088906</v>
      </c>
      <c r="N48">
        <f t="shared" si="8"/>
        <v>5.7997173129810592E-2</v>
      </c>
      <c r="O48">
        <f t="shared" si="13"/>
        <v>0.10800470675219044</v>
      </c>
      <c r="Q48">
        <v>2.5</v>
      </c>
      <c r="R48">
        <v>2.038147284900528E-2</v>
      </c>
      <c r="S48">
        <v>5.4391478868521519E-2</v>
      </c>
      <c r="T48">
        <v>4.4695576488179491E-2</v>
      </c>
      <c r="U48">
        <v>2.5000000000000001E-3</v>
      </c>
      <c r="V48">
        <f t="shared" si="9"/>
        <v>2.038147284900528E-2</v>
      </c>
      <c r="W48">
        <f t="shared" si="14"/>
        <v>6.2499999999999995E-3</v>
      </c>
      <c r="X48">
        <f t="shared" si="15"/>
        <v>5.4391478868521519E-2</v>
      </c>
      <c r="Y48">
        <f t="shared" si="10"/>
        <v>5.4391478868521519E-2</v>
      </c>
      <c r="Z48">
        <f t="shared" si="16"/>
        <v>0.17248469250039414</v>
      </c>
      <c r="AA48">
        <f t="shared" si="11"/>
        <v>4.4695576488179491E-2</v>
      </c>
    </row>
    <row r="49" spans="5:27" x14ac:dyDescent="0.2">
      <c r="E49">
        <v>2.75</v>
      </c>
      <c r="F49">
        <v>3.873928169623462E-3</v>
      </c>
      <c r="G49">
        <v>3.5403644497110767E-2</v>
      </c>
      <c r="H49">
        <v>5.7763072932063703E-2</v>
      </c>
      <c r="I49">
        <v>5.0000000000000001E-3</v>
      </c>
      <c r="J49">
        <f t="shared" si="6"/>
        <v>3.873928169623462E-3</v>
      </c>
      <c r="K49">
        <f t="shared" si="17"/>
        <v>1.3749999999999998E-2</v>
      </c>
      <c r="L49">
        <f t="shared" si="7"/>
        <v>3.5403644497110767E-2</v>
      </c>
      <c r="M49">
        <f t="shared" si="12"/>
        <v>0.15365636736098781</v>
      </c>
      <c r="N49">
        <f t="shared" si="8"/>
        <v>5.7763072932063703E-2</v>
      </c>
      <c r="O49">
        <f t="shared" si="13"/>
        <v>0.12247473750992473</v>
      </c>
      <c r="Q49">
        <v>2.75</v>
      </c>
      <c r="R49">
        <v>1.8256347868988377E-2</v>
      </c>
      <c r="S49">
        <v>5.1939922314461165E-2</v>
      </c>
      <c r="T49">
        <v>4.677415527568321E-2</v>
      </c>
      <c r="U49">
        <v>2.5000000000000001E-3</v>
      </c>
      <c r="V49">
        <f t="shared" si="9"/>
        <v>1.8256347868988377E-2</v>
      </c>
      <c r="W49">
        <f t="shared" si="14"/>
        <v>6.8749999999999992E-3</v>
      </c>
      <c r="X49">
        <f t="shared" si="15"/>
        <v>5.1939922314461165E-2</v>
      </c>
      <c r="Y49">
        <f t="shared" si="10"/>
        <v>5.1939922314461165E-2</v>
      </c>
      <c r="Z49">
        <f t="shared" si="16"/>
        <v>0.18577611764826696</v>
      </c>
      <c r="AA49">
        <f t="shared" si="11"/>
        <v>4.677415527568321E-2</v>
      </c>
    </row>
    <row r="50" spans="5:27" x14ac:dyDescent="0.2">
      <c r="E50">
        <v>3</v>
      </c>
      <c r="F50">
        <v>3.2211923614601616E-3</v>
      </c>
      <c r="G50">
        <v>3.5072570770968585E-2</v>
      </c>
      <c r="H50">
        <v>5.9750012039287016E-2</v>
      </c>
      <c r="I50">
        <v>5.0000000000000001E-3</v>
      </c>
      <c r="J50">
        <f t="shared" si="6"/>
        <v>3.2211923614601616E-3</v>
      </c>
      <c r="K50">
        <f t="shared" si="17"/>
        <v>1.4999999999999998E-2</v>
      </c>
      <c r="L50">
        <f t="shared" si="7"/>
        <v>3.5072570770968585E-2</v>
      </c>
      <c r="M50">
        <f t="shared" si="12"/>
        <v>0.16246589426949773</v>
      </c>
      <c r="N50">
        <f t="shared" si="8"/>
        <v>5.9750012039287016E-2</v>
      </c>
      <c r="O50">
        <f>O49+(((H50+H49)/2)^$C$41)*(E50-E49)</f>
        <v>0.13716387313134357</v>
      </c>
      <c r="Q50">
        <v>3</v>
      </c>
      <c r="R50">
        <v>1.5967625555420011E-2</v>
      </c>
      <c r="S50">
        <v>4.9092816140650752E-2</v>
      </c>
      <c r="T50">
        <v>4.8390509642543433E-2</v>
      </c>
      <c r="U50">
        <v>2.5000000000000001E-3</v>
      </c>
      <c r="V50">
        <f t="shared" si="9"/>
        <v>1.5967625555420011E-2</v>
      </c>
      <c r="W50">
        <f t="shared" si="14"/>
        <v>7.4999999999999989E-3</v>
      </c>
      <c r="X50">
        <f t="shared" si="15"/>
        <v>4.9092816140650752E-2</v>
      </c>
      <c r="Y50">
        <f t="shared" si="10"/>
        <v>4.9092816140650752E-2</v>
      </c>
      <c r="Z50">
        <f t="shared" si="16"/>
        <v>0.19840520995515595</v>
      </c>
      <c r="AA50">
        <f t="shared" si="11"/>
        <v>4.8390509642543433E-2</v>
      </c>
    </row>
    <row r="51" spans="5:27" x14ac:dyDescent="0.2">
      <c r="E51">
        <v>3.25</v>
      </c>
      <c r="F51">
        <v>2.7394678180083691E-3</v>
      </c>
      <c r="G51">
        <v>3.3591559248434738E-2</v>
      </c>
      <c r="H51">
        <v>5.9167713924375524E-2</v>
      </c>
      <c r="I51">
        <v>5.0000000000000001E-3</v>
      </c>
      <c r="J51">
        <f t="shared" si="6"/>
        <v>2.7394678180083691E-3</v>
      </c>
      <c r="K51">
        <f t="shared" si="17"/>
        <v>1.6249999999999997E-2</v>
      </c>
      <c r="L51">
        <f t="shared" si="7"/>
        <v>3.3591559248434738E-2</v>
      </c>
      <c r="M51">
        <f t="shared" si="12"/>
        <v>0.17104891052192314</v>
      </c>
      <c r="N51">
        <f t="shared" si="8"/>
        <v>5.9167713924375524E-2</v>
      </c>
      <c r="O51">
        <f t="shared" si="13"/>
        <v>0.15202858887680137</v>
      </c>
      <c r="Q51">
        <v>3.25</v>
      </c>
      <c r="R51">
        <v>1.3971400707348293E-2</v>
      </c>
      <c r="S51">
        <v>4.6640214251717771E-2</v>
      </c>
      <c r="T51">
        <v>4.9997627585223331E-2</v>
      </c>
      <c r="U51">
        <v>2.5000000000000001E-3</v>
      </c>
      <c r="V51">
        <f t="shared" si="9"/>
        <v>1.3971400707348293E-2</v>
      </c>
      <c r="W51">
        <f t="shared" si="14"/>
        <v>8.1249999999999985E-3</v>
      </c>
      <c r="X51">
        <f t="shared" si="15"/>
        <v>4.6640214251717771E-2</v>
      </c>
      <c r="Y51">
        <f t="shared" si="10"/>
        <v>4.6640214251717771E-2</v>
      </c>
      <c r="Z51">
        <f t="shared" si="16"/>
        <v>0.21037183875420201</v>
      </c>
      <c r="AA51">
        <f t="shared" si="11"/>
        <v>4.9997627585223331E-2</v>
      </c>
    </row>
    <row r="52" spans="5:27" x14ac:dyDescent="0.2">
      <c r="E52">
        <v>3.5</v>
      </c>
      <c r="F52">
        <v>2.3346190612485709E-3</v>
      </c>
      <c r="G52">
        <v>3.3671529955896701E-2</v>
      </c>
      <c r="H52">
        <v>5.9913523991979328E-2</v>
      </c>
      <c r="I52">
        <v>5.0000000000000001E-3</v>
      </c>
      <c r="J52">
        <f t="shared" si="6"/>
        <v>2.3346190612485709E-3</v>
      </c>
      <c r="K52">
        <f t="shared" si="17"/>
        <v>1.7499999999999998E-2</v>
      </c>
      <c r="L52">
        <f t="shared" si="7"/>
        <v>3.3671529955896701E-2</v>
      </c>
      <c r="M52">
        <f t="shared" si="12"/>
        <v>0.17945679667246456</v>
      </c>
      <c r="N52">
        <f t="shared" si="8"/>
        <v>5.9913523991979328E-2</v>
      </c>
      <c r="O52">
        <f t="shared" si="13"/>
        <v>0.16691374361634573</v>
      </c>
      <c r="Q52">
        <v>3.5</v>
      </c>
      <c r="R52">
        <v>1.2026799867894034E-2</v>
      </c>
      <c r="S52">
        <v>4.4503976125289793E-2</v>
      </c>
      <c r="T52">
        <v>5.1736852069784678E-2</v>
      </c>
      <c r="U52">
        <v>2.5000000000000001E-3</v>
      </c>
      <c r="V52">
        <f t="shared" si="9"/>
        <v>1.2026799867894034E-2</v>
      </c>
      <c r="W52">
        <f t="shared" si="14"/>
        <v>8.7499999999999991E-3</v>
      </c>
      <c r="X52">
        <f t="shared" si="15"/>
        <v>4.4503976125289793E-2</v>
      </c>
      <c r="Y52">
        <f t="shared" si="10"/>
        <v>4.4503976125289793E-2</v>
      </c>
      <c r="Z52">
        <f t="shared" si="16"/>
        <v>0.22176486255132796</v>
      </c>
      <c r="AA52">
        <f t="shared" si="11"/>
        <v>5.1736852069784678E-2</v>
      </c>
    </row>
    <row r="53" spans="5:27" x14ac:dyDescent="0.2">
      <c r="E53">
        <v>3.75</v>
      </c>
      <c r="F53">
        <v>2.0542941406629244E-3</v>
      </c>
      <c r="G53">
        <v>3.3413571347496715E-2</v>
      </c>
      <c r="H53">
        <v>6.0110699981239871E-2</v>
      </c>
      <c r="I53">
        <v>5.0000000000000001E-3</v>
      </c>
      <c r="J53">
        <f t="shared" si="6"/>
        <v>2.0542941406629244E-3</v>
      </c>
      <c r="K53">
        <f t="shared" si="17"/>
        <v>1.8749999999999999E-2</v>
      </c>
      <c r="L53">
        <f t="shared" si="7"/>
        <v>3.3413571347496715E-2</v>
      </c>
      <c r="M53">
        <f t="shared" si="12"/>
        <v>0.18784243433538875</v>
      </c>
      <c r="N53">
        <f t="shared" si="8"/>
        <v>6.0110699981239871E-2</v>
      </c>
      <c r="O53">
        <f t="shared" si="13"/>
        <v>0.18191677161299813</v>
      </c>
      <c r="Q53">
        <v>3.75</v>
      </c>
      <c r="R53">
        <v>1.0281768552306621E-2</v>
      </c>
      <c r="S53">
        <v>4.2354325626604294E-2</v>
      </c>
      <c r="T53">
        <v>5.3154391463390127E-2</v>
      </c>
      <c r="U53">
        <v>2.5000000000000001E-3</v>
      </c>
      <c r="V53">
        <f t="shared" si="9"/>
        <v>1.0281768552306621E-2</v>
      </c>
      <c r="W53">
        <f t="shared" si="14"/>
        <v>9.3749999999999997E-3</v>
      </c>
      <c r="X53">
        <f t="shared" si="15"/>
        <v>4.2354325626604294E-2</v>
      </c>
      <c r="Y53">
        <f t="shared" si="10"/>
        <v>4.2354325626604294E-2</v>
      </c>
      <c r="Z53">
        <f t="shared" si="16"/>
        <v>0.23262215027031471</v>
      </c>
      <c r="AA53">
        <f t="shared" si="11"/>
        <v>5.3154391463390127E-2</v>
      </c>
    </row>
    <row r="54" spans="5:27" x14ac:dyDescent="0.2">
      <c r="E54">
        <v>4</v>
      </c>
      <c r="F54">
        <v>1.8411013558541707E-3</v>
      </c>
      <c r="G54">
        <v>3.2859341832688835E-2</v>
      </c>
      <c r="H54">
        <v>5.9452053768623662E-2</v>
      </c>
      <c r="I54">
        <v>5.0000000000000001E-3</v>
      </c>
      <c r="J54">
        <f t="shared" si="6"/>
        <v>1.8411013558541707E-3</v>
      </c>
      <c r="K54">
        <f t="shared" si="17"/>
        <v>0.02</v>
      </c>
      <c r="L54">
        <f t="shared" si="7"/>
        <v>3.2859341832688835E-2</v>
      </c>
      <c r="M54">
        <f t="shared" si="12"/>
        <v>0.19612654848291194</v>
      </c>
      <c r="N54">
        <f t="shared" si="8"/>
        <v>5.9452053768623662E-2</v>
      </c>
      <c r="O54">
        <f t="shared" si="13"/>
        <v>0.19686211583173108</v>
      </c>
      <c r="Q54">
        <v>4</v>
      </c>
      <c r="R54">
        <v>8.7248648687644516E-3</v>
      </c>
      <c r="S54">
        <v>4.0498631216795269E-2</v>
      </c>
      <c r="T54">
        <v>5.4306981460761794E-2</v>
      </c>
      <c r="U54">
        <v>2.5000000000000001E-3</v>
      </c>
      <c r="V54">
        <f t="shared" si="9"/>
        <v>8.7248648687644516E-3</v>
      </c>
      <c r="W54">
        <f t="shared" si="14"/>
        <v>0.01</v>
      </c>
      <c r="X54">
        <f t="shared" si="15"/>
        <v>4.0498631216795269E-2</v>
      </c>
      <c r="Y54">
        <f t="shared" si="10"/>
        <v>4.0498631216795269E-2</v>
      </c>
      <c r="Z54">
        <f t="shared" si="16"/>
        <v>0.24297876987573966</v>
      </c>
      <c r="AA54">
        <f t="shared" si="11"/>
        <v>5.4306981460761794E-2</v>
      </c>
    </row>
    <row r="55" spans="5:27" x14ac:dyDescent="0.2">
      <c r="E55">
        <v>4.25</v>
      </c>
      <c r="F55">
        <v>1.7157741509373184E-3</v>
      </c>
      <c r="G55">
        <v>3.2098672160277654E-2</v>
      </c>
      <c r="H55">
        <v>6.090759263776703E-2</v>
      </c>
      <c r="I55">
        <v>5.0000000000000001E-3</v>
      </c>
      <c r="J55">
        <f t="shared" si="6"/>
        <v>1.7157741509373184E-3</v>
      </c>
      <c r="K55">
        <f t="shared" si="17"/>
        <v>2.1250000000000002E-2</v>
      </c>
      <c r="L55">
        <f t="shared" si="7"/>
        <v>3.2098672160277654E-2</v>
      </c>
      <c r="M55">
        <f t="shared" si="12"/>
        <v>0.20424630023203275</v>
      </c>
      <c r="N55">
        <f t="shared" si="8"/>
        <v>6.090759263776703E-2</v>
      </c>
      <c r="O55">
        <f t="shared" si="13"/>
        <v>0.21190707163252992</v>
      </c>
      <c r="Q55">
        <v>4.25</v>
      </c>
      <c r="R55">
        <v>7.3112385246088575E-3</v>
      </c>
      <c r="S55">
        <v>3.8797500853468392E-2</v>
      </c>
      <c r="T55">
        <v>5.5355592870058735E-2</v>
      </c>
      <c r="U55">
        <v>2.5000000000000001E-3</v>
      </c>
      <c r="V55">
        <f t="shared" si="9"/>
        <v>7.3112385246088575E-3</v>
      </c>
      <c r="W55">
        <f t="shared" si="14"/>
        <v>1.0625000000000001E-2</v>
      </c>
      <c r="X55">
        <f t="shared" si="15"/>
        <v>3.8797500853468392E-2</v>
      </c>
      <c r="Y55">
        <f t="shared" si="10"/>
        <v>3.8797500853468392E-2</v>
      </c>
      <c r="Z55">
        <f t="shared" si="16"/>
        <v>0.25289078638452261</v>
      </c>
      <c r="AA55">
        <f t="shared" si="11"/>
        <v>5.5355592870058735E-2</v>
      </c>
    </row>
    <row r="56" spans="5:27" x14ac:dyDescent="0.2">
      <c r="E56">
        <v>4.5</v>
      </c>
      <c r="F56">
        <v>1.6152302608732879E-3</v>
      </c>
      <c r="G56">
        <v>3.1912125125653321E-2</v>
      </c>
      <c r="H56">
        <v>6.0599762805849472E-2</v>
      </c>
      <c r="I56">
        <v>5.0000000000000001E-3</v>
      </c>
      <c r="J56">
        <f t="shared" si="6"/>
        <v>1.6152302608732879E-3</v>
      </c>
      <c r="K56">
        <f t="shared" si="17"/>
        <v>2.2500000000000003E-2</v>
      </c>
      <c r="L56">
        <f t="shared" si="7"/>
        <v>3.1912125125653321E-2</v>
      </c>
      <c r="M56">
        <f t="shared" si="12"/>
        <v>0.21224764989277412</v>
      </c>
      <c r="N56">
        <f t="shared" si="8"/>
        <v>6.0599762805849472E-2</v>
      </c>
      <c r="O56">
        <f t="shared" si="13"/>
        <v>0.22709549106298199</v>
      </c>
      <c r="Q56">
        <v>4.5</v>
      </c>
      <c r="R56">
        <v>5.9503384791353628E-3</v>
      </c>
      <c r="S56">
        <v>3.7224675771619808E-2</v>
      </c>
      <c r="T56">
        <v>5.6496742598041085E-2</v>
      </c>
      <c r="U56">
        <v>2.5000000000000001E-3</v>
      </c>
      <c r="V56">
        <f t="shared" si="9"/>
        <v>5.9503384791353628E-3</v>
      </c>
      <c r="W56">
        <f t="shared" si="14"/>
        <v>1.1250000000000001E-2</v>
      </c>
      <c r="X56">
        <f t="shared" si="15"/>
        <v>3.7224675771619808E-2</v>
      </c>
      <c r="Y56">
        <f t="shared" si="10"/>
        <v>3.7224675771619808E-2</v>
      </c>
      <c r="Z56">
        <f t="shared" si="16"/>
        <v>0.26239355846265866</v>
      </c>
      <c r="AA56">
        <f t="shared" si="11"/>
        <v>5.6496742598041085E-2</v>
      </c>
    </row>
    <row r="57" spans="5:27" x14ac:dyDescent="0.2">
      <c r="E57">
        <v>4.75</v>
      </c>
      <c r="F57">
        <v>1.5856674316345122E-3</v>
      </c>
      <c r="G57">
        <v>3.1500919829827584E-2</v>
      </c>
      <c r="H57">
        <v>6.0714981315398688E-2</v>
      </c>
      <c r="I57">
        <v>5.0000000000000001E-3</v>
      </c>
      <c r="J57">
        <f t="shared" si="6"/>
        <v>1.5856674316345122E-3</v>
      </c>
      <c r="K57">
        <f t="shared" si="17"/>
        <v>2.3750000000000004E-2</v>
      </c>
      <c r="L57">
        <f t="shared" si="7"/>
        <v>3.1500919829827584E-2</v>
      </c>
      <c r="M57">
        <f t="shared" si="12"/>
        <v>0.22017428051220922</v>
      </c>
      <c r="N57">
        <f t="shared" si="8"/>
        <v>6.0714981315398688E-2</v>
      </c>
      <c r="O57">
        <f t="shared" si="13"/>
        <v>0.242259834078138</v>
      </c>
      <c r="Q57">
        <v>4.75</v>
      </c>
      <c r="R57">
        <v>4.9221279940608147E-3</v>
      </c>
      <c r="S57">
        <v>3.5807725943345199E-2</v>
      </c>
      <c r="T57">
        <v>5.7475413381071129E-2</v>
      </c>
      <c r="U57">
        <v>2.5000000000000001E-3</v>
      </c>
      <c r="V57">
        <f t="shared" si="9"/>
        <v>4.9221279940608147E-3</v>
      </c>
      <c r="W57">
        <f t="shared" si="14"/>
        <v>1.1875000000000002E-2</v>
      </c>
      <c r="X57">
        <f t="shared" si="15"/>
        <v>3.5807725943345199E-2</v>
      </c>
      <c r="Y57">
        <f t="shared" si="10"/>
        <v>3.5807725943345199E-2</v>
      </c>
      <c r="Z57">
        <f t="shared" si="16"/>
        <v>0.27152260867702926</v>
      </c>
      <c r="AA57">
        <f t="shared" si="11"/>
        <v>5.7475413381071129E-2</v>
      </c>
    </row>
    <row r="58" spans="5:27" x14ac:dyDescent="0.2">
      <c r="E58">
        <v>5.25</v>
      </c>
      <c r="F58">
        <v>1.5585513078886235E-3</v>
      </c>
      <c r="G58">
        <v>3.1482626049088733E-2</v>
      </c>
      <c r="H58">
        <v>6.0533861385805077E-2</v>
      </c>
      <c r="I58">
        <v>5.0000000000000001E-3</v>
      </c>
      <c r="J58">
        <f t="shared" si="6"/>
        <v>1.5585513078886235E-3</v>
      </c>
      <c r="K58">
        <f t="shared" si="17"/>
        <v>2.6250000000000002E-2</v>
      </c>
      <c r="L58">
        <f t="shared" si="7"/>
        <v>3.1482626049088733E-2</v>
      </c>
      <c r="M58">
        <f t="shared" si="12"/>
        <v>0.2359201669819383</v>
      </c>
      <c r="N58">
        <f t="shared" si="8"/>
        <v>6.0533861385805077E-2</v>
      </c>
      <c r="O58">
        <f t="shared" si="13"/>
        <v>0.27257204475343894</v>
      </c>
      <c r="Q58">
        <v>5.25</v>
      </c>
      <c r="R58">
        <v>3.2993466968064635E-3</v>
      </c>
      <c r="S58">
        <v>3.43227692069673E-2</v>
      </c>
      <c r="T58">
        <v>6.0781315160342714E-2</v>
      </c>
      <c r="U58">
        <v>2.5000000000000001E-3</v>
      </c>
      <c r="V58">
        <f t="shared" si="9"/>
        <v>3.2993466968064635E-3</v>
      </c>
      <c r="W58">
        <f t="shared" si="14"/>
        <v>1.3125000000000001E-2</v>
      </c>
      <c r="X58">
        <f t="shared" si="15"/>
        <v>3.43227692069673E-2</v>
      </c>
      <c r="Y58">
        <f t="shared" si="10"/>
        <v>3.43227692069673E-2</v>
      </c>
      <c r="Z58">
        <f t="shared" si="16"/>
        <v>0.2890552324646074</v>
      </c>
      <c r="AA58">
        <f t="shared" si="11"/>
        <v>6.0781315160342714E-2</v>
      </c>
    </row>
    <row r="59" spans="5:27" x14ac:dyDescent="0.2">
      <c r="E59">
        <v>5.75</v>
      </c>
      <c r="F59">
        <v>1.5312806233812775E-3</v>
      </c>
      <c r="G59">
        <v>3.0202046551856345E-2</v>
      </c>
      <c r="H59">
        <v>6.0636384454293091E-2</v>
      </c>
      <c r="I59">
        <v>5.0000000000000001E-3</v>
      </c>
      <c r="J59">
        <f t="shared" si="6"/>
        <v>1.5312806233812775E-3</v>
      </c>
      <c r="K59">
        <f t="shared" si="17"/>
        <v>2.8750000000000001E-2</v>
      </c>
      <c r="L59">
        <f t="shared" si="7"/>
        <v>3.0202046551856345E-2</v>
      </c>
      <c r="M59">
        <f t="shared" si="12"/>
        <v>0.25134133513217455</v>
      </c>
      <c r="N59">
        <f t="shared" si="8"/>
        <v>6.0636384454293091E-2</v>
      </c>
      <c r="O59">
        <f t="shared" si="13"/>
        <v>0.30286460621346345</v>
      </c>
      <c r="Q59">
        <v>5.75</v>
      </c>
      <c r="R59">
        <v>2.3848669113883843E-3</v>
      </c>
      <c r="S59">
        <v>3.3063142017156891E-2</v>
      </c>
      <c r="T59">
        <v>6.0864028146281515E-2</v>
      </c>
      <c r="U59">
        <v>2.5000000000000001E-3</v>
      </c>
      <c r="V59">
        <f t="shared" si="9"/>
        <v>2.3848669113883843E-3</v>
      </c>
      <c r="W59">
        <f t="shared" si="14"/>
        <v>1.4375000000000001E-2</v>
      </c>
      <c r="X59">
        <f t="shared" si="15"/>
        <v>3.3063142017156891E-2</v>
      </c>
      <c r="Y59">
        <f t="shared" si="10"/>
        <v>3.3063142017156891E-2</v>
      </c>
      <c r="Z59">
        <f t="shared" si="16"/>
        <v>0.30590171027063845</v>
      </c>
      <c r="AA59">
        <f t="shared" si="11"/>
        <v>6.0864028146281515E-2</v>
      </c>
    </row>
    <row r="60" spans="5:27" x14ac:dyDescent="0.2">
      <c r="E60">
        <v>6.25</v>
      </c>
      <c r="F60">
        <v>1.4829989194090308E-3</v>
      </c>
      <c r="G60">
        <v>2.9321245764663745E-2</v>
      </c>
      <c r="H60">
        <v>6.0525882536846431E-2</v>
      </c>
      <c r="I60">
        <v>5.0000000000000001E-3</v>
      </c>
      <c r="J60">
        <f t="shared" si="6"/>
        <v>1.4829989194090308E-3</v>
      </c>
      <c r="K60">
        <f t="shared" si="17"/>
        <v>3.125E-2</v>
      </c>
      <c r="L60">
        <f t="shared" si="7"/>
        <v>2.9321245764663745E-2</v>
      </c>
      <c r="M60">
        <f t="shared" si="12"/>
        <v>0.26622215821130457</v>
      </c>
      <c r="N60">
        <f t="shared" si="8"/>
        <v>6.0525882536846431E-2</v>
      </c>
      <c r="O60">
        <f t="shared" si="13"/>
        <v>0.3331551729612483</v>
      </c>
      <c r="Q60">
        <v>6.25</v>
      </c>
      <c r="R60">
        <v>1.994584937934152E-3</v>
      </c>
      <c r="S60">
        <v>3.1778400092929121E-2</v>
      </c>
      <c r="T60">
        <v>6.1479363325723457E-2</v>
      </c>
      <c r="U60">
        <v>2.5000000000000001E-3</v>
      </c>
      <c r="V60">
        <f t="shared" si="9"/>
        <v>1.994584937934152E-3</v>
      </c>
      <c r="W60">
        <f t="shared" si="14"/>
        <v>1.5625E-2</v>
      </c>
      <c r="X60">
        <f t="shared" si="15"/>
        <v>3.1778400092929121E-2</v>
      </c>
      <c r="Y60">
        <f t="shared" si="10"/>
        <v>3.1778400092929121E-2</v>
      </c>
      <c r="Z60">
        <f t="shared" si="16"/>
        <v>0.32211209579815997</v>
      </c>
      <c r="AA60">
        <f t="shared" si="11"/>
        <v>6.1479363325723457E-2</v>
      </c>
    </row>
    <row r="61" spans="5:27" x14ac:dyDescent="0.2">
      <c r="E61">
        <v>6.75</v>
      </c>
      <c r="F61">
        <v>1.5478927755583998E-3</v>
      </c>
      <c r="G61">
        <v>2.907318211357859E-2</v>
      </c>
      <c r="H61">
        <v>6.152837301502978E-2</v>
      </c>
      <c r="I61">
        <v>5.0000000000000001E-3</v>
      </c>
      <c r="J61">
        <f t="shared" si="6"/>
        <v>1.5478927755583998E-3</v>
      </c>
      <c r="K61">
        <f t="shared" si="17"/>
        <v>3.3750000000000002E-2</v>
      </c>
      <c r="L61">
        <f t="shared" si="7"/>
        <v>2.907318211357859E-2</v>
      </c>
      <c r="M61">
        <f t="shared" si="12"/>
        <v>0.28082076518086518</v>
      </c>
      <c r="N61">
        <f t="shared" si="8"/>
        <v>6.152837301502978E-2</v>
      </c>
      <c r="O61">
        <f t="shared" si="13"/>
        <v>0.36366873684921736</v>
      </c>
      <c r="Q61">
        <v>6.75</v>
      </c>
      <c r="R61">
        <v>1.851730942069015E-3</v>
      </c>
      <c r="S61">
        <v>3.1090098750067782E-2</v>
      </c>
      <c r="T61">
        <v>6.1538098627845886E-2</v>
      </c>
      <c r="U61">
        <v>2.5000000000000001E-3</v>
      </c>
      <c r="V61">
        <f t="shared" si="9"/>
        <v>1.851730942069015E-3</v>
      </c>
      <c r="W61">
        <f t="shared" si="14"/>
        <v>1.6875000000000001E-2</v>
      </c>
      <c r="X61">
        <f t="shared" si="15"/>
        <v>3.1090098750067782E-2</v>
      </c>
      <c r="Y61">
        <f t="shared" si="10"/>
        <v>3.1090098750067782E-2</v>
      </c>
      <c r="Z61">
        <f t="shared" si="16"/>
        <v>0.33782922050890918</v>
      </c>
      <c r="AA61">
        <f t="shared" si="11"/>
        <v>6.1538098627845886E-2</v>
      </c>
    </row>
    <row r="62" spans="5:27" x14ac:dyDescent="0.2">
      <c r="E62">
        <v>7.25</v>
      </c>
      <c r="F62">
        <v>1.5820957054197453E-3</v>
      </c>
      <c r="G62">
        <v>2.8633154286570733E-2</v>
      </c>
      <c r="H62">
        <v>6.1799377186272132E-2</v>
      </c>
      <c r="I62">
        <v>5.0000000000000001E-3</v>
      </c>
      <c r="J62">
        <f t="shared" si="6"/>
        <v>1.5820957054197453E-3</v>
      </c>
      <c r="K62">
        <f t="shared" si="17"/>
        <v>3.6250000000000004E-2</v>
      </c>
      <c r="L62">
        <f t="shared" si="7"/>
        <v>2.8633154286570733E-2</v>
      </c>
      <c r="M62">
        <f t="shared" si="12"/>
        <v>0.29524734928090252</v>
      </c>
      <c r="N62">
        <f t="shared" si="8"/>
        <v>6.1799377186272132E-2</v>
      </c>
      <c r="O62">
        <f t="shared" si="13"/>
        <v>0.39450067439954284</v>
      </c>
      <c r="Q62">
        <v>7.25</v>
      </c>
      <c r="R62">
        <v>1.9470467404895369E-3</v>
      </c>
      <c r="S62">
        <v>3.0453511471794412E-2</v>
      </c>
      <c r="T62">
        <v>6.1614307660819961E-2</v>
      </c>
      <c r="U62">
        <v>2.5000000000000001E-3</v>
      </c>
      <c r="V62">
        <f t="shared" si="9"/>
        <v>1.9470467404895369E-3</v>
      </c>
      <c r="W62">
        <f t="shared" si="14"/>
        <v>1.8125000000000002E-2</v>
      </c>
      <c r="X62">
        <f t="shared" si="15"/>
        <v>3.0453511471794412E-2</v>
      </c>
      <c r="Y62">
        <f t="shared" si="10"/>
        <v>3.0453511471794412E-2</v>
      </c>
      <c r="Z62">
        <f t="shared" si="16"/>
        <v>0.35321512306437475</v>
      </c>
      <c r="AA62">
        <f t="shared" si="11"/>
        <v>6.1614307660819961E-2</v>
      </c>
    </row>
    <row r="81" spans="1:20" ht="21" x14ac:dyDescent="0.25">
      <c r="B81" s="66" t="s">
        <v>9</v>
      </c>
      <c r="C81" s="66"/>
      <c r="D81" s="66"/>
      <c r="E81" s="66"/>
      <c r="F81" s="66"/>
      <c r="G81" s="66"/>
      <c r="H81" s="66"/>
      <c r="M81" s="9" t="s">
        <v>10</v>
      </c>
    </row>
    <row r="82" spans="1:20" x14ac:dyDescent="0.2">
      <c r="B82" s="12" t="s">
        <v>112</v>
      </c>
      <c r="E82" s="12"/>
      <c r="F82" s="12" t="s">
        <v>114</v>
      </c>
      <c r="L82" s="12" t="s">
        <v>16</v>
      </c>
      <c r="O82" s="12"/>
      <c r="P82" s="12" t="s">
        <v>114</v>
      </c>
    </row>
    <row r="83" spans="1:20" x14ac:dyDescent="0.2">
      <c r="A83" t="s">
        <v>6</v>
      </c>
      <c r="B83" t="s">
        <v>0</v>
      </c>
      <c r="C83" t="s">
        <v>2</v>
      </c>
      <c r="D83" t="s">
        <v>3</v>
      </c>
      <c r="F83" t="s">
        <v>5</v>
      </c>
      <c r="G83" t="s">
        <v>1</v>
      </c>
      <c r="H83" t="s">
        <v>4</v>
      </c>
      <c r="K83" t="s">
        <v>6</v>
      </c>
      <c r="L83" t="s">
        <v>0</v>
      </c>
      <c r="M83" t="s">
        <v>2</v>
      </c>
      <c r="N83" t="s">
        <v>3</v>
      </c>
      <c r="P83" t="s">
        <v>5</v>
      </c>
      <c r="Q83" t="s">
        <v>1</v>
      </c>
      <c r="R83" t="s">
        <v>4</v>
      </c>
      <c r="T83" s="1"/>
    </row>
    <row r="84" spans="1:20" x14ac:dyDescent="0.2">
      <c r="A84">
        <v>0</v>
      </c>
      <c r="B84">
        <v>2.22938105622972</v>
      </c>
      <c r="C84">
        <v>2.18603860489053</v>
      </c>
      <c r="D84">
        <v>1.4448917627934999E-2</v>
      </c>
      <c r="F84">
        <v>2.30526050302722</v>
      </c>
      <c r="G84">
        <v>2.3032193342899601</v>
      </c>
      <c r="H84">
        <v>2.8002993958271698E-2</v>
      </c>
      <c r="K84">
        <v>0</v>
      </c>
      <c r="L84">
        <f>(B84-0.0067)/1.609*0.05</f>
        <v>6.9070262779046626E-2</v>
      </c>
      <c r="M84">
        <f>(C84+0.0881)/1.0504*0.05</f>
        <v>0.10825107601344869</v>
      </c>
      <c r="N84">
        <f>(D84+0.0221)/1.8135*0.05</f>
        <v>1.0076900366124898E-3</v>
      </c>
      <c r="P84">
        <f>(F84-0.0067)/1.609*0.05</f>
        <v>7.1428231915078313E-2</v>
      </c>
      <c r="Q84">
        <f>(G84+0.0881)/1.0504*0.05</f>
        <v>0.11382898582873001</v>
      </c>
      <c r="R84">
        <f>(H84+0.0221)/1.8135*0.05</f>
        <v>1.3813894115873092E-3</v>
      </c>
      <c r="T84" s="1"/>
    </row>
    <row r="85" spans="1:20" x14ac:dyDescent="0.2">
      <c r="A85">
        <v>0.25</v>
      </c>
      <c r="B85">
        <v>1.6023207641710699</v>
      </c>
      <c r="C85">
        <v>1.8000014160879401</v>
      </c>
      <c r="D85">
        <v>0.72037307963969499</v>
      </c>
      <c r="F85">
        <v>2.0411341467256299</v>
      </c>
      <c r="G85">
        <v>2.1089094903158299</v>
      </c>
      <c r="H85">
        <v>0.25536794654024803</v>
      </c>
      <c r="K85">
        <v>0.25</v>
      </c>
      <c r="L85">
        <f t="shared" ref="L85:L108" si="18">(B85-0.0067)/1.609*0.05</f>
        <v>4.958423754416004E-2</v>
      </c>
      <c r="M85">
        <f t="shared" ref="M85:M108" si="19">(C85+0.0881)/1.0504*0.05</f>
        <v>8.9875353012563802E-2</v>
      </c>
      <c r="N85">
        <f t="shared" ref="N85:N103" si="20">(D85+0.0221)/1.8135*0.05</f>
        <v>2.0470721798723328E-2</v>
      </c>
      <c r="P85">
        <f t="shared" ref="P85:P92" si="21">(F85-0.0067)/1.609*0.05</f>
        <v>6.3220452042437231E-2</v>
      </c>
      <c r="Q85">
        <f t="shared" ref="Q85:Q92" si="22">(G85+0.0881)/1.0504*0.05</f>
        <v>0.10457965966849914</v>
      </c>
      <c r="R85">
        <f t="shared" ref="R85:R92" si="23">(H85+0.0221)/1.8135*0.05</f>
        <v>7.6500674535497125E-3</v>
      </c>
      <c r="T85" s="1"/>
    </row>
    <row r="86" spans="1:20" ht="16" customHeight="1" x14ac:dyDescent="0.2">
      <c r="A86">
        <v>0.5</v>
      </c>
      <c r="B86">
        <v>1.17086095313065</v>
      </c>
      <c r="C86">
        <v>1.43045728940531</v>
      </c>
      <c r="D86">
        <v>1.1387091613931899</v>
      </c>
      <c r="F86">
        <v>1.8026125012523999</v>
      </c>
      <c r="G86">
        <v>1.9345745114672801</v>
      </c>
      <c r="H86">
        <v>0.51445598005010096</v>
      </c>
      <c r="K86">
        <v>0.5</v>
      </c>
      <c r="L86">
        <f t="shared" si="18"/>
        <v>3.6176536766023934E-2</v>
      </c>
      <c r="M86">
        <f t="shared" si="19"/>
        <v>7.228471484221774E-2</v>
      </c>
      <c r="N86">
        <f t="shared" si="20"/>
        <v>3.2004663947978768E-2</v>
      </c>
      <c r="P86">
        <f>(F86-0.0067)/1.609*0.05</f>
        <v>5.5808343730652576E-2</v>
      </c>
      <c r="Q86">
        <f t="shared" si="22"/>
        <v>9.6281155344025135E-2</v>
      </c>
      <c r="R86">
        <f t="shared" si="23"/>
        <v>1.4793382411086325E-2</v>
      </c>
      <c r="T86" s="1"/>
    </row>
    <row r="87" spans="1:20" x14ac:dyDescent="0.2">
      <c r="A87">
        <v>0.75</v>
      </c>
      <c r="B87" s="11">
        <v>0.90008643735382499</v>
      </c>
      <c r="C87" s="11">
        <v>1.2626675875216899</v>
      </c>
      <c r="D87" s="11">
        <v>1.4141472275337601</v>
      </c>
      <c r="F87">
        <v>1.62906524330847</v>
      </c>
      <c r="G87">
        <v>1.8276529739370799</v>
      </c>
      <c r="H87">
        <v>0.661018221549036</v>
      </c>
      <c r="K87">
        <v>0.75</v>
      </c>
      <c r="L87">
        <f t="shared" si="18"/>
        <v>2.7762163994836078E-2</v>
      </c>
      <c r="M87">
        <f t="shared" si="19"/>
        <v>6.4297771683248767E-2</v>
      </c>
      <c r="N87">
        <f t="shared" si="20"/>
        <v>3.9598765578543159E-2</v>
      </c>
      <c r="P87">
        <f t="shared" si="21"/>
        <v>5.0415327635440349E-2</v>
      </c>
      <c r="Q87">
        <f t="shared" si="22"/>
        <v>9.1191592437979821E-2</v>
      </c>
      <c r="R87">
        <f t="shared" si="23"/>
        <v>1.8834249284506097E-2</v>
      </c>
      <c r="T87" s="1"/>
    </row>
    <row r="88" spans="1:20" x14ac:dyDescent="0.2">
      <c r="A88">
        <v>1</v>
      </c>
      <c r="B88" s="3">
        <v>0.71206779330695102</v>
      </c>
      <c r="C88" s="3">
        <v>1.0932146448514499</v>
      </c>
      <c r="D88" s="11">
        <v>1.6112710293521899</v>
      </c>
      <c r="F88">
        <v>1.50193744159973</v>
      </c>
      <c r="G88">
        <v>1.7196825891587499</v>
      </c>
      <c r="H88">
        <v>0.77151482566042695</v>
      </c>
      <c r="K88">
        <v>1</v>
      </c>
      <c r="L88">
        <f t="shared" si="18"/>
        <v>2.191944665341675E-2</v>
      </c>
      <c r="M88">
        <f t="shared" si="19"/>
        <v>5.623165674273848E-2</v>
      </c>
      <c r="N88">
        <f t="shared" si="20"/>
        <v>4.5033664994546183E-2</v>
      </c>
      <c r="P88">
        <f t="shared" si="21"/>
        <v>4.6464805518947487E-2</v>
      </c>
      <c r="Q88">
        <f t="shared" si="22"/>
        <v>8.6052103444342637E-2</v>
      </c>
      <c r="R88">
        <f t="shared" si="23"/>
        <v>2.1880750638556025E-2</v>
      </c>
      <c r="T88" s="1"/>
    </row>
    <row r="89" spans="1:20" x14ac:dyDescent="0.2">
      <c r="A89">
        <v>1.25</v>
      </c>
      <c r="B89" s="11">
        <v>0.54309470927262304</v>
      </c>
      <c r="C89" s="11">
        <v>0.997408863995215</v>
      </c>
      <c r="D89" s="11">
        <v>1.7410114253354301</v>
      </c>
      <c r="F89">
        <v>1.4062720830351001</v>
      </c>
      <c r="G89">
        <v>1.64447260106327</v>
      </c>
      <c r="H89">
        <v>0.87308689188956801</v>
      </c>
      <c r="K89">
        <v>1.25</v>
      </c>
      <c r="L89">
        <f t="shared" si="18"/>
        <v>1.6668573936377346E-2</v>
      </c>
      <c r="M89">
        <f t="shared" si="19"/>
        <v>5.1671214013481293E-2</v>
      </c>
      <c r="N89">
        <f t="shared" si="20"/>
        <v>4.861073684409789E-2</v>
      </c>
      <c r="P89">
        <f t="shared" si="21"/>
        <v>4.3491985178219394E-2</v>
      </c>
      <c r="Q89">
        <f t="shared" si="22"/>
        <v>8.2472039273765715E-2</v>
      </c>
      <c r="R89">
        <f t="shared" si="23"/>
        <v>2.4681193600484371E-2</v>
      </c>
      <c r="T89" s="1"/>
    </row>
    <row r="90" spans="1:20" x14ac:dyDescent="0.2">
      <c r="A90">
        <v>1.5</v>
      </c>
      <c r="B90" s="11">
        <v>0.43191002509725901</v>
      </c>
      <c r="C90" s="11">
        <v>0.90334436294675102</v>
      </c>
      <c r="D90" s="11">
        <v>1.82665878805364</v>
      </c>
      <c r="F90">
        <v>1.3150819259334601</v>
      </c>
      <c r="G90">
        <v>1.59166185949281</v>
      </c>
      <c r="H90">
        <v>0.95606997889985601</v>
      </c>
      <c r="K90">
        <v>1.5</v>
      </c>
      <c r="L90">
        <f t="shared" si="18"/>
        <v>1.3213487417565541E-2</v>
      </c>
      <c r="M90">
        <f t="shared" si="19"/>
        <v>4.7193657794495004E-2</v>
      </c>
      <c r="N90">
        <f t="shared" si="20"/>
        <v>5.0972119880166533E-2</v>
      </c>
      <c r="P90">
        <f t="shared" si="21"/>
        <v>4.0658232626894351E-2</v>
      </c>
      <c r="Q90">
        <f t="shared" si="22"/>
        <v>7.9958199709292188E-2</v>
      </c>
      <c r="R90">
        <f t="shared" si="23"/>
        <v>2.6969119903497547E-2</v>
      </c>
      <c r="T90" s="1"/>
    </row>
    <row r="91" spans="1:20" x14ac:dyDescent="0.2">
      <c r="A91">
        <v>1.75</v>
      </c>
      <c r="B91" s="11">
        <v>0.33128355664659498</v>
      </c>
      <c r="C91" s="11">
        <v>0.81572806842025802</v>
      </c>
      <c r="D91" s="11">
        <v>1.94430430291358</v>
      </c>
      <c r="F91">
        <v>1.2416559559697999</v>
      </c>
      <c r="G91">
        <v>1.5425612340671799</v>
      </c>
      <c r="H91">
        <v>1.0222226135410299</v>
      </c>
      <c r="K91">
        <v>1.75</v>
      </c>
      <c r="L91">
        <f t="shared" si="18"/>
        <v>1.0086499585040244E-2</v>
      </c>
      <c r="M91">
        <f t="shared" si="19"/>
        <v>4.3023042099212587E-2</v>
      </c>
      <c r="N91">
        <f t="shared" si="20"/>
        <v>5.4215723818957277E-2</v>
      </c>
      <c r="P91">
        <f t="shared" si="21"/>
        <v>3.8376505779049101E-2</v>
      </c>
      <c r="Q91">
        <f t="shared" si="22"/>
        <v>7.7620965064127009E-2</v>
      </c>
      <c r="R91">
        <f t="shared" si="23"/>
        <v>2.8793013883127379E-2</v>
      </c>
      <c r="T91" s="1"/>
    </row>
    <row r="92" spans="1:20" x14ac:dyDescent="0.2">
      <c r="A92">
        <v>2</v>
      </c>
      <c r="B92" s="11">
        <v>0.25993284936323602</v>
      </c>
      <c r="C92" s="11">
        <v>0.78110808511005703</v>
      </c>
      <c r="D92" s="11">
        <v>1.9823127610793001</v>
      </c>
      <c r="F92">
        <v>1.1772422409516401</v>
      </c>
      <c r="G92">
        <v>1.4918837480643801</v>
      </c>
      <c r="H92">
        <v>1.06768132198175</v>
      </c>
      <c r="K92">
        <v>2</v>
      </c>
      <c r="L92">
        <f t="shared" si="18"/>
        <v>7.8692619441651981E-3</v>
      </c>
      <c r="M92">
        <f t="shared" si="19"/>
        <v>4.1375099253144372E-2</v>
      </c>
      <c r="N92">
        <f t="shared" si="20"/>
        <v>5.5263654840896063E-2</v>
      </c>
      <c r="P92">
        <f t="shared" si="21"/>
        <v>3.6374836574009951E-2</v>
      </c>
      <c r="Q92">
        <f t="shared" si="22"/>
        <v>7.5208670414336459E-2</v>
      </c>
      <c r="R92">
        <f t="shared" si="23"/>
        <v>3.0046355720478358E-2</v>
      </c>
      <c r="T92" s="1"/>
    </row>
    <row r="93" spans="1:20" x14ac:dyDescent="0.2">
      <c r="A93">
        <v>2.25</v>
      </c>
      <c r="B93" s="11">
        <v>0.202135260414676</v>
      </c>
      <c r="C93" s="11">
        <v>0.73022171321324503</v>
      </c>
      <c r="D93" s="11">
        <v>2.0215818867839199</v>
      </c>
      <c r="F93">
        <v>1.11288876903972</v>
      </c>
      <c r="G93">
        <v>1.44053935026296</v>
      </c>
      <c r="H93">
        <v>1.1310199637498799</v>
      </c>
      <c r="K93">
        <v>2.25</v>
      </c>
      <c r="L93">
        <f t="shared" si="18"/>
        <v>6.0731901931223124E-3</v>
      </c>
      <c r="M93">
        <f t="shared" si="19"/>
        <v>3.8952861443890187E-2</v>
      </c>
      <c r="N93">
        <f t="shared" si="20"/>
        <v>5.6346343721641025E-2</v>
      </c>
      <c r="P93">
        <f>(F93-0.0067)/1.609*0.05</f>
        <v>3.4375039435665632E-2</v>
      </c>
      <c r="Q93">
        <f>(G93+0.0881)/1.0504*0.05</f>
        <v>7.2764630153415846E-2</v>
      </c>
      <c r="R93">
        <f>(H93+0.0221)/1.8135*0.05</f>
        <v>3.1792665115794871E-2</v>
      </c>
      <c r="T93" s="1"/>
    </row>
    <row r="94" spans="1:20" x14ac:dyDescent="0.2">
      <c r="A94">
        <v>2.5</v>
      </c>
      <c r="B94" s="11">
        <v>0.162592945795657</v>
      </c>
      <c r="C94" s="11">
        <v>0.70795064628369297</v>
      </c>
      <c r="D94" s="11">
        <v>2.08145746941823</v>
      </c>
      <c r="F94">
        <v>1.05900544302199</v>
      </c>
      <c r="G94">
        <v>1.3957790417299301</v>
      </c>
      <c r="H94">
        <v>1.18187912523179</v>
      </c>
      <c r="K94">
        <v>2.5</v>
      </c>
      <c r="L94">
        <f t="shared" si="18"/>
        <v>4.8444047792311068E-3</v>
      </c>
      <c r="M94">
        <f t="shared" si="19"/>
        <v>3.7892738303679216E-2</v>
      </c>
      <c r="N94">
        <f t="shared" si="20"/>
        <v>5.7997173129810592E-2</v>
      </c>
      <c r="P94">
        <f>(F94-0.0067)/1.609*0.05</f>
        <v>3.2700604195835613E-2</v>
      </c>
      <c r="Q94">
        <f t="shared" ref="Q94:Q106" si="24">(G94+0.0881)/1.0504*0.05</f>
        <v>7.0633998559117006E-2</v>
      </c>
      <c r="R94">
        <f t="shared" ref="R94:R112" si="25">(H94+0.0221)/1.8135*0.05</f>
        <v>3.3194902818632209E-2</v>
      </c>
      <c r="T94" s="1"/>
    </row>
    <row r="95" spans="1:20" x14ac:dyDescent="0.2">
      <c r="A95">
        <v>2.75</v>
      </c>
      <c r="B95" s="11">
        <v>0.13136300849848301</v>
      </c>
      <c r="C95" s="11">
        <v>0.65565976359530298</v>
      </c>
      <c r="D95" s="11">
        <v>2.07296665524595</v>
      </c>
      <c r="F95">
        <v>1.0024352902390199</v>
      </c>
      <c r="G95">
        <v>1.35545133510824</v>
      </c>
      <c r="H95">
        <v>1.2397584876944501</v>
      </c>
      <c r="K95">
        <v>2.75</v>
      </c>
      <c r="L95">
        <f t="shared" si="18"/>
        <v>3.873928169623462E-3</v>
      </c>
      <c r="M95">
        <f t="shared" si="19"/>
        <v>3.5403644497110767E-2</v>
      </c>
      <c r="N95">
        <f t="shared" si="20"/>
        <v>5.7763072932063703E-2</v>
      </c>
      <c r="P95">
        <f>(F95-0.0067)/1.609*0.05</f>
        <v>3.0942675271566807E-2</v>
      </c>
      <c r="Q95">
        <f t="shared" si="24"/>
        <v>6.8714362866919274E-2</v>
      </c>
      <c r="R95">
        <f t="shared" si="25"/>
        <v>3.4790694449805634E-2</v>
      </c>
      <c r="T95" s="1"/>
    </row>
    <row r="96" spans="1:20" x14ac:dyDescent="0.2">
      <c r="A96">
        <v>3</v>
      </c>
      <c r="B96" s="11">
        <v>0.110357970191788</v>
      </c>
      <c r="C96" s="11">
        <v>0.64870456675650801</v>
      </c>
      <c r="D96" s="11">
        <v>2.1450329366649399</v>
      </c>
      <c r="F96">
        <v>0.94257902891008005</v>
      </c>
      <c r="G96">
        <v>1.30079192741848</v>
      </c>
      <c r="H96">
        <v>1.2763240080984899</v>
      </c>
      <c r="K96">
        <v>3</v>
      </c>
      <c r="L96">
        <f t="shared" si="18"/>
        <v>3.2211923614601616E-3</v>
      </c>
      <c r="M96">
        <f t="shared" si="19"/>
        <v>3.5072570770968585E-2</v>
      </c>
      <c r="N96">
        <f t="shared" si="20"/>
        <v>5.9750012039287016E-2</v>
      </c>
      <c r="P96">
        <f t="shared" ref="P96:P111" si="26">(F96-0.0067)/1.609*0.05</f>
        <v>2.9082629860474829E-2</v>
      </c>
      <c r="Q96">
        <f t="shared" si="24"/>
        <v>6.6112525105601685E-2</v>
      </c>
      <c r="R96">
        <f t="shared" si="25"/>
        <v>3.5798842241480291E-2</v>
      </c>
      <c r="T96" s="1"/>
    </row>
    <row r="97" spans="1:18" x14ac:dyDescent="0.2">
      <c r="A97">
        <v>3.25</v>
      </c>
      <c r="B97" s="11">
        <v>9.4856074383509306E-2</v>
      </c>
      <c r="C97" s="11">
        <v>0.61759147669111703</v>
      </c>
      <c r="D97" s="11">
        <v>2.1239129840371</v>
      </c>
      <c r="F97">
        <v>0.89297291929455402</v>
      </c>
      <c r="G97">
        <v>1.26129376152043</v>
      </c>
      <c r="H97">
        <v>1.32803838864839</v>
      </c>
      <c r="K97">
        <v>3.25</v>
      </c>
      <c r="L97">
        <f t="shared" si="18"/>
        <v>2.7394678180083691E-3</v>
      </c>
      <c r="M97">
        <f t="shared" si="19"/>
        <v>3.3591559248434738E-2</v>
      </c>
      <c r="N97">
        <f t="shared" si="20"/>
        <v>5.9167713924375524E-2</v>
      </c>
      <c r="P97">
        <f t="shared" si="26"/>
        <v>2.7541109984293162E-2</v>
      </c>
      <c r="Q97">
        <f t="shared" si="24"/>
        <v>6.4232376309997632E-2</v>
      </c>
      <c r="R97">
        <f t="shared" si="25"/>
        <v>3.7224659185232704E-2</v>
      </c>
    </row>
    <row r="98" spans="1:18" x14ac:dyDescent="0.2">
      <c r="A98">
        <v>3.5</v>
      </c>
      <c r="B98" s="11">
        <v>8.1828041390979003E-2</v>
      </c>
      <c r="C98" s="11">
        <v>0.61927150131347797</v>
      </c>
      <c r="D98" s="11">
        <v>2.15096351518909</v>
      </c>
      <c r="F98">
        <v>0.84130210178800702</v>
      </c>
      <c r="G98">
        <v>1.2094084319267899</v>
      </c>
      <c r="H98">
        <v>1.37588446428928</v>
      </c>
      <c r="K98">
        <v>3.5</v>
      </c>
      <c r="L98">
        <f t="shared" si="18"/>
        <v>2.3346190612485709E-3</v>
      </c>
      <c r="M98">
        <f t="shared" si="19"/>
        <v>3.3671529955896701E-2</v>
      </c>
      <c r="N98">
        <f t="shared" si="20"/>
        <v>5.9913523991979328E-2</v>
      </c>
      <c r="P98">
        <f t="shared" si="26"/>
        <v>2.5935428893350126E-2</v>
      </c>
      <c r="Q98">
        <f t="shared" si="24"/>
        <v>6.1762587201389475E-2</v>
      </c>
      <c r="R98">
        <f t="shared" si="25"/>
        <v>3.8543823112469816E-2</v>
      </c>
    </row>
    <row r="99" spans="1:18" x14ac:dyDescent="0.2">
      <c r="A99">
        <v>3.75</v>
      </c>
      <c r="B99" s="11">
        <v>7.2807185446532904E-2</v>
      </c>
      <c r="C99" s="11">
        <v>0.61385230686821102</v>
      </c>
      <c r="D99" s="11">
        <v>2.1581150883195699</v>
      </c>
      <c r="F99">
        <v>0.79014418248503104</v>
      </c>
      <c r="G99">
        <v>1.1756705033033099</v>
      </c>
      <c r="H99">
        <v>1.4226790635025199</v>
      </c>
      <c r="K99">
        <v>3.75</v>
      </c>
      <c r="L99">
        <f t="shared" si="18"/>
        <v>2.0542941406629244E-3</v>
      </c>
      <c r="M99">
        <f t="shared" si="19"/>
        <v>3.3413571347496715E-2</v>
      </c>
      <c r="N99">
        <f t="shared" si="20"/>
        <v>6.0110699981239871E-2</v>
      </c>
      <c r="P99">
        <f t="shared" si="26"/>
        <v>2.4345686217682756E-2</v>
      </c>
      <c r="Q99">
        <f t="shared" si="24"/>
        <v>6.0156630964552073E-2</v>
      </c>
      <c r="R99">
        <f t="shared" si="25"/>
        <v>3.9833996788048526E-2</v>
      </c>
    </row>
    <row r="100" spans="1:18" x14ac:dyDescent="0.2">
      <c r="A100">
        <v>4</v>
      </c>
      <c r="B100">
        <v>6.5946641631387207E-2</v>
      </c>
      <c r="C100">
        <v>0.60220905322112706</v>
      </c>
      <c r="D100">
        <v>2.1342259901879799</v>
      </c>
      <c r="F100">
        <v>0.739172569408442</v>
      </c>
      <c r="G100">
        <v>1.1355449696028199</v>
      </c>
      <c r="H100">
        <v>1.4735760702196701</v>
      </c>
      <c r="K100">
        <v>4</v>
      </c>
      <c r="L100">
        <f t="shared" si="18"/>
        <v>1.8411013558541707E-3</v>
      </c>
      <c r="M100">
        <f t="shared" si="19"/>
        <v>3.2859341832688835E-2</v>
      </c>
      <c r="N100">
        <f t="shared" si="20"/>
        <v>5.9452053768623662E-2</v>
      </c>
      <c r="P100">
        <f t="shared" si="26"/>
        <v>2.2761733045632133E-2</v>
      </c>
      <c r="Q100">
        <f t="shared" si="24"/>
        <v>5.8246618888176886E-2</v>
      </c>
      <c r="R100">
        <f t="shared" si="25"/>
        <v>4.1237277921689283E-2</v>
      </c>
    </row>
    <row r="101" spans="1:18" x14ac:dyDescent="0.2">
      <c r="A101">
        <v>4.25</v>
      </c>
      <c r="B101">
        <v>6.1913612177162902E-2</v>
      </c>
      <c r="C101">
        <v>0.58622890474311296</v>
      </c>
      <c r="D101">
        <v>2.1870183849718101</v>
      </c>
      <c r="F101">
        <v>0.69485313705584295</v>
      </c>
      <c r="G101">
        <v>1.0938241911965001</v>
      </c>
      <c r="H101">
        <v>1.5121964665202301</v>
      </c>
      <c r="K101">
        <v>4.25</v>
      </c>
      <c r="L101">
        <f t="shared" si="18"/>
        <v>1.7157741509373184E-3</v>
      </c>
      <c r="M101">
        <f t="shared" si="19"/>
        <v>3.2098672160277654E-2</v>
      </c>
      <c r="N101">
        <f t="shared" si="20"/>
        <v>6.090759263776703E-2</v>
      </c>
      <c r="P101">
        <f t="shared" si="26"/>
        <v>2.1384497733245588E-2</v>
      </c>
      <c r="Q101">
        <f t="shared" si="24"/>
        <v>5.6260671705850168E-2</v>
      </c>
      <c r="R101">
        <f t="shared" si="25"/>
        <v>4.2302080687075555E-2</v>
      </c>
    </row>
    <row r="102" spans="1:18" x14ac:dyDescent="0.2">
      <c r="A102">
        <v>4.5</v>
      </c>
      <c r="B102">
        <v>5.86781097949024E-2</v>
      </c>
      <c r="C102">
        <v>0.58230992463972497</v>
      </c>
      <c r="D102">
        <v>2.1758533969681602</v>
      </c>
      <c r="F102">
        <v>0.647367760714467</v>
      </c>
      <c r="G102">
        <v>1.0581630638722901</v>
      </c>
      <c r="H102">
        <v>1.5508107710027901</v>
      </c>
      <c r="K102">
        <v>4.5</v>
      </c>
      <c r="L102">
        <f t="shared" si="18"/>
        <v>1.6152302608732879E-3</v>
      </c>
      <c r="M102">
        <f t="shared" si="19"/>
        <v>3.1912125125653321E-2</v>
      </c>
      <c r="N102">
        <f t="shared" si="20"/>
        <v>6.0599762805849472E-2</v>
      </c>
      <c r="P102">
        <f t="shared" si="26"/>
        <v>1.9908880071922527E-2</v>
      </c>
      <c r="Q102">
        <f t="shared" si="24"/>
        <v>5.4563169453174513E-2</v>
      </c>
      <c r="R102">
        <f t="shared" si="25"/>
        <v>4.3366715494976296E-2</v>
      </c>
    </row>
    <row r="103" spans="1:18" x14ac:dyDescent="0.2">
      <c r="A103">
        <v>4.75</v>
      </c>
      <c r="B103">
        <v>5.7726777949998601E-2</v>
      </c>
      <c r="C103">
        <v>0.57367132378501795</v>
      </c>
      <c r="D103">
        <v>2.1800323723095101</v>
      </c>
      <c r="F103">
        <v>0.60491545483146503</v>
      </c>
      <c r="G103">
        <v>1.0235330491060901</v>
      </c>
      <c r="H103">
        <v>1.57607536373412</v>
      </c>
      <c r="K103">
        <v>4.75</v>
      </c>
      <c r="L103">
        <f t="shared" si="18"/>
        <v>1.5856674316345122E-3</v>
      </c>
      <c r="M103">
        <f t="shared" si="19"/>
        <v>3.1500919829827584E-2</v>
      </c>
      <c r="N103">
        <f t="shared" si="20"/>
        <v>6.0714981315398688E-2</v>
      </c>
      <c r="P103">
        <f t="shared" si="26"/>
        <v>1.8589666091717371E-2</v>
      </c>
      <c r="Q103">
        <f t="shared" si="24"/>
        <v>5.2914749100632631E-2</v>
      </c>
      <c r="R103">
        <f t="shared" si="25"/>
        <v>4.4063285462754898E-2</v>
      </c>
    </row>
    <row r="104" spans="1:18" x14ac:dyDescent="0.2">
      <c r="A104">
        <v>5.25</v>
      </c>
      <c r="B104">
        <v>5.68541810878559E-2</v>
      </c>
      <c r="C104">
        <v>0.57328700803925603</v>
      </c>
      <c r="D104">
        <v>2.17346315246315</v>
      </c>
      <c r="F104">
        <v>0.496964567325066</v>
      </c>
      <c r="G104">
        <v>0.94269356571426499</v>
      </c>
      <c r="H104">
        <v>1.7269248820154901</v>
      </c>
      <c r="K104">
        <v>5.25</v>
      </c>
      <c r="L104">
        <f t="shared" si="18"/>
        <v>1.5585513078886235E-3</v>
      </c>
      <c r="M104">
        <f t="shared" si="19"/>
        <v>3.1482626049088733E-2</v>
      </c>
      <c r="N104">
        <f>(D104+0.0221)/1.8135*0.05</f>
        <v>6.0533861385805077E-2</v>
      </c>
      <c r="P104">
        <f t="shared" si="26"/>
        <v>1.5235070457584403E-2</v>
      </c>
      <c r="Q104">
        <f t="shared" si="24"/>
        <v>4.9066715808942549E-2</v>
      </c>
      <c r="R104">
        <f t="shared" si="25"/>
        <v>4.822235682424842E-2</v>
      </c>
    </row>
    <row r="105" spans="1:18" x14ac:dyDescent="0.2">
      <c r="A105">
        <v>5.75</v>
      </c>
      <c r="B105">
        <v>5.5976610460409498E-2</v>
      </c>
      <c r="C105">
        <v>0.54638459396139805</v>
      </c>
      <c r="D105">
        <v>2.1771816641572102</v>
      </c>
      <c r="F105">
        <v>0.39235503654258602</v>
      </c>
      <c r="G105">
        <v>0.85476914611237798</v>
      </c>
      <c r="H105">
        <v>1.81265060244799</v>
      </c>
      <c r="K105">
        <v>5.75</v>
      </c>
      <c r="L105">
        <f t="shared" si="18"/>
        <v>1.5312806233812775E-3</v>
      </c>
      <c r="M105">
        <f t="shared" si="19"/>
        <v>3.0202046551856345E-2</v>
      </c>
      <c r="N105">
        <f>(D105+0.0221)/1.8135*0.05</f>
        <v>6.0636384454293091E-2</v>
      </c>
      <c r="P105">
        <f t="shared" si="26"/>
        <v>1.1984308158563892E-2</v>
      </c>
      <c r="Q105">
        <f t="shared" si="24"/>
        <v>4.4881433078464296E-2</v>
      </c>
      <c r="R105">
        <f t="shared" si="25"/>
        <v>5.0585900260490493E-2</v>
      </c>
    </row>
    <row r="106" spans="1:18" x14ac:dyDescent="0.2">
      <c r="A106">
        <v>6.25</v>
      </c>
      <c r="B106">
        <v>5.44229052265826E-2</v>
      </c>
      <c r="C106">
        <v>0.52788073102405597</v>
      </c>
      <c r="D106">
        <v>2.1731737596114198</v>
      </c>
      <c r="F106">
        <v>0.297456018303144</v>
      </c>
      <c r="G106">
        <v>0.77895897944205705</v>
      </c>
      <c r="H106">
        <v>1.8936271845941199</v>
      </c>
      <c r="K106">
        <v>6.25</v>
      </c>
      <c r="L106">
        <f t="shared" si="18"/>
        <v>1.4829989194090308E-3</v>
      </c>
      <c r="M106">
        <f t="shared" si="19"/>
        <v>2.9321245764663745E-2</v>
      </c>
      <c r="N106">
        <f>(D106+0.0221)/1.8135*0.05</f>
        <v>6.0525882536846431E-2</v>
      </c>
      <c r="P106">
        <f t="shared" si="26"/>
        <v>9.0353019982331896E-3</v>
      </c>
      <c r="Q106">
        <f t="shared" si="24"/>
        <v>4.1272799859199211E-2</v>
      </c>
      <c r="R106">
        <f t="shared" si="25"/>
        <v>5.2818505227298598E-2</v>
      </c>
    </row>
    <row r="107" spans="1:18" x14ac:dyDescent="0.2">
      <c r="A107">
        <v>6.75</v>
      </c>
      <c r="B107">
        <v>5.65111895174693E-2</v>
      </c>
      <c r="C107">
        <v>0.52266940984205901</v>
      </c>
      <c r="D107">
        <v>2.2095340892551301</v>
      </c>
      <c r="F107">
        <v>0.22535501927939899</v>
      </c>
      <c r="G107">
        <v>0.71786146058658495</v>
      </c>
      <c r="H107">
        <v>1.9448856662792</v>
      </c>
      <c r="K107">
        <v>6.75</v>
      </c>
      <c r="L107">
        <f t="shared" si="18"/>
        <v>1.5478927755583998E-3</v>
      </c>
      <c r="M107">
        <f t="shared" si="19"/>
        <v>2.907318211357859E-2</v>
      </c>
      <c r="N107">
        <f>(D107+0.0221)/1.8135*0.05</f>
        <v>6.152837301502978E-2</v>
      </c>
      <c r="P107">
        <f t="shared" si="26"/>
        <v>6.7947488899751081E-3</v>
      </c>
      <c r="Q107">
        <f t="shared" ref="Q107:Q112" si="27">(G107+0.0881)/1.0504*0.05</f>
        <v>3.8364502122362198E-2</v>
      </c>
      <c r="R107">
        <f t="shared" si="25"/>
        <v>5.4231752585585893E-2</v>
      </c>
    </row>
    <row r="108" spans="1:18" x14ac:dyDescent="0.2">
      <c r="A108">
        <v>7.25</v>
      </c>
      <c r="B108">
        <v>5.7611839800407398E-2</v>
      </c>
      <c r="C108">
        <v>0.51342530525227803</v>
      </c>
      <c r="D108">
        <v>2.21936341054609</v>
      </c>
      <c r="F108">
        <v>0.16748454376709401</v>
      </c>
      <c r="G108">
        <v>0.66572882150378399</v>
      </c>
      <c r="H108">
        <v>1.9839442298040999</v>
      </c>
      <c r="K108">
        <v>7.25</v>
      </c>
      <c r="L108">
        <f t="shared" si="18"/>
        <v>1.5820957054197453E-3</v>
      </c>
      <c r="M108">
        <f t="shared" si="19"/>
        <v>2.8633154286570733E-2</v>
      </c>
      <c r="N108">
        <f>(D108+0.0221)/1.8135*0.05</f>
        <v>6.1799377186272132E-2</v>
      </c>
      <c r="P108">
        <f t="shared" si="26"/>
        <v>4.9964121742415791E-3</v>
      </c>
      <c r="Q108">
        <f t="shared" si="27"/>
        <v>3.5882940856044557E-2</v>
      </c>
      <c r="R108">
        <f t="shared" si="25"/>
        <v>5.5308636057460718E-2</v>
      </c>
    </row>
    <row r="109" spans="1:18" x14ac:dyDescent="0.2">
      <c r="F109">
        <v>0.12924946797192899</v>
      </c>
      <c r="G109">
        <v>0.62603293081753897</v>
      </c>
      <c r="H109">
        <v>2.0193560626634901</v>
      </c>
      <c r="K109">
        <v>7.75</v>
      </c>
      <c r="P109">
        <f t="shared" si="26"/>
        <v>3.8082494708492538E-3</v>
      </c>
      <c r="Q109">
        <f t="shared" si="27"/>
        <v>3.3993380179814306E-2</v>
      </c>
      <c r="R109">
        <f t="shared" si="25"/>
        <v>5.6284975535249249E-2</v>
      </c>
    </row>
    <row r="110" spans="1:18" x14ac:dyDescent="0.2">
      <c r="F110">
        <v>0.103271468322092</v>
      </c>
      <c r="G110">
        <v>0.59479241925267501</v>
      </c>
      <c r="H110">
        <v>2.0429089770755802</v>
      </c>
      <c r="K110">
        <v>8.25</v>
      </c>
      <c r="P110">
        <f t="shared" si="26"/>
        <v>3.0009778844652581E-3</v>
      </c>
      <c r="Q110">
        <f t="shared" si="27"/>
        <v>3.2506303277450257E-2</v>
      </c>
      <c r="R110">
        <f t="shared" si="25"/>
        <v>5.6934352828110851E-2</v>
      </c>
    </row>
    <row r="111" spans="1:18" ht="16" customHeight="1" x14ac:dyDescent="0.2">
      <c r="F111">
        <v>8.5560002286390505E-2</v>
      </c>
      <c r="G111">
        <v>0.57222458471123705</v>
      </c>
      <c r="H111">
        <v>2.05334425588488</v>
      </c>
      <c r="K111">
        <v>8.75</v>
      </c>
      <c r="P111">
        <f t="shared" si="26"/>
        <v>2.4505904998878346E-3</v>
      </c>
      <c r="Q111">
        <f t="shared" si="27"/>
        <v>3.1432053727686454E-2</v>
      </c>
      <c r="R111">
        <f t="shared" si="25"/>
        <v>5.722206385125117E-2</v>
      </c>
    </row>
    <row r="112" spans="1:18" x14ac:dyDescent="0.2">
      <c r="F112">
        <v>8.5509969403466293E-2</v>
      </c>
      <c r="G112">
        <v>0.56381005103808202</v>
      </c>
      <c r="H112">
        <v>2.06613053944338</v>
      </c>
      <c r="K112">
        <v>9.25</v>
      </c>
      <c r="P112">
        <f>(F112-0.0067)/1.609*0.05</f>
        <v>2.4490357179448819E-3</v>
      </c>
      <c r="Q112">
        <f t="shared" si="27"/>
        <v>3.1031514234486003E-2</v>
      </c>
      <c r="R112">
        <f t="shared" si="25"/>
        <v>5.7574594415312388E-2</v>
      </c>
    </row>
    <row r="113" spans="1:69" x14ac:dyDescent="0.2">
      <c r="K113" s="82"/>
      <c r="L113" s="82"/>
      <c r="M113" s="82"/>
      <c r="N113" s="82"/>
      <c r="Q113" s="82"/>
      <c r="R113" s="82"/>
      <c r="S113" s="82"/>
      <c r="T113" s="82"/>
    </row>
    <row r="117" spans="1:69" x14ac:dyDescent="0.2">
      <c r="E117" s="82"/>
      <c r="F117" s="82"/>
      <c r="G117" s="82"/>
      <c r="H117" s="82"/>
      <c r="K117" s="82"/>
      <c r="L117" s="82"/>
      <c r="M117" s="82"/>
      <c r="N117" s="82"/>
      <c r="Q117" s="82"/>
      <c r="R117" s="82"/>
      <c r="S117" s="82"/>
      <c r="T117" s="82"/>
      <c r="W117" s="82"/>
      <c r="X117" s="82"/>
      <c r="Y117" s="82"/>
      <c r="Z117" s="82"/>
    </row>
    <row r="118" spans="1:69" ht="16" customHeight="1" thickBot="1" x14ac:dyDescent="0.25"/>
    <row r="119" spans="1:69" ht="17" thickBot="1" x14ac:dyDescent="0.25">
      <c r="E119" s="67" t="s">
        <v>45</v>
      </c>
      <c r="F119" s="68"/>
      <c r="G119" s="68"/>
      <c r="H119" s="69"/>
      <c r="K119" s="67" t="s">
        <v>50</v>
      </c>
      <c r="L119" s="68"/>
      <c r="M119" s="68"/>
      <c r="N119" s="69"/>
      <c r="Q119" s="67" t="s">
        <v>115</v>
      </c>
      <c r="R119" s="68"/>
      <c r="S119" s="68"/>
      <c r="T119" s="69"/>
      <c r="W119" s="67" t="s">
        <v>103</v>
      </c>
      <c r="X119" s="68"/>
      <c r="Y119" s="68"/>
      <c r="Z119" s="69"/>
    </row>
    <row r="120" spans="1:69" x14ac:dyDescent="0.2">
      <c r="E120" t="s">
        <v>13</v>
      </c>
      <c r="F120" t="s">
        <v>18</v>
      </c>
      <c r="G120" t="s">
        <v>46</v>
      </c>
      <c r="H120" t="s">
        <v>20</v>
      </c>
      <c r="I120" t="s">
        <v>47</v>
      </c>
      <c r="J120" t="s">
        <v>48</v>
      </c>
      <c r="K120" s="3" t="s">
        <v>49</v>
      </c>
      <c r="L120" t="s">
        <v>23</v>
      </c>
      <c r="M120" t="s">
        <v>24</v>
      </c>
      <c r="N120" t="s">
        <v>25</v>
      </c>
      <c r="O120" t="s">
        <v>26</v>
      </c>
      <c r="Q120" t="s">
        <v>13</v>
      </c>
      <c r="R120" t="s">
        <v>61</v>
      </c>
      <c r="S120" t="s">
        <v>62</v>
      </c>
      <c r="T120" t="s">
        <v>63</v>
      </c>
      <c r="U120" t="s">
        <v>64</v>
      </c>
      <c r="V120" t="s">
        <v>65</v>
      </c>
      <c r="W120" s="3" t="s">
        <v>66</v>
      </c>
      <c r="X120" t="s">
        <v>67</v>
      </c>
      <c r="Y120" t="s">
        <v>68</v>
      </c>
      <c r="Z120" t="s">
        <v>69</v>
      </c>
      <c r="AA120" t="s">
        <v>70</v>
      </c>
    </row>
    <row r="121" spans="1:69" x14ac:dyDescent="0.2">
      <c r="E121">
        <v>0</v>
      </c>
      <c r="F121">
        <v>6.9070262779046626E-2</v>
      </c>
      <c r="G121">
        <v>0.10825107601344869</v>
      </c>
      <c r="H121">
        <v>1.0076900366124898E-3</v>
      </c>
      <c r="I121">
        <v>5.0000000000000001E-3</v>
      </c>
      <c r="J121">
        <f t="shared" ref="J121:J145" si="28">F121</f>
        <v>6.9070262779046626E-2</v>
      </c>
      <c r="K121">
        <v>0</v>
      </c>
      <c r="L121">
        <f t="shared" ref="L121:L145" si="29">G121</f>
        <v>0.10825107601344869</v>
      </c>
      <c r="M121">
        <v>0</v>
      </c>
      <c r="N121">
        <f>H121</f>
        <v>1.0076900366124898E-3</v>
      </c>
      <c r="O121">
        <v>0</v>
      </c>
      <c r="Q121">
        <v>0</v>
      </c>
      <c r="R121">
        <v>7.1428231915078313E-2</v>
      </c>
      <c r="S121">
        <v>0.11382898582873001</v>
      </c>
      <c r="T121">
        <v>1.3813894115873092E-3</v>
      </c>
      <c r="U121">
        <v>1.25E-3</v>
      </c>
      <c r="V121">
        <f>R121</f>
        <v>7.1428231915078313E-2</v>
      </c>
      <c r="W121">
        <v>0</v>
      </c>
      <c r="X121">
        <f>S121</f>
        <v>0.11382898582873001</v>
      </c>
      <c r="Y121">
        <f>X121</f>
        <v>0.11382898582873001</v>
      </c>
      <c r="Z121">
        <v>0</v>
      </c>
      <c r="AA121">
        <f>T121</f>
        <v>1.3813894115873092E-3</v>
      </c>
    </row>
    <row r="122" spans="1:69" x14ac:dyDescent="0.2">
      <c r="E122">
        <v>0.25</v>
      </c>
      <c r="F122">
        <v>4.958423754416004E-2</v>
      </c>
      <c r="G122">
        <v>8.9875353012563802E-2</v>
      </c>
      <c r="H122">
        <v>2.0470721798723328E-2</v>
      </c>
      <c r="I122">
        <v>5.0000000000000001E-3</v>
      </c>
      <c r="J122">
        <f t="shared" si="28"/>
        <v>4.958423754416004E-2</v>
      </c>
      <c r="K122">
        <f>K121+(((I122+I121)/2)^$C$124)*(E122-E121)</f>
        <v>1.25E-3</v>
      </c>
      <c r="L122">
        <f t="shared" si="29"/>
        <v>8.9875353012563802E-2</v>
      </c>
      <c r="M122">
        <f>M121+(((G122+G121)/2)^$C$124)*(E122-E121)</f>
        <v>2.4765803628251561E-2</v>
      </c>
      <c r="N122">
        <f t="shared" ref="N122:N145" si="30">H122</f>
        <v>2.0470721798723328E-2</v>
      </c>
      <c r="O122">
        <f>O121+(((H122+H121)/2)^$C$124)*(E122-E121)</f>
        <v>2.6848014794169772E-3</v>
      </c>
      <c r="Q122">
        <v>0.25</v>
      </c>
      <c r="R122">
        <v>6.3220452042437231E-2</v>
      </c>
      <c r="S122">
        <v>0.10457965966849914</v>
      </c>
      <c r="T122">
        <v>7.6500674535497125E-3</v>
      </c>
      <c r="U122">
        <v>1.25E-3</v>
      </c>
      <c r="V122">
        <f t="shared" ref="V122:V149" si="31">R122</f>
        <v>6.3220452042437231E-2</v>
      </c>
      <c r="W122">
        <f>W121+(((((U122+U121)/2)))^$C$124)*(Q122-Q121)</f>
        <v>3.1250000000000001E-4</v>
      </c>
      <c r="X122">
        <f>S122</f>
        <v>0.10457965966849914</v>
      </c>
      <c r="Y122">
        <f t="shared" ref="Y122:Y149" si="32">X122</f>
        <v>0.10457965966849914</v>
      </c>
      <c r="Z122">
        <f>Z121+(((S122+S121)/2)^$C$124)*(Q122-Q121)</f>
        <v>2.7301080687153645E-2</v>
      </c>
      <c r="AA122">
        <f t="shared" ref="AA122:AA149" si="33">T122</f>
        <v>7.6500674535497125E-3</v>
      </c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</row>
    <row r="123" spans="1:69" ht="17" thickBot="1" x14ac:dyDescent="0.25">
      <c r="E123">
        <v>0.5</v>
      </c>
      <c r="F123">
        <v>3.6176536766023934E-2</v>
      </c>
      <c r="G123">
        <v>7.228471484221774E-2</v>
      </c>
      <c r="H123">
        <v>3.2004663947978768E-2</v>
      </c>
      <c r="I123">
        <v>5.0000000000000001E-3</v>
      </c>
      <c r="J123">
        <f t="shared" si="28"/>
        <v>3.6176536766023934E-2</v>
      </c>
      <c r="K123">
        <f t="shared" ref="K123:K145" si="34">K122+(((I123+I122)/2)^$C$124)*(E123-E122)</f>
        <v>2.5000000000000001E-3</v>
      </c>
      <c r="L123">
        <f t="shared" si="29"/>
        <v>7.228471484221774E-2</v>
      </c>
      <c r="M123">
        <f t="shared" ref="M123:M145" si="35">M122+(((G123+G122)/2)^$C$124)*(E123-E122)</f>
        <v>4.5035812110099258E-2</v>
      </c>
      <c r="N123">
        <f t="shared" si="30"/>
        <v>3.2004663947978768E-2</v>
      </c>
      <c r="O123">
        <f t="shared" ref="O123:O145" si="36">O122+(((H123+H122)/2)^$C$124)*(E123-E122)</f>
        <v>9.2442246977547382E-3</v>
      </c>
      <c r="Q123">
        <v>0.5</v>
      </c>
      <c r="R123">
        <v>5.5808343730652576E-2</v>
      </c>
      <c r="S123">
        <v>9.6281155344025135E-2</v>
      </c>
      <c r="T123">
        <v>1.4793382411086325E-2</v>
      </c>
      <c r="U123">
        <v>1.25E-3</v>
      </c>
      <c r="V123">
        <f t="shared" si="31"/>
        <v>5.5808343730652576E-2</v>
      </c>
      <c r="W123">
        <f t="shared" ref="W123:W149" si="37">W122+(((((U123+U122)/2)))^$C$124)*(Q123-Q122)</f>
        <v>6.2500000000000001E-4</v>
      </c>
      <c r="X123">
        <f t="shared" ref="X123:X149" si="38">S123</f>
        <v>9.6281155344025135E-2</v>
      </c>
      <c r="Y123">
        <f t="shared" si="32"/>
        <v>9.6281155344025135E-2</v>
      </c>
      <c r="Z123">
        <f t="shared" ref="Z123:Z149" si="39">Z122+(((S123+S122)/2)^$C$124)*(Q123-Q122)</f>
        <v>5.2408682563719181E-2</v>
      </c>
      <c r="AA123">
        <f t="shared" si="33"/>
        <v>1.4793382411086325E-2</v>
      </c>
    </row>
    <row r="124" spans="1:69" x14ac:dyDescent="0.2">
      <c r="A124" s="70" t="s">
        <v>44</v>
      </c>
      <c r="B124" s="71"/>
      <c r="C124" s="76">
        <v>1</v>
      </c>
      <c r="E124">
        <v>0.75</v>
      </c>
      <c r="F124">
        <v>2.7762163994836078E-2</v>
      </c>
      <c r="G124">
        <v>6.4297771683248767E-2</v>
      </c>
      <c r="H124">
        <v>3.9598765578543159E-2</v>
      </c>
      <c r="I124">
        <v>5.0000000000000001E-3</v>
      </c>
      <c r="J124">
        <f t="shared" si="28"/>
        <v>2.7762163994836078E-2</v>
      </c>
      <c r="K124">
        <f t="shared" si="34"/>
        <v>3.7499999999999999E-3</v>
      </c>
      <c r="L124">
        <f t="shared" si="29"/>
        <v>6.4297771683248767E-2</v>
      </c>
      <c r="M124">
        <f t="shared" si="35"/>
        <v>6.2108622925782571E-2</v>
      </c>
      <c r="N124">
        <f t="shared" si="30"/>
        <v>3.9598765578543159E-2</v>
      </c>
      <c r="O124">
        <f t="shared" si="36"/>
        <v>1.819465338856998E-2</v>
      </c>
      <c r="Q124">
        <v>0.75</v>
      </c>
      <c r="R124">
        <v>5.0415327635440349E-2</v>
      </c>
      <c r="S124">
        <v>9.1191592437979821E-2</v>
      </c>
      <c r="T124">
        <v>1.8834249284506097E-2</v>
      </c>
      <c r="U124">
        <v>1.25E-3</v>
      </c>
      <c r="V124">
        <f t="shared" si="31"/>
        <v>5.0415327635440349E-2</v>
      </c>
      <c r="W124">
        <f t="shared" si="37"/>
        <v>9.3749999999999997E-4</v>
      </c>
      <c r="X124">
        <f t="shared" si="38"/>
        <v>9.1191592437979821E-2</v>
      </c>
      <c r="Y124">
        <f t="shared" si="32"/>
        <v>9.1191592437979821E-2</v>
      </c>
      <c r="Z124">
        <f t="shared" si="39"/>
        <v>7.58427760364698E-2</v>
      </c>
      <c r="AA124">
        <f t="shared" si="33"/>
        <v>1.8834249284506097E-2</v>
      </c>
    </row>
    <row r="125" spans="1:69" x14ac:dyDescent="0.2">
      <c r="A125" s="72"/>
      <c r="B125" s="73"/>
      <c r="C125" s="77"/>
      <c r="E125">
        <v>1</v>
      </c>
      <c r="F125">
        <v>2.191944665341675E-2</v>
      </c>
      <c r="G125">
        <v>5.623165674273848E-2</v>
      </c>
      <c r="H125">
        <v>4.5033664994546183E-2</v>
      </c>
      <c r="I125">
        <v>5.0000000000000001E-3</v>
      </c>
      <c r="J125">
        <f t="shared" si="28"/>
        <v>2.191944665341675E-2</v>
      </c>
      <c r="K125">
        <f>K124+(((I125+I124)/2)^$C$124)*(E125-E124)</f>
        <v>5.0000000000000001E-3</v>
      </c>
      <c r="L125">
        <f t="shared" si="29"/>
        <v>5.623165674273848E-2</v>
      </c>
      <c r="M125">
        <f>M124+(((G125+G124)/2)^$C$124)*(E125-E124)</f>
        <v>7.7174801479030969E-2</v>
      </c>
      <c r="N125">
        <f t="shared" si="30"/>
        <v>4.5033664994546183E-2</v>
      </c>
      <c r="O125">
        <f t="shared" si="36"/>
        <v>2.8773707210206147E-2</v>
      </c>
      <c r="Q125">
        <v>1</v>
      </c>
      <c r="R125">
        <v>4.6464805518947487E-2</v>
      </c>
      <c r="S125">
        <v>8.6052103444342637E-2</v>
      </c>
      <c r="T125">
        <v>2.1880750638556025E-2</v>
      </c>
      <c r="U125">
        <v>1.25E-3</v>
      </c>
      <c r="V125">
        <f t="shared" si="31"/>
        <v>4.6464805518947487E-2</v>
      </c>
      <c r="W125">
        <f>W124+(((((U125+U124)/2)))^$C$124)*(Q125-Q124)</f>
        <v>1.25E-3</v>
      </c>
      <c r="X125">
        <f t="shared" si="38"/>
        <v>8.6052103444342637E-2</v>
      </c>
      <c r="Y125">
        <f t="shared" si="32"/>
        <v>8.6052103444342637E-2</v>
      </c>
      <c r="Z125">
        <f t="shared" si="39"/>
        <v>9.7998238021760109E-2</v>
      </c>
      <c r="AA125">
        <f t="shared" si="33"/>
        <v>2.1880750638556025E-2</v>
      </c>
    </row>
    <row r="126" spans="1:69" ht="17" thickBot="1" x14ac:dyDescent="0.25">
      <c r="A126" s="74"/>
      <c r="B126" s="75"/>
      <c r="C126" s="78"/>
      <c r="E126">
        <v>1.25</v>
      </c>
      <c r="F126">
        <v>1.6668573936377346E-2</v>
      </c>
      <c r="G126">
        <v>5.1671214013481293E-2</v>
      </c>
      <c r="H126">
        <v>4.861073684409789E-2</v>
      </c>
      <c r="I126">
        <v>5.0000000000000001E-3</v>
      </c>
      <c r="J126">
        <f t="shared" si="28"/>
        <v>1.6668573936377346E-2</v>
      </c>
      <c r="K126">
        <f t="shared" si="34"/>
        <v>6.2500000000000003E-3</v>
      </c>
      <c r="L126">
        <f t="shared" si="29"/>
        <v>5.1671214013481293E-2</v>
      </c>
      <c r="M126">
        <f t="shared" si="35"/>
        <v>9.0662660323558436E-2</v>
      </c>
      <c r="N126">
        <f t="shared" si="30"/>
        <v>4.861073684409789E-2</v>
      </c>
      <c r="O126">
        <f t="shared" si="36"/>
        <v>4.0479257440036658E-2</v>
      </c>
      <c r="Q126">
        <v>1.25</v>
      </c>
      <c r="R126">
        <v>4.3491985178219394E-2</v>
      </c>
      <c r="S126">
        <v>8.2472039273765715E-2</v>
      </c>
      <c r="T126">
        <v>2.4681193600484371E-2</v>
      </c>
      <c r="U126">
        <v>1.25E-3</v>
      </c>
      <c r="V126">
        <f t="shared" si="31"/>
        <v>4.3491985178219394E-2</v>
      </c>
      <c r="W126">
        <f t="shared" si="37"/>
        <v>1.5625000000000001E-3</v>
      </c>
      <c r="X126">
        <f t="shared" si="38"/>
        <v>8.2472039273765715E-2</v>
      </c>
      <c r="Y126">
        <f t="shared" si="32"/>
        <v>8.2472039273765715E-2</v>
      </c>
      <c r="Z126">
        <f t="shared" si="39"/>
        <v>0.11906375586152365</v>
      </c>
      <c r="AA126">
        <f t="shared" si="33"/>
        <v>2.4681193600484371E-2</v>
      </c>
    </row>
    <row r="127" spans="1:69" x14ac:dyDescent="0.2">
      <c r="E127">
        <v>1.5</v>
      </c>
      <c r="F127">
        <v>1.3213487417565541E-2</v>
      </c>
      <c r="G127">
        <v>4.7193657794495004E-2</v>
      </c>
      <c r="H127">
        <v>5.0972119880166533E-2</v>
      </c>
      <c r="I127">
        <v>5.0000000000000001E-3</v>
      </c>
      <c r="J127">
        <f t="shared" si="28"/>
        <v>1.3213487417565541E-2</v>
      </c>
      <c r="K127">
        <f t="shared" si="34"/>
        <v>7.5000000000000006E-3</v>
      </c>
      <c r="L127">
        <f t="shared" si="29"/>
        <v>4.7193657794495004E-2</v>
      </c>
      <c r="M127">
        <f t="shared" si="35"/>
        <v>0.10302076929955548</v>
      </c>
      <c r="N127">
        <f t="shared" si="30"/>
        <v>5.0972119880166533E-2</v>
      </c>
      <c r="O127">
        <f t="shared" si="36"/>
        <v>5.292711453056971E-2</v>
      </c>
      <c r="Q127">
        <v>1.5</v>
      </c>
      <c r="R127">
        <v>4.0658232626894351E-2</v>
      </c>
      <c r="S127">
        <v>7.9958199709292188E-2</v>
      </c>
      <c r="T127">
        <v>2.6969119903497547E-2</v>
      </c>
      <c r="U127">
        <v>1.25E-3</v>
      </c>
      <c r="V127">
        <f t="shared" si="31"/>
        <v>4.0658232626894351E-2</v>
      </c>
      <c r="W127">
        <f t="shared" si="37"/>
        <v>1.8750000000000001E-3</v>
      </c>
      <c r="X127">
        <f t="shared" si="38"/>
        <v>7.9958199709292188E-2</v>
      </c>
      <c r="Y127">
        <f t="shared" si="32"/>
        <v>7.9958199709292188E-2</v>
      </c>
      <c r="Z127">
        <f t="shared" si="39"/>
        <v>0.13936753573440588</v>
      </c>
      <c r="AA127">
        <f t="shared" si="33"/>
        <v>2.6969119903497547E-2</v>
      </c>
    </row>
    <row r="128" spans="1:69" x14ac:dyDescent="0.2">
      <c r="E128">
        <v>1.75</v>
      </c>
      <c r="F128">
        <v>1.0086499585040244E-2</v>
      </c>
      <c r="G128">
        <v>4.3023042099212587E-2</v>
      </c>
      <c r="H128">
        <v>5.4215723818957277E-2</v>
      </c>
      <c r="I128">
        <v>5.0000000000000001E-3</v>
      </c>
      <c r="J128">
        <f t="shared" si="28"/>
        <v>1.0086499585040244E-2</v>
      </c>
      <c r="K128">
        <f t="shared" si="34"/>
        <v>8.7500000000000008E-3</v>
      </c>
      <c r="L128">
        <f t="shared" si="29"/>
        <v>4.3023042099212587E-2</v>
      </c>
      <c r="M128">
        <f t="shared" si="35"/>
        <v>0.11429785678626893</v>
      </c>
      <c r="N128">
        <f t="shared" si="30"/>
        <v>5.4215723818957277E-2</v>
      </c>
      <c r="O128">
        <f t="shared" si="36"/>
        <v>6.6075594992960188E-2</v>
      </c>
      <c r="Q128">
        <v>1.75</v>
      </c>
      <c r="R128">
        <v>3.8376505779049101E-2</v>
      </c>
      <c r="S128">
        <v>7.7620965064127009E-2</v>
      </c>
      <c r="T128">
        <v>2.8793013883127379E-2</v>
      </c>
      <c r="U128">
        <v>1.25E-3</v>
      </c>
      <c r="V128">
        <f t="shared" si="31"/>
        <v>3.8376505779049101E-2</v>
      </c>
      <c r="W128">
        <f t="shared" si="37"/>
        <v>2.1875000000000002E-3</v>
      </c>
      <c r="X128">
        <f t="shared" si="38"/>
        <v>7.7620965064127009E-2</v>
      </c>
      <c r="Y128">
        <f t="shared" si="32"/>
        <v>7.7620965064127009E-2</v>
      </c>
      <c r="Z128">
        <f t="shared" si="39"/>
        <v>0.15906493133108329</v>
      </c>
      <c r="AA128">
        <f t="shared" si="33"/>
        <v>2.8793013883127379E-2</v>
      </c>
    </row>
    <row r="129" spans="5:27" x14ac:dyDescent="0.2">
      <c r="E129">
        <v>2</v>
      </c>
      <c r="F129">
        <v>7.8692619441651981E-3</v>
      </c>
      <c r="G129">
        <v>4.1375099253144372E-2</v>
      </c>
      <c r="H129">
        <v>5.5263654840896063E-2</v>
      </c>
      <c r="I129">
        <v>5.0000000000000001E-3</v>
      </c>
      <c r="J129">
        <f t="shared" si="28"/>
        <v>7.8692619441651981E-3</v>
      </c>
      <c r="K129">
        <f t="shared" si="34"/>
        <v>0.01</v>
      </c>
      <c r="L129">
        <f t="shared" si="29"/>
        <v>4.1375099253144372E-2</v>
      </c>
      <c r="M129">
        <f t="shared" si="35"/>
        <v>0.12484762445531356</v>
      </c>
      <c r="N129">
        <f t="shared" si="30"/>
        <v>5.5263654840896063E-2</v>
      </c>
      <c r="O129">
        <f t="shared" si="36"/>
        <v>7.9760517325441857E-2</v>
      </c>
      <c r="Q129">
        <v>2</v>
      </c>
      <c r="R129">
        <v>3.6374836574009951E-2</v>
      </c>
      <c r="S129">
        <v>7.5208670414336459E-2</v>
      </c>
      <c r="T129">
        <v>3.0046355720478358E-2</v>
      </c>
      <c r="U129">
        <v>1.25E-3</v>
      </c>
      <c r="V129">
        <f t="shared" si="31"/>
        <v>3.6374836574009951E-2</v>
      </c>
      <c r="W129">
        <f t="shared" si="37"/>
        <v>2.5000000000000001E-3</v>
      </c>
      <c r="X129">
        <f t="shared" si="38"/>
        <v>7.5208670414336459E-2</v>
      </c>
      <c r="Y129">
        <f t="shared" si="32"/>
        <v>7.5208670414336459E-2</v>
      </c>
      <c r="Z129">
        <f t="shared" si="39"/>
        <v>0.17816863576589123</v>
      </c>
      <c r="AA129">
        <f t="shared" si="33"/>
        <v>3.0046355720478358E-2</v>
      </c>
    </row>
    <row r="130" spans="5:27" x14ac:dyDescent="0.2">
      <c r="E130">
        <v>2.25</v>
      </c>
      <c r="F130">
        <v>6.0731901931223124E-3</v>
      </c>
      <c r="G130">
        <v>3.8952861443890187E-2</v>
      </c>
      <c r="H130">
        <v>5.6346343721641025E-2</v>
      </c>
      <c r="I130">
        <v>5.0000000000000001E-3</v>
      </c>
      <c r="J130">
        <f t="shared" si="28"/>
        <v>6.0731901931223124E-3</v>
      </c>
      <c r="K130">
        <f t="shared" si="34"/>
        <v>1.125E-2</v>
      </c>
      <c r="L130">
        <f t="shared" si="29"/>
        <v>3.8952861443890187E-2</v>
      </c>
      <c r="M130">
        <f t="shared" si="35"/>
        <v>0.13488861954244288</v>
      </c>
      <c r="N130">
        <f t="shared" si="30"/>
        <v>5.6346343721641025E-2</v>
      </c>
      <c r="O130">
        <f t="shared" si="36"/>
        <v>9.371176714575899E-2</v>
      </c>
      <c r="Q130">
        <v>2.25</v>
      </c>
      <c r="R130">
        <v>3.4375039435665632E-2</v>
      </c>
      <c r="S130">
        <v>7.2764630153415846E-2</v>
      </c>
      <c r="T130">
        <v>3.1792665115794871E-2</v>
      </c>
      <c r="U130">
        <v>1.25E-3</v>
      </c>
      <c r="V130">
        <f t="shared" si="31"/>
        <v>3.4375039435665632E-2</v>
      </c>
      <c r="W130">
        <f t="shared" si="37"/>
        <v>2.8124999999999999E-3</v>
      </c>
      <c r="X130">
        <f t="shared" si="38"/>
        <v>7.2764630153415846E-2</v>
      </c>
      <c r="Y130">
        <f t="shared" si="32"/>
        <v>7.2764630153415846E-2</v>
      </c>
      <c r="Z130">
        <f t="shared" si="39"/>
        <v>0.19666529833686028</v>
      </c>
      <c r="AA130">
        <f t="shared" si="33"/>
        <v>3.1792665115794871E-2</v>
      </c>
    </row>
    <row r="131" spans="5:27" x14ac:dyDescent="0.2">
      <c r="E131">
        <v>2.5</v>
      </c>
      <c r="F131">
        <v>4.8444047792311068E-3</v>
      </c>
      <c r="G131">
        <v>3.7892738303679216E-2</v>
      </c>
      <c r="H131">
        <v>5.7997173129810592E-2</v>
      </c>
      <c r="I131">
        <v>5.0000000000000001E-3</v>
      </c>
      <c r="J131">
        <f t="shared" si="28"/>
        <v>4.8444047792311068E-3</v>
      </c>
      <c r="K131">
        <f t="shared" si="34"/>
        <v>1.2499999999999999E-2</v>
      </c>
      <c r="L131">
        <f t="shared" si="29"/>
        <v>3.7892738303679216E-2</v>
      </c>
      <c r="M131">
        <f t="shared" si="35"/>
        <v>0.14449431951088906</v>
      </c>
      <c r="N131">
        <f t="shared" si="30"/>
        <v>5.7997173129810592E-2</v>
      </c>
      <c r="O131">
        <f t="shared" si="36"/>
        <v>0.10800470675219044</v>
      </c>
      <c r="Q131">
        <v>2.5</v>
      </c>
      <c r="R131">
        <v>3.2700604195835613E-2</v>
      </c>
      <c r="S131">
        <v>7.0633998559117006E-2</v>
      </c>
      <c r="T131">
        <v>3.3194902818632209E-2</v>
      </c>
      <c r="U131">
        <v>1.25E-3</v>
      </c>
      <c r="V131">
        <f t="shared" si="31"/>
        <v>3.2700604195835613E-2</v>
      </c>
      <c r="W131">
        <f t="shared" si="37"/>
        <v>3.1249999999999997E-3</v>
      </c>
      <c r="X131">
        <f t="shared" si="38"/>
        <v>7.0633998559117006E-2</v>
      </c>
      <c r="Y131">
        <f t="shared" si="32"/>
        <v>7.0633998559117006E-2</v>
      </c>
      <c r="Z131">
        <f t="shared" si="39"/>
        <v>0.21459012692592688</v>
      </c>
      <c r="AA131">
        <f t="shared" si="33"/>
        <v>3.3194902818632209E-2</v>
      </c>
    </row>
    <row r="132" spans="5:27" x14ac:dyDescent="0.2">
      <c r="E132">
        <v>2.75</v>
      </c>
      <c r="F132">
        <v>3.873928169623462E-3</v>
      </c>
      <c r="G132">
        <v>3.5403644497110767E-2</v>
      </c>
      <c r="H132">
        <v>5.7763072932063703E-2</v>
      </c>
      <c r="I132">
        <v>5.0000000000000001E-3</v>
      </c>
      <c r="J132">
        <f t="shared" si="28"/>
        <v>3.873928169623462E-3</v>
      </c>
      <c r="K132">
        <f t="shared" si="34"/>
        <v>1.3749999999999998E-2</v>
      </c>
      <c r="L132">
        <f t="shared" si="29"/>
        <v>3.5403644497110767E-2</v>
      </c>
      <c r="M132">
        <f t="shared" si="35"/>
        <v>0.15365636736098781</v>
      </c>
      <c r="N132">
        <f t="shared" si="30"/>
        <v>5.7763072932063703E-2</v>
      </c>
      <c r="O132">
        <f t="shared" si="36"/>
        <v>0.12247473750992473</v>
      </c>
      <c r="Q132">
        <v>2.75</v>
      </c>
      <c r="R132">
        <v>3.0942675271566807E-2</v>
      </c>
      <c r="S132">
        <v>6.8714362866919274E-2</v>
      </c>
      <c r="T132">
        <v>3.4790694449805634E-2</v>
      </c>
      <c r="U132">
        <v>1.25E-3</v>
      </c>
      <c r="V132">
        <f t="shared" si="31"/>
        <v>3.0942675271566807E-2</v>
      </c>
      <c r="W132">
        <f t="shared" si="37"/>
        <v>3.4374999999999996E-3</v>
      </c>
      <c r="X132">
        <f t="shared" si="38"/>
        <v>6.8714362866919274E-2</v>
      </c>
      <c r="Y132">
        <f t="shared" si="32"/>
        <v>6.8714362866919274E-2</v>
      </c>
      <c r="Z132">
        <f t="shared" si="39"/>
        <v>0.23200867210418141</v>
      </c>
      <c r="AA132">
        <f t="shared" si="33"/>
        <v>3.4790694449805634E-2</v>
      </c>
    </row>
    <row r="133" spans="5:27" x14ac:dyDescent="0.2">
      <c r="E133">
        <v>3</v>
      </c>
      <c r="F133">
        <v>3.2211923614601616E-3</v>
      </c>
      <c r="G133">
        <v>3.5072570770968585E-2</v>
      </c>
      <c r="H133">
        <v>5.9750012039287016E-2</v>
      </c>
      <c r="I133">
        <v>5.0000000000000001E-3</v>
      </c>
      <c r="J133">
        <f t="shared" si="28"/>
        <v>3.2211923614601616E-3</v>
      </c>
      <c r="K133">
        <f t="shared" si="34"/>
        <v>1.4999999999999998E-2</v>
      </c>
      <c r="L133">
        <f t="shared" si="29"/>
        <v>3.5072570770968585E-2</v>
      </c>
      <c r="M133">
        <f t="shared" si="35"/>
        <v>0.16246589426949773</v>
      </c>
      <c r="N133">
        <f t="shared" si="30"/>
        <v>5.9750012039287016E-2</v>
      </c>
      <c r="O133">
        <f t="shared" si="36"/>
        <v>0.13716387313134357</v>
      </c>
      <c r="Q133">
        <v>3</v>
      </c>
      <c r="R133">
        <v>2.9082629860474829E-2</v>
      </c>
      <c r="S133">
        <v>6.6112525105601685E-2</v>
      </c>
      <c r="T133">
        <v>3.5798842241480291E-2</v>
      </c>
      <c r="U133">
        <v>1.25E-3</v>
      </c>
      <c r="V133">
        <f t="shared" si="31"/>
        <v>2.9082629860474829E-2</v>
      </c>
      <c r="W133">
        <f t="shared" si="37"/>
        <v>3.7499999999999994E-3</v>
      </c>
      <c r="X133">
        <f t="shared" si="38"/>
        <v>6.6112525105601685E-2</v>
      </c>
      <c r="Y133">
        <f t="shared" si="32"/>
        <v>6.6112525105601685E-2</v>
      </c>
      <c r="Z133">
        <f t="shared" si="39"/>
        <v>0.24886203310074653</v>
      </c>
      <c r="AA133">
        <f t="shared" si="33"/>
        <v>3.5798842241480291E-2</v>
      </c>
    </row>
    <row r="134" spans="5:27" x14ac:dyDescent="0.2">
      <c r="E134">
        <v>3.25</v>
      </c>
      <c r="F134">
        <v>2.7394678180083691E-3</v>
      </c>
      <c r="G134">
        <v>3.3591559248434738E-2</v>
      </c>
      <c r="H134">
        <v>5.9167713924375524E-2</v>
      </c>
      <c r="I134">
        <v>5.0000000000000001E-3</v>
      </c>
      <c r="J134">
        <f t="shared" si="28"/>
        <v>2.7394678180083691E-3</v>
      </c>
      <c r="K134">
        <f t="shared" si="34"/>
        <v>1.6249999999999997E-2</v>
      </c>
      <c r="L134">
        <f t="shared" si="29"/>
        <v>3.3591559248434738E-2</v>
      </c>
      <c r="M134">
        <f t="shared" si="35"/>
        <v>0.17104891052192314</v>
      </c>
      <c r="N134">
        <f t="shared" si="30"/>
        <v>5.9167713924375524E-2</v>
      </c>
      <c r="O134">
        <f t="shared" si="36"/>
        <v>0.15202858887680137</v>
      </c>
      <c r="Q134">
        <v>3.25</v>
      </c>
      <c r="R134">
        <v>2.7541109984293162E-2</v>
      </c>
      <c r="S134">
        <v>6.4232376309997632E-2</v>
      </c>
      <c r="T134">
        <v>3.7224659185232704E-2</v>
      </c>
      <c r="U134">
        <v>1.25E-3</v>
      </c>
      <c r="V134">
        <f t="shared" si="31"/>
        <v>2.7541109984293162E-2</v>
      </c>
      <c r="W134">
        <f>W133+(((((U134+U133)/2)))^$C$124)*(Q134-Q133)</f>
        <v>4.0624999999999993E-3</v>
      </c>
      <c r="X134">
        <f t="shared" si="38"/>
        <v>6.4232376309997632E-2</v>
      </c>
      <c r="Y134">
        <f t="shared" si="32"/>
        <v>6.4232376309997632E-2</v>
      </c>
      <c r="Z134">
        <f t="shared" si="39"/>
        <v>0.26515514577769644</v>
      </c>
      <c r="AA134">
        <f t="shared" si="33"/>
        <v>3.7224659185232704E-2</v>
      </c>
    </row>
    <row r="135" spans="5:27" x14ac:dyDescent="0.2">
      <c r="E135">
        <v>3.5</v>
      </c>
      <c r="F135">
        <v>2.3346190612485709E-3</v>
      </c>
      <c r="G135">
        <v>3.3671529955896701E-2</v>
      </c>
      <c r="H135">
        <v>5.9913523991979328E-2</v>
      </c>
      <c r="I135">
        <v>5.0000000000000001E-3</v>
      </c>
      <c r="J135">
        <f t="shared" si="28"/>
        <v>2.3346190612485709E-3</v>
      </c>
      <c r="K135">
        <f t="shared" si="34"/>
        <v>1.7499999999999998E-2</v>
      </c>
      <c r="L135">
        <f t="shared" si="29"/>
        <v>3.3671529955896701E-2</v>
      </c>
      <c r="M135">
        <f t="shared" si="35"/>
        <v>0.17945679667246456</v>
      </c>
      <c r="N135">
        <f t="shared" si="30"/>
        <v>5.9913523991979328E-2</v>
      </c>
      <c r="O135">
        <f t="shared" si="36"/>
        <v>0.16691374361634573</v>
      </c>
      <c r="Q135">
        <v>3.5</v>
      </c>
      <c r="R135">
        <v>2.5935428893350126E-2</v>
      </c>
      <c r="S135">
        <v>6.1762587201389475E-2</v>
      </c>
      <c r="T135">
        <v>3.8543823112469816E-2</v>
      </c>
      <c r="U135">
        <v>1.25E-3</v>
      </c>
      <c r="V135">
        <f t="shared" si="31"/>
        <v>2.5935428893350126E-2</v>
      </c>
      <c r="W135">
        <f t="shared" si="37"/>
        <v>4.3749999999999995E-3</v>
      </c>
      <c r="X135">
        <f t="shared" si="38"/>
        <v>6.1762587201389475E-2</v>
      </c>
      <c r="Y135">
        <f t="shared" si="32"/>
        <v>6.1762587201389475E-2</v>
      </c>
      <c r="Z135">
        <f t="shared" si="39"/>
        <v>0.28090451621661983</v>
      </c>
      <c r="AA135">
        <f t="shared" si="33"/>
        <v>3.8543823112469816E-2</v>
      </c>
    </row>
    <row r="136" spans="5:27" x14ac:dyDescent="0.2">
      <c r="E136">
        <v>3.75</v>
      </c>
      <c r="F136">
        <v>2.0542941406629244E-3</v>
      </c>
      <c r="G136">
        <v>3.3413571347496715E-2</v>
      </c>
      <c r="H136">
        <v>6.0110699981239871E-2</v>
      </c>
      <c r="I136">
        <v>5.0000000000000001E-3</v>
      </c>
      <c r="J136">
        <f t="shared" si="28"/>
        <v>2.0542941406629244E-3</v>
      </c>
      <c r="K136">
        <f t="shared" si="34"/>
        <v>1.8749999999999999E-2</v>
      </c>
      <c r="L136">
        <f t="shared" si="29"/>
        <v>3.3413571347496715E-2</v>
      </c>
      <c r="M136">
        <f t="shared" si="35"/>
        <v>0.18784243433538875</v>
      </c>
      <c r="N136">
        <f t="shared" si="30"/>
        <v>6.0110699981239871E-2</v>
      </c>
      <c r="O136">
        <f t="shared" si="36"/>
        <v>0.18191677161299813</v>
      </c>
      <c r="Q136">
        <v>3.75</v>
      </c>
      <c r="R136">
        <v>2.4345686217682756E-2</v>
      </c>
      <c r="S136">
        <v>6.0156630964552073E-2</v>
      </c>
      <c r="T136">
        <v>3.9833996788048526E-2</v>
      </c>
      <c r="U136">
        <v>1.25E-3</v>
      </c>
      <c r="V136">
        <f t="shared" si="31"/>
        <v>2.4345686217682756E-2</v>
      </c>
      <c r="W136">
        <f t="shared" si="37"/>
        <v>4.6874999999999998E-3</v>
      </c>
      <c r="X136">
        <f t="shared" si="38"/>
        <v>6.0156630964552073E-2</v>
      </c>
      <c r="Y136">
        <f t="shared" si="32"/>
        <v>6.0156630964552073E-2</v>
      </c>
      <c r="Z136">
        <f t="shared" si="39"/>
        <v>0.2961444184873625</v>
      </c>
      <c r="AA136">
        <f t="shared" si="33"/>
        <v>3.9833996788048526E-2</v>
      </c>
    </row>
    <row r="137" spans="5:27" x14ac:dyDescent="0.2">
      <c r="E137">
        <v>4</v>
      </c>
      <c r="F137">
        <v>1.8411013558541707E-3</v>
      </c>
      <c r="G137">
        <v>3.2859341832688835E-2</v>
      </c>
      <c r="H137">
        <v>5.9452053768623662E-2</v>
      </c>
      <c r="I137">
        <v>5.0000000000000001E-3</v>
      </c>
      <c r="J137">
        <f t="shared" si="28"/>
        <v>1.8411013558541707E-3</v>
      </c>
      <c r="K137">
        <f t="shared" si="34"/>
        <v>0.02</v>
      </c>
      <c r="L137">
        <f t="shared" si="29"/>
        <v>3.2859341832688835E-2</v>
      </c>
      <c r="M137">
        <f t="shared" si="35"/>
        <v>0.19612654848291194</v>
      </c>
      <c r="N137">
        <f t="shared" si="30"/>
        <v>5.9452053768623662E-2</v>
      </c>
      <c r="O137">
        <f t="shared" si="36"/>
        <v>0.19686211583173108</v>
      </c>
      <c r="Q137">
        <v>4</v>
      </c>
      <c r="R137">
        <v>2.2761733045632133E-2</v>
      </c>
      <c r="S137">
        <v>5.8246618888176886E-2</v>
      </c>
      <c r="T137">
        <v>4.1237277921689283E-2</v>
      </c>
      <c r="U137">
        <v>1.25E-3</v>
      </c>
      <c r="V137">
        <f t="shared" si="31"/>
        <v>2.2761733045632133E-2</v>
      </c>
      <c r="W137">
        <f t="shared" si="37"/>
        <v>5.0000000000000001E-3</v>
      </c>
      <c r="X137">
        <f t="shared" si="38"/>
        <v>5.8246618888176886E-2</v>
      </c>
      <c r="Y137">
        <f t="shared" si="32"/>
        <v>5.8246618888176886E-2</v>
      </c>
      <c r="Z137">
        <f t="shared" si="39"/>
        <v>0.31094482471895363</v>
      </c>
      <c r="AA137">
        <f t="shared" si="33"/>
        <v>4.1237277921689283E-2</v>
      </c>
    </row>
    <row r="138" spans="5:27" x14ac:dyDescent="0.2">
      <c r="E138">
        <v>4.25</v>
      </c>
      <c r="F138">
        <v>1.7157741509373184E-3</v>
      </c>
      <c r="G138">
        <v>3.2098672160277654E-2</v>
      </c>
      <c r="H138">
        <v>6.090759263776703E-2</v>
      </c>
      <c r="I138">
        <v>5.0000000000000001E-3</v>
      </c>
      <c r="J138">
        <f t="shared" si="28"/>
        <v>1.7157741509373184E-3</v>
      </c>
      <c r="K138">
        <f t="shared" si="34"/>
        <v>2.1250000000000002E-2</v>
      </c>
      <c r="L138">
        <f t="shared" si="29"/>
        <v>3.2098672160277654E-2</v>
      </c>
      <c r="M138">
        <f t="shared" si="35"/>
        <v>0.20424630023203275</v>
      </c>
      <c r="N138">
        <f t="shared" si="30"/>
        <v>6.090759263776703E-2</v>
      </c>
      <c r="O138">
        <f t="shared" si="36"/>
        <v>0.21190707163252992</v>
      </c>
      <c r="Q138">
        <v>4.25</v>
      </c>
      <c r="R138">
        <v>2.1384497733245588E-2</v>
      </c>
      <c r="S138">
        <v>5.6260671705850168E-2</v>
      </c>
      <c r="T138">
        <v>4.2302080687075555E-2</v>
      </c>
      <c r="U138">
        <v>1.25E-3</v>
      </c>
      <c r="V138">
        <f t="shared" si="31"/>
        <v>2.1384497733245588E-2</v>
      </c>
      <c r="W138">
        <f t="shared" si="37"/>
        <v>5.3125000000000004E-3</v>
      </c>
      <c r="X138">
        <f t="shared" si="38"/>
        <v>5.6260671705850168E-2</v>
      </c>
      <c r="Y138">
        <f t="shared" si="32"/>
        <v>5.6260671705850168E-2</v>
      </c>
      <c r="Z138">
        <f t="shared" si="39"/>
        <v>0.32525823604320703</v>
      </c>
      <c r="AA138">
        <f t="shared" si="33"/>
        <v>4.2302080687075555E-2</v>
      </c>
    </row>
    <row r="139" spans="5:27" x14ac:dyDescent="0.2">
      <c r="E139">
        <v>4.5</v>
      </c>
      <c r="F139">
        <v>1.6152302608732879E-3</v>
      </c>
      <c r="G139">
        <v>3.1912125125653321E-2</v>
      </c>
      <c r="H139">
        <v>6.0599762805849472E-2</v>
      </c>
      <c r="I139">
        <v>5.0000000000000001E-3</v>
      </c>
      <c r="J139">
        <f t="shared" si="28"/>
        <v>1.6152302608732879E-3</v>
      </c>
      <c r="K139">
        <f t="shared" si="34"/>
        <v>2.2500000000000003E-2</v>
      </c>
      <c r="L139">
        <f t="shared" si="29"/>
        <v>3.1912125125653321E-2</v>
      </c>
      <c r="M139">
        <f t="shared" si="35"/>
        <v>0.21224764989277412</v>
      </c>
      <c r="N139">
        <f t="shared" si="30"/>
        <v>6.0599762805849472E-2</v>
      </c>
      <c r="O139">
        <f t="shared" si="36"/>
        <v>0.22709549106298199</v>
      </c>
      <c r="Q139">
        <v>4.5</v>
      </c>
      <c r="R139">
        <v>1.9908880071922527E-2</v>
      </c>
      <c r="S139">
        <v>5.4563169453174513E-2</v>
      </c>
      <c r="T139">
        <v>4.3366715494976296E-2</v>
      </c>
      <c r="U139">
        <v>1.25E-3</v>
      </c>
      <c r="V139">
        <f t="shared" si="31"/>
        <v>1.9908880071922527E-2</v>
      </c>
      <c r="W139">
        <f t="shared" si="37"/>
        <v>5.6250000000000007E-3</v>
      </c>
      <c r="X139">
        <f t="shared" si="38"/>
        <v>5.4563169453174513E-2</v>
      </c>
      <c r="Y139">
        <f t="shared" si="32"/>
        <v>5.4563169453174513E-2</v>
      </c>
      <c r="Z139">
        <f t="shared" si="39"/>
        <v>0.3391112161880851</v>
      </c>
      <c r="AA139">
        <f t="shared" si="33"/>
        <v>4.3366715494976296E-2</v>
      </c>
    </row>
    <row r="140" spans="5:27" x14ac:dyDescent="0.2">
      <c r="E140">
        <v>4.75</v>
      </c>
      <c r="F140">
        <v>1.5856674316345122E-3</v>
      </c>
      <c r="G140">
        <v>3.1500919829827584E-2</v>
      </c>
      <c r="H140">
        <v>6.0714981315398688E-2</v>
      </c>
      <c r="I140">
        <v>5.0000000000000001E-3</v>
      </c>
      <c r="J140">
        <f t="shared" si="28"/>
        <v>1.5856674316345122E-3</v>
      </c>
      <c r="K140">
        <f t="shared" si="34"/>
        <v>2.3750000000000004E-2</v>
      </c>
      <c r="L140">
        <f t="shared" si="29"/>
        <v>3.1500919829827584E-2</v>
      </c>
      <c r="M140">
        <f t="shared" si="35"/>
        <v>0.22017428051220922</v>
      </c>
      <c r="N140">
        <f t="shared" si="30"/>
        <v>6.0714981315398688E-2</v>
      </c>
      <c r="O140">
        <f t="shared" si="36"/>
        <v>0.242259834078138</v>
      </c>
      <c r="Q140">
        <v>4.75</v>
      </c>
      <c r="R140">
        <v>1.8589666091717371E-2</v>
      </c>
      <c r="S140">
        <v>5.2914749100632631E-2</v>
      </c>
      <c r="T140">
        <v>4.4063285462754898E-2</v>
      </c>
      <c r="U140">
        <v>1.25E-3</v>
      </c>
      <c r="V140">
        <f t="shared" si="31"/>
        <v>1.8589666091717371E-2</v>
      </c>
      <c r="W140">
        <f t="shared" si="37"/>
        <v>5.9375000000000009E-3</v>
      </c>
      <c r="X140">
        <f t="shared" si="38"/>
        <v>5.2914749100632631E-2</v>
      </c>
      <c r="Y140">
        <f t="shared" si="32"/>
        <v>5.2914749100632631E-2</v>
      </c>
      <c r="Z140">
        <f t="shared" si="39"/>
        <v>0.35254595600731098</v>
      </c>
      <c r="AA140">
        <f t="shared" si="33"/>
        <v>4.4063285462754898E-2</v>
      </c>
    </row>
    <row r="141" spans="5:27" x14ac:dyDescent="0.2">
      <c r="E141">
        <v>5.25</v>
      </c>
      <c r="F141">
        <v>1.5585513078886235E-3</v>
      </c>
      <c r="G141">
        <v>3.1482626049088733E-2</v>
      </c>
      <c r="H141">
        <v>6.0533861385805077E-2</v>
      </c>
      <c r="I141">
        <v>5.0000000000000001E-3</v>
      </c>
      <c r="J141">
        <f t="shared" si="28"/>
        <v>1.5585513078886235E-3</v>
      </c>
      <c r="K141">
        <f t="shared" si="34"/>
        <v>2.6250000000000002E-2</v>
      </c>
      <c r="L141">
        <f t="shared" si="29"/>
        <v>3.1482626049088733E-2</v>
      </c>
      <c r="M141">
        <f t="shared" si="35"/>
        <v>0.2359201669819383</v>
      </c>
      <c r="N141">
        <f t="shared" si="30"/>
        <v>6.0533861385805077E-2</v>
      </c>
      <c r="O141">
        <f t="shared" si="36"/>
        <v>0.27257204475343894</v>
      </c>
      <c r="Q141">
        <v>5.25</v>
      </c>
      <c r="R141">
        <v>1.5235070457584403E-2</v>
      </c>
      <c r="S141">
        <v>4.9066715808942549E-2</v>
      </c>
      <c r="T141">
        <v>4.822235682424842E-2</v>
      </c>
      <c r="U141">
        <v>1.25E-3</v>
      </c>
      <c r="V141">
        <f t="shared" si="31"/>
        <v>1.5235070457584403E-2</v>
      </c>
      <c r="W141">
        <f t="shared" si="37"/>
        <v>6.5625000000000006E-3</v>
      </c>
      <c r="X141">
        <f t="shared" si="38"/>
        <v>4.9066715808942549E-2</v>
      </c>
      <c r="Y141">
        <f t="shared" si="32"/>
        <v>4.9066715808942549E-2</v>
      </c>
      <c r="Z141">
        <f t="shared" si="39"/>
        <v>0.37804132223470477</v>
      </c>
      <c r="AA141">
        <f t="shared" si="33"/>
        <v>4.822235682424842E-2</v>
      </c>
    </row>
    <row r="142" spans="5:27" x14ac:dyDescent="0.2">
      <c r="E142">
        <v>5.75</v>
      </c>
      <c r="F142">
        <v>1.5312806233812775E-3</v>
      </c>
      <c r="G142">
        <v>3.0202046551856345E-2</v>
      </c>
      <c r="H142">
        <v>6.0636384454293091E-2</v>
      </c>
      <c r="I142">
        <v>5.0000000000000001E-3</v>
      </c>
      <c r="J142">
        <f t="shared" si="28"/>
        <v>1.5312806233812775E-3</v>
      </c>
      <c r="K142">
        <f t="shared" si="34"/>
        <v>2.8750000000000001E-2</v>
      </c>
      <c r="L142">
        <f t="shared" si="29"/>
        <v>3.0202046551856345E-2</v>
      </c>
      <c r="M142">
        <f t="shared" si="35"/>
        <v>0.25134133513217455</v>
      </c>
      <c r="N142">
        <f t="shared" si="30"/>
        <v>6.0636384454293091E-2</v>
      </c>
      <c r="O142">
        <f t="shared" si="36"/>
        <v>0.30286460621346345</v>
      </c>
      <c r="Q142">
        <v>5.75</v>
      </c>
      <c r="R142">
        <v>1.1984308158563892E-2</v>
      </c>
      <c r="S142">
        <v>4.4881433078464296E-2</v>
      </c>
      <c r="T142">
        <v>5.0585900260490493E-2</v>
      </c>
      <c r="U142">
        <v>1.25E-3</v>
      </c>
      <c r="V142">
        <f t="shared" si="31"/>
        <v>1.1984308158563892E-2</v>
      </c>
      <c r="W142">
        <f t="shared" si="37"/>
        <v>7.1875000000000003E-3</v>
      </c>
      <c r="X142">
        <f t="shared" si="38"/>
        <v>4.4881433078464296E-2</v>
      </c>
      <c r="Y142">
        <f t="shared" si="32"/>
        <v>4.4881433078464296E-2</v>
      </c>
      <c r="Z142">
        <f t="shared" si="39"/>
        <v>0.40152835945655646</v>
      </c>
      <c r="AA142">
        <f t="shared" si="33"/>
        <v>5.0585900260490493E-2</v>
      </c>
    </row>
    <row r="143" spans="5:27" x14ac:dyDescent="0.2">
      <c r="E143">
        <v>6.25</v>
      </c>
      <c r="F143">
        <v>1.4829989194090308E-3</v>
      </c>
      <c r="G143">
        <v>2.9321245764663745E-2</v>
      </c>
      <c r="H143">
        <v>6.0525882536846431E-2</v>
      </c>
      <c r="I143">
        <v>5.0000000000000001E-3</v>
      </c>
      <c r="J143">
        <f t="shared" si="28"/>
        <v>1.4829989194090308E-3</v>
      </c>
      <c r="K143">
        <f t="shared" si="34"/>
        <v>3.125E-2</v>
      </c>
      <c r="L143">
        <f t="shared" si="29"/>
        <v>2.9321245764663745E-2</v>
      </c>
      <c r="M143">
        <f t="shared" si="35"/>
        <v>0.26622215821130457</v>
      </c>
      <c r="N143">
        <f t="shared" si="30"/>
        <v>6.0525882536846431E-2</v>
      </c>
      <c r="O143">
        <f t="shared" si="36"/>
        <v>0.3331551729612483</v>
      </c>
      <c r="Q143">
        <v>6.25</v>
      </c>
      <c r="R143">
        <v>9.0353019982331896E-3</v>
      </c>
      <c r="S143">
        <v>4.1272799859199211E-2</v>
      </c>
      <c r="T143">
        <v>5.2818505227298598E-2</v>
      </c>
      <c r="U143">
        <v>1.25E-3</v>
      </c>
      <c r="V143">
        <f t="shared" si="31"/>
        <v>9.0353019982331896E-3</v>
      </c>
      <c r="W143">
        <f t="shared" si="37"/>
        <v>7.8125E-3</v>
      </c>
      <c r="X143">
        <f t="shared" si="38"/>
        <v>4.1272799859199211E-2</v>
      </c>
      <c r="Y143">
        <f t="shared" si="32"/>
        <v>4.1272799859199211E-2</v>
      </c>
      <c r="Z143">
        <f t="shared" si="39"/>
        <v>0.42306691769097232</v>
      </c>
      <c r="AA143">
        <f t="shared" si="33"/>
        <v>5.2818505227298598E-2</v>
      </c>
    </row>
    <row r="144" spans="5:27" x14ac:dyDescent="0.2">
      <c r="E144">
        <v>6.75</v>
      </c>
      <c r="F144">
        <v>1.5478927755583998E-3</v>
      </c>
      <c r="G144">
        <v>2.907318211357859E-2</v>
      </c>
      <c r="H144">
        <v>6.152837301502978E-2</v>
      </c>
      <c r="I144">
        <v>5.0000000000000001E-3</v>
      </c>
      <c r="J144">
        <f t="shared" si="28"/>
        <v>1.5478927755583998E-3</v>
      </c>
      <c r="K144">
        <f t="shared" si="34"/>
        <v>3.3750000000000002E-2</v>
      </c>
      <c r="L144">
        <f t="shared" si="29"/>
        <v>2.907318211357859E-2</v>
      </c>
      <c r="M144">
        <f t="shared" si="35"/>
        <v>0.28082076518086518</v>
      </c>
      <c r="N144">
        <f t="shared" si="30"/>
        <v>6.152837301502978E-2</v>
      </c>
      <c r="O144">
        <f t="shared" si="36"/>
        <v>0.36366873684921736</v>
      </c>
      <c r="Q144">
        <v>6.75</v>
      </c>
      <c r="R144">
        <v>6.7947488899751081E-3</v>
      </c>
      <c r="S144">
        <v>3.8364502122362198E-2</v>
      </c>
      <c r="T144">
        <v>5.4231752585585893E-2</v>
      </c>
      <c r="U144">
        <v>1.25E-3</v>
      </c>
      <c r="V144">
        <f t="shared" si="31"/>
        <v>6.7947488899751081E-3</v>
      </c>
      <c r="W144">
        <f t="shared" si="37"/>
        <v>8.4375000000000006E-3</v>
      </c>
      <c r="X144">
        <f t="shared" si="38"/>
        <v>3.8364502122362198E-2</v>
      </c>
      <c r="Y144">
        <f t="shared" si="32"/>
        <v>3.8364502122362198E-2</v>
      </c>
      <c r="Z144">
        <f t="shared" si="39"/>
        <v>0.44297624318636269</v>
      </c>
      <c r="AA144">
        <f t="shared" si="33"/>
        <v>5.4231752585585893E-2</v>
      </c>
    </row>
    <row r="145" spans="5:27" x14ac:dyDescent="0.2">
      <c r="E145">
        <v>7.25</v>
      </c>
      <c r="F145">
        <v>1.5820957054197453E-3</v>
      </c>
      <c r="G145">
        <v>2.8633154286570733E-2</v>
      </c>
      <c r="H145">
        <v>6.1799377186272132E-2</v>
      </c>
      <c r="I145">
        <v>5.0000000000000001E-3</v>
      </c>
      <c r="J145">
        <f t="shared" si="28"/>
        <v>1.5820957054197453E-3</v>
      </c>
      <c r="K145">
        <f t="shared" si="34"/>
        <v>3.6250000000000004E-2</v>
      </c>
      <c r="L145">
        <f t="shared" si="29"/>
        <v>2.8633154286570733E-2</v>
      </c>
      <c r="M145">
        <f t="shared" si="35"/>
        <v>0.29524734928090252</v>
      </c>
      <c r="N145">
        <f t="shared" si="30"/>
        <v>6.1799377186272132E-2</v>
      </c>
      <c r="O145">
        <f t="shared" si="36"/>
        <v>0.39450067439954284</v>
      </c>
      <c r="Q145">
        <v>7.25</v>
      </c>
      <c r="R145">
        <v>4.9964121742415791E-3</v>
      </c>
      <c r="S145">
        <v>3.5882940856044557E-2</v>
      </c>
      <c r="T145">
        <v>5.5308636057460718E-2</v>
      </c>
      <c r="U145">
        <v>1.25E-3</v>
      </c>
      <c r="V145">
        <f t="shared" si="31"/>
        <v>4.9964121742415791E-3</v>
      </c>
      <c r="W145">
        <f t="shared" si="37"/>
        <v>9.0625000000000011E-3</v>
      </c>
      <c r="X145">
        <f t="shared" si="38"/>
        <v>3.5882940856044557E-2</v>
      </c>
      <c r="Y145">
        <f t="shared" si="32"/>
        <v>3.5882940856044557E-2</v>
      </c>
      <c r="Z145">
        <f t="shared" si="39"/>
        <v>0.46153810393096439</v>
      </c>
      <c r="AA145">
        <f t="shared" si="33"/>
        <v>5.5308636057460718E-2</v>
      </c>
    </row>
    <row r="146" spans="5:27" x14ac:dyDescent="0.2">
      <c r="Q146">
        <v>7.75</v>
      </c>
      <c r="R146">
        <v>3.8082494708492538E-3</v>
      </c>
      <c r="S146">
        <v>3.3993380179814306E-2</v>
      </c>
      <c r="T146">
        <v>5.6284975535249249E-2</v>
      </c>
      <c r="U146">
        <v>1.25E-3</v>
      </c>
      <c r="V146">
        <f t="shared" si="31"/>
        <v>3.8082494708492538E-3</v>
      </c>
      <c r="W146">
        <f t="shared" si="37"/>
        <v>9.6875000000000017E-3</v>
      </c>
      <c r="X146">
        <f t="shared" si="38"/>
        <v>3.3993380179814306E-2</v>
      </c>
      <c r="Y146">
        <f t="shared" si="32"/>
        <v>3.3993380179814306E-2</v>
      </c>
      <c r="Z146">
        <f t="shared" si="39"/>
        <v>0.4790071841899291</v>
      </c>
      <c r="AA146">
        <f t="shared" si="33"/>
        <v>5.6284975535249249E-2</v>
      </c>
    </row>
    <row r="147" spans="5:27" x14ac:dyDescent="0.2">
      <c r="Q147">
        <v>8.25</v>
      </c>
      <c r="R147">
        <v>3.0009778844652581E-3</v>
      </c>
      <c r="S147">
        <v>3.2506303277450257E-2</v>
      </c>
      <c r="T147">
        <v>5.6934352828110851E-2</v>
      </c>
      <c r="U147">
        <v>1.25E-3</v>
      </c>
      <c r="V147">
        <f t="shared" si="31"/>
        <v>3.0009778844652581E-3</v>
      </c>
      <c r="W147">
        <f t="shared" si="37"/>
        <v>1.0312500000000002E-2</v>
      </c>
      <c r="X147">
        <f t="shared" si="38"/>
        <v>3.2506303277450257E-2</v>
      </c>
      <c r="Y147">
        <f t="shared" si="32"/>
        <v>3.2506303277450257E-2</v>
      </c>
      <c r="Z147">
        <f t="shared" si="39"/>
        <v>0.49563210505424526</v>
      </c>
      <c r="AA147">
        <f t="shared" si="33"/>
        <v>5.6934352828110851E-2</v>
      </c>
    </row>
    <row r="148" spans="5:27" x14ac:dyDescent="0.2">
      <c r="Q148">
        <v>8.75</v>
      </c>
      <c r="R148">
        <v>2.4505904998878346E-3</v>
      </c>
      <c r="S148">
        <v>3.1432053727686454E-2</v>
      </c>
      <c r="T148">
        <v>5.722206385125117E-2</v>
      </c>
      <c r="U148">
        <v>1.25E-3</v>
      </c>
      <c r="V148">
        <f t="shared" si="31"/>
        <v>2.4505904998878346E-3</v>
      </c>
      <c r="W148">
        <f t="shared" si="37"/>
        <v>1.0937500000000003E-2</v>
      </c>
      <c r="X148">
        <f t="shared" si="38"/>
        <v>3.1432053727686454E-2</v>
      </c>
      <c r="Y148">
        <f t="shared" si="32"/>
        <v>3.1432053727686454E-2</v>
      </c>
      <c r="Z148">
        <f t="shared" si="39"/>
        <v>0.51161669430552947</v>
      </c>
      <c r="AA148">
        <f t="shared" si="33"/>
        <v>5.722206385125117E-2</v>
      </c>
    </row>
    <row r="149" spans="5:27" x14ac:dyDescent="0.2">
      <c r="Q149">
        <v>9.25</v>
      </c>
      <c r="R149">
        <v>2.4490357179448819E-3</v>
      </c>
      <c r="S149">
        <v>3.1031514234486003E-2</v>
      </c>
      <c r="T149">
        <v>5.7574594415312388E-2</v>
      </c>
      <c r="U149">
        <v>1.25E-3</v>
      </c>
      <c r="V149">
        <f t="shared" si="31"/>
        <v>2.4490357179448819E-3</v>
      </c>
      <c r="W149">
        <f t="shared" si="37"/>
        <v>1.1562500000000003E-2</v>
      </c>
      <c r="X149">
        <f t="shared" si="38"/>
        <v>3.1031514234486003E-2</v>
      </c>
      <c r="Y149">
        <f t="shared" si="32"/>
        <v>3.1031514234486003E-2</v>
      </c>
      <c r="Z149">
        <f t="shared" si="39"/>
        <v>0.52723258629607261</v>
      </c>
      <c r="AA149">
        <f t="shared" si="33"/>
        <v>5.7574594415312388E-2</v>
      </c>
    </row>
  </sheetData>
  <mergeCells count="20">
    <mergeCell ref="B4:H4"/>
    <mergeCell ref="E36:H36"/>
    <mergeCell ref="K36:N36"/>
    <mergeCell ref="Q36:T36"/>
    <mergeCell ref="W36:Z36"/>
    <mergeCell ref="A124:B126"/>
    <mergeCell ref="C124:C126"/>
    <mergeCell ref="B81:H81"/>
    <mergeCell ref="K113:N113"/>
    <mergeCell ref="Q113:T113"/>
    <mergeCell ref="E117:H117"/>
    <mergeCell ref="K117:N117"/>
    <mergeCell ref="Q117:T117"/>
    <mergeCell ref="A41:B43"/>
    <mergeCell ref="C41:C43"/>
    <mergeCell ref="W117:Z117"/>
    <mergeCell ref="E119:H119"/>
    <mergeCell ref="K119:N119"/>
    <mergeCell ref="Q119:T119"/>
    <mergeCell ref="W119:Z1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54FCD-31FA-3C45-88A6-4237BDF1D709}">
  <dimension ref="A1:BQ255"/>
  <sheetViews>
    <sheetView topLeftCell="C51" zoomScale="90" zoomScaleNormal="100" workbookViewId="0">
      <selection activeCell="K61" sqref="K61"/>
    </sheetView>
  </sheetViews>
  <sheetFormatPr baseColWidth="10" defaultRowHeight="16" x14ac:dyDescent="0.2"/>
  <cols>
    <col min="11" max="11" width="12.1640625" bestFit="1" customWidth="1"/>
  </cols>
  <sheetData>
    <row r="1" spans="1:36" s="50" customFormat="1" ht="29" x14ac:dyDescent="0.35">
      <c r="I1" s="53" t="s">
        <v>225</v>
      </c>
    </row>
    <row r="2" spans="1:36" s="50" customFormat="1" x14ac:dyDescent="0.2"/>
    <row r="4" spans="1:36" ht="21" x14ac:dyDescent="0.25">
      <c r="B4" s="66" t="s">
        <v>9</v>
      </c>
      <c r="C4" s="66"/>
      <c r="D4" s="66"/>
      <c r="E4" s="66"/>
      <c r="F4" s="66"/>
      <c r="G4" s="66"/>
      <c r="H4" s="66"/>
      <c r="M4" s="9" t="s">
        <v>10</v>
      </c>
      <c r="AC4" s="48"/>
    </row>
    <row r="5" spans="1:36" x14ac:dyDescent="0.2">
      <c r="B5" s="12" t="s">
        <v>143</v>
      </c>
      <c r="E5" s="12"/>
      <c r="F5" s="12" t="s">
        <v>144</v>
      </c>
      <c r="L5" s="12" t="s">
        <v>143</v>
      </c>
      <c r="M5" s="17"/>
      <c r="N5" s="17"/>
      <c r="O5" s="12"/>
      <c r="P5" s="12" t="s">
        <v>144</v>
      </c>
      <c r="T5" s="12" t="s">
        <v>219</v>
      </c>
      <c r="X5" s="12" t="s">
        <v>220</v>
      </c>
      <c r="Y5" s="48"/>
      <c r="Z5" s="48"/>
      <c r="AC5" s="48"/>
    </row>
    <row r="6" spans="1:36" x14ac:dyDescent="0.2">
      <c r="A6" t="s">
        <v>6</v>
      </c>
      <c r="B6" t="s">
        <v>0</v>
      </c>
      <c r="C6" t="s">
        <v>2</v>
      </c>
      <c r="D6" t="s">
        <v>3</v>
      </c>
      <c r="F6" t="s">
        <v>5</v>
      </c>
      <c r="G6" t="s">
        <v>1</v>
      </c>
      <c r="H6" t="s">
        <v>4</v>
      </c>
      <c r="I6" s="17"/>
      <c r="J6" s="17"/>
      <c r="K6" t="s">
        <v>6</v>
      </c>
      <c r="L6" t="s">
        <v>0</v>
      </c>
      <c r="M6" t="s">
        <v>2</v>
      </c>
      <c r="N6" t="s">
        <v>3</v>
      </c>
      <c r="P6" t="s">
        <v>5</v>
      </c>
      <c r="Q6" t="s">
        <v>1</v>
      </c>
      <c r="R6" t="s">
        <v>4</v>
      </c>
      <c r="T6" t="s">
        <v>5</v>
      </c>
      <c r="U6" t="s">
        <v>1</v>
      </c>
      <c r="V6" t="s">
        <v>4</v>
      </c>
      <c r="X6" s="48" t="s">
        <v>5</v>
      </c>
      <c r="Y6" s="48" t="s">
        <v>1</v>
      </c>
      <c r="Z6" s="48" t="s">
        <v>4</v>
      </c>
      <c r="AC6" s="48"/>
    </row>
    <row r="7" spans="1:36" x14ac:dyDescent="0.2">
      <c r="A7">
        <v>0</v>
      </c>
      <c r="B7">
        <v>2.22938105622972</v>
      </c>
      <c r="C7">
        <v>2.18603860489053</v>
      </c>
      <c r="D7">
        <v>1.4448917627934999E-2</v>
      </c>
      <c r="F7" s="17">
        <v>2.3134747653719199</v>
      </c>
      <c r="G7" s="17">
        <v>2.25001021370326</v>
      </c>
      <c r="H7" s="17">
        <v>1.98991464426738E-2</v>
      </c>
      <c r="I7" s="1"/>
      <c r="J7" s="17"/>
      <c r="K7">
        <v>0</v>
      </c>
      <c r="L7">
        <f>(B7-0.0067)/1.609*0.05</f>
        <v>6.9070262779046626E-2</v>
      </c>
      <c r="M7">
        <f>(C7+0.0881)/1.0504*0.05</f>
        <v>0.10825107601344869</v>
      </c>
      <c r="N7">
        <f>(D7+0.0221)/1.8135*0.05</f>
        <v>1.0076900366124898E-3</v>
      </c>
      <c r="P7">
        <f>(F7-0.0067)/1.609*0.05</f>
        <v>7.1683491776628958E-2</v>
      </c>
      <c r="Q7">
        <f>(G7+0.0881)/1.0504*0.05</f>
        <v>0.1112961830589899</v>
      </c>
      <c r="R7">
        <f>(H7+0.0221)/1.8135*0.05</f>
        <v>1.1579582697180536E-3</v>
      </c>
      <c r="T7">
        <v>7.16540139765839E-2</v>
      </c>
      <c r="U7">
        <v>0.10831635392193591</v>
      </c>
      <c r="V7">
        <v>2.4415751439221568E-3</v>
      </c>
      <c r="X7" s="48">
        <v>6.9897713074495035E-2</v>
      </c>
      <c r="Y7" s="48">
        <v>0.10723666891329875</v>
      </c>
      <c r="Z7" s="48">
        <v>5.3786016668913139E-4</v>
      </c>
      <c r="AC7" s="48"/>
      <c r="AJ7" s="1"/>
    </row>
    <row r="8" spans="1:36" x14ac:dyDescent="0.2">
      <c r="A8">
        <v>0.25</v>
      </c>
      <c r="B8">
        <v>1.6023207641710699</v>
      </c>
      <c r="C8">
        <v>1.8000014160879401</v>
      </c>
      <c r="D8">
        <v>0.72037307963969499</v>
      </c>
      <c r="F8" s="17">
        <v>1.87915605974346</v>
      </c>
      <c r="G8" s="17">
        <v>1.8588272860086501</v>
      </c>
      <c r="H8" s="17">
        <v>0.45526961287609902</v>
      </c>
      <c r="I8" s="1"/>
      <c r="J8" s="17"/>
      <c r="K8">
        <v>0.25</v>
      </c>
      <c r="L8">
        <f t="shared" ref="L8:L23" si="0">(B8-0.0067)/1.609*0.05</f>
        <v>4.958423754416004E-2</v>
      </c>
      <c r="M8">
        <f t="shared" ref="M8:M23" si="1">(C8+0.0881)/1.0504*0.05</f>
        <v>8.9875353012563802E-2</v>
      </c>
      <c r="N8">
        <f t="shared" ref="N8:N23" si="2">(D8+0.0221)/1.8135*0.05</f>
        <v>2.0470721798723328E-2</v>
      </c>
      <c r="P8">
        <f t="shared" ref="P8:P16" si="3">(F8-0.0067)/1.609*0.05</f>
        <v>5.8186950271704785E-2</v>
      </c>
      <c r="Q8">
        <f t="shared" ref="Q8:Q16" si="4">(G8+0.0881)/1.0504*0.05</f>
        <v>9.2675518183960887E-2</v>
      </c>
      <c r="R8">
        <f t="shared" ref="R8:R16" si="5">(H8+0.0221)/1.8135*0.05</f>
        <v>1.3161555359142516E-2</v>
      </c>
      <c r="T8">
        <v>4.7247614819432876E-2</v>
      </c>
      <c r="U8">
        <v>8.6864922654819127E-2</v>
      </c>
      <c r="V8">
        <v>2.2035677906840533E-2</v>
      </c>
      <c r="X8" s="48">
        <v>5.6496006575625236E-2</v>
      </c>
      <c r="Y8" s="48">
        <v>9.8009488478724774E-2</v>
      </c>
      <c r="Z8" s="48">
        <v>9.3250151834369469E-3</v>
      </c>
      <c r="AC8" s="48"/>
      <c r="AJ8" s="1"/>
    </row>
    <row r="9" spans="1:36" x14ac:dyDescent="0.2">
      <c r="A9">
        <v>0.5</v>
      </c>
      <c r="B9">
        <v>1.17086095313065</v>
      </c>
      <c r="C9">
        <v>1.43045728940531</v>
      </c>
      <c r="D9">
        <v>1.1387091613931899</v>
      </c>
      <c r="F9" s="17">
        <v>1.52602006376017</v>
      </c>
      <c r="G9" s="17">
        <v>1.6306340625081599</v>
      </c>
      <c r="H9" s="17">
        <v>0.78403650211981901</v>
      </c>
      <c r="I9" s="1"/>
      <c r="J9" s="17"/>
      <c r="K9">
        <v>0.5</v>
      </c>
      <c r="L9">
        <f t="shared" si="0"/>
        <v>3.6176536766023934E-2</v>
      </c>
      <c r="M9">
        <f t="shared" si="1"/>
        <v>7.228471484221774E-2</v>
      </c>
      <c r="N9">
        <f t="shared" si="2"/>
        <v>3.2004663947978768E-2</v>
      </c>
      <c r="P9">
        <f t="shared" si="3"/>
        <v>4.7213177867003422E-2</v>
      </c>
      <c r="Q9">
        <f t="shared" si="4"/>
        <v>8.1813312190982479E-2</v>
      </c>
      <c r="R9">
        <f t="shared" si="5"/>
        <v>2.2225985721527959E-2</v>
      </c>
      <c r="T9">
        <v>3.3877600569810755E-2</v>
      </c>
      <c r="U9">
        <v>7.0152781574754866E-2</v>
      </c>
      <c r="V9">
        <v>3.3228766237081896E-2</v>
      </c>
      <c r="X9" s="48">
        <v>4.7568848005160973E-2</v>
      </c>
      <c r="Y9" s="48">
        <v>9.1205106934630631E-2</v>
      </c>
      <c r="Z9" s="48">
        <v>1.5076350154658675E-2</v>
      </c>
      <c r="AJ9" s="1"/>
    </row>
    <row r="10" spans="1:36" x14ac:dyDescent="0.2">
      <c r="A10">
        <v>0.75</v>
      </c>
      <c r="B10" s="11">
        <v>0.90008643735382499</v>
      </c>
      <c r="C10" s="11">
        <v>1.2626675875216899</v>
      </c>
      <c r="D10" s="11">
        <v>1.4141472275337601</v>
      </c>
      <c r="F10" s="17">
        <v>1.28162662105192</v>
      </c>
      <c r="G10" s="17">
        <v>1.46267232380596</v>
      </c>
      <c r="H10" s="17">
        <v>1.0087081655433401</v>
      </c>
      <c r="I10" s="1"/>
      <c r="J10" s="17"/>
      <c r="K10">
        <v>0.75</v>
      </c>
      <c r="L10">
        <f t="shared" si="0"/>
        <v>2.7762163994836078E-2</v>
      </c>
      <c r="M10">
        <f t="shared" si="1"/>
        <v>6.4297771683248767E-2</v>
      </c>
      <c r="N10">
        <f t="shared" si="2"/>
        <v>3.9598765578543159E-2</v>
      </c>
      <c r="P10">
        <f t="shared" si="3"/>
        <v>3.9618602270103179E-2</v>
      </c>
      <c r="Q10">
        <f t="shared" si="4"/>
        <v>7.3818179922218216E-2</v>
      </c>
      <c r="R10">
        <f t="shared" si="5"/>
        <v>2.8420407100726228E-2</v>
      </c>
      <c r="T10">
        <v>2.5224416543203666E-2</v>
      </c>
      <c r="U10">
        <v>6.0657587580864439E-2</v>
      </c>
      <c r="V10">
        <v>4.0934891870740286E-2</v>
      </c>
      <c r="X10" s="48">
        <v>4.4451001508004975E-2</v>
      </c>
      <c r="Y10" s="48">
        <v>8.6497841268023623E-2</v>
      </c>
      <c r="Z10" s="48">
        <v>1.8144332463886852E-2</v>
      </c>
      <c r="AJ10" s="1"/>
    </row>
    <row r="11" spans="1:36" x14ac:dyDescent="0.2">
      <c r="A11">
        <v>1</v>
      </c>
      <c r="B11" s="3">
        <v>0.71206779330695102</v>
      </c>
      <c r="C11" s="3">
        <v>1.0932146448514499</v>
      </c>
      <c r="D11" s="11">
        <v>1.6112710293521899</v>
      </c>
      <c r="F11" s="17">
        <v>1.01126147585119</v>
      </c>
      <c r="G11" s="17">
        <v>1.2701817033640199</v>
      </c>
      <c r="H11" s="17">
        <v>1.2745162469511699</v>
      </c>
      <c r="I11" s="1"/>
      <c r="J11" s="17"/>
      <c r="K11">
        <v>1</v>
      </c>
      <c r="L11">
        <f t="shared" si="0"/>
        <v>2.191944665341675E-2</v>
      </c>
      <c r="M11">
        <f t="shared" si="1"/>
        <v>5.623165674273848E-2</v>
      </c>
      <c r="N11">
        <f t="shared" si="2"/>
        <v>4.5033664994546183E-2</v>
      </c>
      <c r="P11">
        <f t="shared" si="3"/>
        <v>3.1216950772255753E-2</v>
      </c>
      <c r="Q11">
        <f t="shared" si="4"/>
        <v>6.4655450464776276E-2</v>
      </c>
      <c r="R11">
        <f t="shared" si="5"/>
        <v>3.5749000467360632E-2</v>
      </c>
      <c r="T11">
        <v>1.8922093306764916E-2</v>
      </c>
      <c r="U11">
        <v>5.3711395642029237E-2</v>
      </c>
      <c r="V11">
        <v>4.6221280275271587E-2</v>
      </c>
      <c r="X11" s="48">
        <v>4.2703370296616222E-2</v>
      </c>
      <c r="Y11" s="48">
        <v>8.1532871631676995E-2</v>
      </c>
      <c r="Z11" s="48">
        <v>2.1022108834528843E-2</v>
      </c>
      <c r="AJ11" s="1"/>
    </row>
    <row r="12" spans="1:36" x14ac:dyDescent="0.2">
      <c r="A12">
        <v>1.25</v>
      </c>
      <c r="B12" s="11">
        <v>0.54309470927262304</v>
      </c>
      <c r="C12" s="11">
        <v>0.997408863995215</v>
      </c>
      <c r="D12" s="11">
        <v>1.7410114253354301</v>
      </c>
      <c r="F12" s="17">
        <v>0.814832233419856</v>
      </c>
      <c r="G12" s="17">
        <v>1.1295458456503</v>
      </c>
      <c r="H12" s="17">
        <v>1.4814164200329101</v>
      </c>
      <c r="I12" s="1"/>
      <c r="J12" s="17"/>
      <c r="K12">
        <v>1.25</v>
      </c>
      <c r="L12">
        <f t="shared" si="0"/>
        <v>1.6668573936377346E-2</v>
      </c>
      <c r="M12">
        <f t="shared" si="1"/>
        <v>5.1671214013481293E-2</v>
      </c>
      <c r="N12">
        <f t="shared" si="2"/>
        <v>4.861073684409789E-2</v>
      </c>
      <c r="P12">
        <f t="shared" si="3"/>
        <v>2.5112872387192543E-2</v>
      </c>
      <c r="Q12">
        <f t="shared" si="4"/>
        <v>5.7961055105212302E-2</v>
      </c>
      <c r="R12">
        <f t="shared" si="5"/>
        <v>4.1453444169641862E-2</v>
      </c>
      <c r="T12">
        <v>1.4455778377331481E-2</v>
      </c>
      <c r="U12">
        <v>4.8519043382141802E-2</v>
      </c>
      <c r="V12">
        <v>5.0304406183602712E-2</v>
      </c>
      <c r="X12" s="48">
        <v>4.0372894043099752E-2</v>
      </c>
      <c r="Y12" s="48">
        <v>7.9079121032217731E-2</v>
      </c>
      <c r="Z12" s="48">
        <v>2.3372211934800553E-2</v>
      </c>
      <c r="AJ12" s="1"/>
    </row>
    <row r="13" spans="1:36" x14ac:dyDescent="0.2">
      <c r="A13">
        <v>1.5</v>
      </c>
      <c r="B13" s="11">
        <v>0.43191002509725901</v>
      </c>
      <c r="C13" s="11">
        <v>0.90334436294675102</v>
      </c>
      <c r="D13" s="11">
        <v>1.82665878805364</v>
      </c>
      <c r="F13" s="17">
        <v>0.66225686993352195</v>
      </c>
      <c r="G13" s="17">
        <v>1.0082879134379901</v>
      </c>
      <c r="H13" s="17">
        <v>1.6416129166884399</v>
      </c>
      <c r="I13" s="1"/>
      <c r="J13" s="17"/>
      <c r="K13">
        <v>1.5</v>
      </c>
      <c r="L13">
        <f t="shared" si="0"/>
        <v>1.3213487417565541E-2</v>
      </c>
      <c r="M13">
        <f t="shared" si="1"/>
        <v>4.7193657794495004E-2</v>
      </c>
      <c r="N13">
        <f t="shared" si="2"/>
        <v>5.0972119880166533E-2</v>
      </c>
      <c r="P13">
        <f t="shared" si="3"/>
        <v>2.0371562148338157E-2</v>
      </c>
      <c r="Q13">
        <f t="shared" si="4"/>
        <v>5.2189066709729164E-2</v>
      </c>
      <c r="R13">
        <f t="shared" si="5"/>
        <v>4.587022102807941E-2</v>
      </c>
      <c r="T13">
        <v>1.1042832614043381E-2</v>
      </c>
      <c r="U13">
        <v>4.4411293299235488E-2</v>
      </c>
      <c r="V13">
        <v>5.3120255003774479E-2</v>
      </c>
      <c r="X13" s="48">
        <v>3.8450480124091677E-2</v>
      </c>
      <c r="Y13" s="48">
        <v>7.6962799507982682E-2</v>
      </c>
      <c r="Z13" s="48">
        <v>2.5275588499855808E-2</v>
      </c>
      <c r="AJ13" s="1"/>
    </row>
    <row r="14" spans="1:36" x14ac:dyDescent="0.2">
      <c r="A14">
        <v>1.75</v>
      </c>
      <c r="B14" s="11">
        <v>0.33128355664659498</v>
      </c>
      <c r="C14" s="11">
        <v>0.81572806842025802</v>
      </c>
      <c r="D14" s="11">
        <v>1.94430430291358</v>
      </c>
      <c r="F14" s="17">
        <v>0.54031057189500797</v>
      </c>
      <c r="G14" s="17">
        <v>0.92709998336229205</v>
      </c>
      <c r="H14" s="17">
        <v>1.7428671917620799</v>
      </c>
      <c r="I14" s="1"/>
      <c r="J14" s="17"/>
      <c r="K14">
        <v>1.75</v>
      </c>
      <c r="L14">
        <f t="shared" si="0"/>
        <v>1.0086499585040244E-2</v>
      </c>
      <c r="M14">
        <f t="shared" si="1"/>
        <v>4.3023042099212587E-2</v>
      </c>
      <c r="N14">
        <f t="shared" si="2"/>
        <v>5.4215723818957277E-2</v>
      </c>
      <c r="P14">
        <f t="shared" si="3"/>
        <v>1.6582056305003354E-2</v>
      </c>
      <c r="Q14">
        <f t="shared" si="4"/>
        <v>4.832444703742822E-2</v>
      </c>
      <c r="R14">
        <f t="shared" si="5"/>
        <v>4.8661902171548942E-2</v>
      </c>
      <c r="T14">
        <v>8.5147013353329398E-3</v>
      </c>
      <c r="U14">
        <v>4.1559953474719864E-2</v>
      </c>
      <c r="V14">
        <v>5.5225335912880896E-2</v>
      </c>
      <c r="X14" s="48">
        <v>3.6225322764652276E-2</v>
      </c>
      <c r="Y14" s="48">
        <v>7.5071181153068836E-2</v>
      </c>
      <c r="Z14" s="48">
        <v>2.7078941062923436E-2</v>
      </c>
      <c r="AJ14" s="1"/>
    </row>
    <row r="15" spans="1:36" x14ac:dyDescent="0.2">
      <c r="A15">
        <v>2</v>
      </c>
      <c r="B15" s="11">
        <v>0.25993284936323602</v>
      </c>
      <c r="C15" s="11">
        <v>0.78110808511005703</v>
      </c>
      <c r="D15" s="11">
        <v>1.9823127610793001</v>
      </c>
      <c r="F15" s="17">
        <v>0.434706152766547</v>
      </c>
      <c r="G15" s="17">
        <v>0.86036200511671501</v>
      </c>
      <c r="H15" s="17">
        <v>1.8352261650064301</v>
      </c>
      <c r="I15" s="1"/>
      <c r="J15" s="17"/>
      <c r="K15">
        <v>2</v>
      </c>
      <c r="L15">
        <f t="shared" si="0"/>
        <v>7.8692619441651981E-3</v>
      </c>
      <c r="M15">
        <f t="shared" si="1"/>
        <v>4.1375099253144372E-2</v>
      </c>
      <c r="N15">
        <f t="shared" si="2"/>
        <v>5.5263654840896063E-2</v>
      </c>
      <c r="P15">
        <f t="shared" si="3"/>
        <v>1.3300377649675172E-2</v>
      </c>
      <c r="Q15">
        <f t="shared" si="4"/>
        <v>4.5147658278594585E-2</v>
      </c>
      <c r="R15">
        <f t="shared" si="5"/>
        <v>5.1208330989976014E-2</v>
      </c>
      <c r="T15">
        <v>6.693794331058856E-3</v>
      </c>
      <c r="U15">
        <v>3.932518093332759E-2</v>
      </c>
      <c r="V15">
        <v>5.6997378381163505E-2</v>
      </c>
      <c r="X15" s="48">
        <v>3.4924399665582355E-2</v>
      </c>
      <c r="Y15" s="48">
        <v>7.1937224108412037E-2</v>
      </c>
      <c r="Z15" s="48">
        <v>2.8695365962281505E-2</v>
      </c>
      <c r="AJ15" s="1"/>
    </row>
    <row r="16" spans="1:36" x14ac:dyDescent="0.2">
      <c r="A16">
        <v>2.25</v>
      </c>
      <c r="B16" s="11">
        <v>0.202135260414676</v>
      </c>
      <c r="C16" s="11">
        <v>0.73022171321324503</v>
      </c>
      <c r="D16" s="11">
        <v>2.0215818867839199</v>
      </c>
      <c r="F16" s="17">
        <v>0.35767660191689898</v>
      </c>
      <c r="G16" s="17">
        <v>0.79208522720026897</v>
      </c>
      <c r="H16" s="17">
        <v>1.91242433434982</v>
      </c>
      <c r="I16" s="1"/>
      <c r="J16" s="17"/>
      <c r="K16">
        <v>2.25</v>
      </c>
      <c r="L16">
        <f t="shared" si="0"/>
        <v>6.0731901931223124E-3</v>
      </c>
      <c r="M16">
        <f t="shared" si="1"/>
        <v>3.8952861443890187E-2</v>
      </c>
      <c r="N16">
        <f t="shared" si="2"/>
        <v>5.6346343721641025E-2</v>
      </c>
      <c r="P16">
        <f t="shared" si="3"/>
        <v>1.0906668797914824E-2</v>
      </c>
      <c r="Q16">
        <f t="shared" si="4"/>
        <v>4.1897621249060789E-2</v>
      </c>
      <c r="R16">
        <f t="shared" si="5"/>
        <v>5.3336761355109466E-2</v>
      </c>
      <c r="T16">
        <v>5.1927707531896211E-3</v>
      </c>
      <c r="U16">
        <v>3.7292435810703635E-2</v>
      </c>
      <c r="V16">
        <v>5.7686453816339404E-2</v>
      </c>
      <c r="X16" s="48">
        <v>3.3039583779110634E-2</v>
      </c>
      <c r="Y16" s="48">
        <v>7.0384794089285038E-2</v>
      </c>
      <c r="Z16" s="48">
        <v>2.9923425025096775E-2</v>
      </c>
      <c r="AJ16" s="1"/>
    </row>
    <row r="17" spans="1:36" x14ac:dyDescent="0.2">
      <c r="A17">
        <v>2.5</v>
      </c>
      <c r="B17" s="11">
        <v>0.162592945795657</v>
      </c>
      <c r="C17" s="11">
        <v>0.70795064628369297</v>
      </c>
      <c r="D17" s="11">
        <v>2.08145746941823</v>
      </c>
      <c r="F17" s="17">
        <v>0.30326900784939198</v>
      </c>
      <c r="G17" s="17">
        <v>0.733486688782783</v>
      </c>
      <c r="H17" s="17">
        <v>1.9784966980679499</v>
      </c>
      <c r="I17" s="1"/>
      <c r="J17" s="17"/>
      <c r="K17">
        <v>2.5</v>
      </c>
      <c r="L17">
        <f t="shared" si="0"/>
        <v>4.8444047792311068E-3</v>
      </c>
      <c r="M17">
        <f t="shared" si="1"/>
        <v>3.7892738303679216E-2</v>
      </c>
      <c r="N17">
        <f t="shared" si="2"/>
        <v>5.7997173129810592E-2</v>
      </c>
      <c r="P17">
        <f t="shared" ref="P17:P23" si="6">(F17-0.0067)/1.609*0.05</f>
        <v>9.2159418225417032E-3</v>
      </c>
      <c r="Q17">
        <f t="shared" ref="Q17:Q23" si="7">(G17+0.0881)/1.0504*0.05</f>
        <v>3.9108277264983955E-2</v>
      </c>
      <c r="R17">
        <f t="shared" ref="R17:R23" si="8">(H17+0.0221)/1.8135*0.05</f>
        <v>5.5158442185496287E-2</v>
      </c>
      <c r="T17">
        <v>4.1391291578373214E-3</v>
      </c>
      <c r="U17">
        <v>3.5921725996353814E-2</v>
      </c>
      <c r="V17">
        <v>5.8770455381308241E-2</v>
      </c>
      <c r="X17" s="48">
        <v>3.279551407138067E-2</v>
      </c>
      <c r="Y17" s="48">
        <v>6.9834790551493248E-2</v>
      </c>
      <c r="Z17" s="48">
        <v>3.1535249376523848E-2</v>
      </c>
      <c r="AJ17" s="1"/>
    </row>
    <row r="18" spans="1:36" x14ac:dyDescent="0.2">
      <c r="A18">
        <v>2.75</v>
      </c>
      <c r="B18" s="11">
        <v>0.13136300849848301</v>
      </c>
      <c r="C18" s="11">
        <v>0.65565976359530298</v>
      </c>
      <c r="D18" s="11">
        <v>2.07296665524595</v>
      </c>
      <c r="F18" s="17">
        <v>0.24489685367950401</v>
      </c>
      <c r="G18" s="17">
        <v>0.69497655661659197</v>
      </c>
      <c r="H18" s="17">
        <v>2.01906733271437</v>
      </c>
      <c r="I18" s="1"/>
      <c r="J18" s="17"/>
      <c r="K18">
        <v>2.75</v>
      </c>
      <c r="L18">
        <f t="shared" si="0"/>
        <v>3.873928169623462E-3</v>
      </c>
      <c r="M18">
        <f t="shared" si="1"/>
        <v>3.5403644497110767E-2</v>
      </c>
      <c r="N18">
        <f t="shared" si="2"/>
        <v>5.7763072932063703E-2</v>
      </c>
      <c r="P18">
        <f t="shared" si="6"/>
        <v>7.4020153411903048E-3</v>
      </c>
      <c r="Q18">
        <f t="shared" si="7"/>
        <v>3.7275159778017514E-2</v>
      </c>
      <c r="R18">
        <f t="shared" si="8"/>
        <v>5.6277014963175359E-2</v>
      </c>
      <c r="T18">
        <v>3.4484785663611256E-3</v>
      </c>
      <c r="U18">
        <v>3.4914062511691782E-2</v>
      </c>
      <c r="V18">
        <v>5.9853387723783291E-2</v>
      </c>
      <c r="X18" s="48">
        <v>3.1007301512197952E-2</v>
      </c>
      <c r="Y18" s="48">
        <v>6.854178355397135E-2</v>
      </c>
      <c r="Z18" s="48">
        <v>3.2318230943770891E-2</v>
      </c>
      <c r="AJ18" s="1"/>
    </row>
    <row r="19" spans="1:36" x14ac:dyDescent="0.2">
      <c r="A19">
        <v>3</v>
      </c>
      <c r="B19" s="11">
        <v>0.110357970191788</v>
      </c>
      <c r="C19" s="11">
        <v>0.64870456675650801</v>
      </c>
      <c r="D19" s="11">
        <v>2.1450329366649399</v>
      </c>
      <c r="F19" s="17">
        <v>0.197089694836388</v>
      </c>
      <c r="G19" s="17">
        <v>0.66140384852800804</v>
      </c>
      <c r="H19" s="17">
        <v>2.0558973837491799</v>
      </c>
      <c r="I19" s="1"/>
      <c r="J19" s="17"/>
      <c r="K19">
        <v>3</v>
      </c>
      <c r="L19">
        <f t="shared" si="0"/>
        <v>3.2211923614601616E-3</v>
      </c>
      <c r="M19">
        <f t="shared" si="1"/>
        <v>3.5072570770968585E-2</v>
      </c>
      <c r="N19">
        <f t="shared" si="2"/>
        <v>5.9750012039287016E-2</v>
      </c>
      <c r="P19">
        <f t="shared" si="6"/>
        <v>5.9163982236292104E-3</v>
      </c>
      <c r="Q19">
        <f t="shared" si="7"/>
        <v>3.5677068189642419E-2</v>
      </c>
      <c r="R19">
        <f t="shared" si="8"/>
        <v>5.7292456127631099E-2</v>
      </c>
      <c r="T19">
        <v>2.9054934650819767E-3</v>
      </c>
      <c r="U19">
        <v>3.3960986658157367E-2</v>
      </c>
      <c r="V19">
        <v>5.9824786211417985E-2</v>
      </c>
      <c r="X19" s="48">
        <v>3.0056646186610098E-2</v>
      </c>
      <c r="Y19" s="48">
        <v>6.7734519444381663E-2</v>
      </c>
      <c r="Z19" s="48">
        <v>3.3295582049369457E-2</v>
      </c>
      <c r="AJ19" s="1"/>
    </row>
    <row r="20" spans="1:36" x14ac:dyDescent="0.2">
      <c r="A20">
        <v>3.25</v>
      </c>
      <c r="B20" s="11">
        <v>9.4856074383509306E-2</v>
      </c>
      <c r="C20" s="11">
        <v>0.61759147669111703</v>
      </c>
      <c r="D20" s="11">
        <v>2.1239129840371</v>
      </c>
      <c r="F20" s="17">
        <v>0.16248769456050199</v>
      </c>
      <c r="G20" s="17">
        <v>0.64439668851580101</v>
      </c>
      <c r="H20" s="17">
        <v>2.0686601276210799</v>
      </c>
      <c r="I20" s="1"/>
      <c r="J20" s="17"/>
      <c r="K20">
        <v>3.25</v>
      </c>
      <c r="L20">
        <f t="shared" si="0"/>
        <v>2.7394678180083691E-3</v>
      </c>
      <c r="M20">
        <f t="shared" si="1"/>
        <v>3.3591559248434738E-2</v>
      </c>
      <c r="N20">
        <f t="shared" si="2"/>
        <v>5.9167713924375524E-2</v>
      </c>
      <c r="P20">
        <f t="shared" si="6"/>
        <v>4.8411340758390924E-3</v>
      </c>
      <c r="Q20">
        <f t="shared" si="7"/>
        <v>3.4867511829579256E-2</v>
      </c>
      <c r="R20">
        <f t="shared" si="8"/>
        <v>5.7644337679103402E-2</v>
      </c>
      <c r="T20">
        <v>2.5322392967034157E-3</v>
      </c>
      <c r="U20">
        <v>3.3436291023630091E-2</v>
      </c>
      <c r="V20">
        <v>6.0312940199022891E-2</v>
      </c>
      <c r="X20" s="48">
        <v>2.9252529009959883E-2</v>
      </c>
      <c r="Y20" s="48">
        <v>6.6343047438881392E-2</v>
      </c>
      <c r="Z20" s="48">
        <v>3.3913418832167634E-2</v>
      </c>
      <c r="AJ20" s="1"/>
    </row>
    <row r="21" spans="1:36" x14ac:dyDescent="0.2">
      <c r="A21">
        <v>3.5</v>
      </c>
      <c r="B21" s="11">
        <v>8.1828041390979003E-2</v>
      </c>
      <c r="C21" s="11">
        <v>0.61927150131347797</v>
      </c>
      <c r="D21" s="11">
        <v>2.15096351518909</v>
      </c>
      <c r="F21" s="17">
        <v>0.141405576085359</v>
      </c>
      <c r="G21" s="17">
        <v>0.61761424141394605</v>
      </c>
      <c r="H21" s="17">
        <v>2.11218572429715</v>
      </c>
      <c r="I21" s="1"/>
      <c r="J21" s="17"/>
      <c r="K21">
        <v>3.5</v>
      </c>
      <c r="L21">
        <f t="shared" si="0"/>
        <v>2.3346190612485709E-3</v>
      </c>
      <c r="M21">
        <f t="shared" si="1"/>
        <v>3.3671529955896701E-2</v>
      </c>
      <c r="N21">
        <f t="shared" si="2"/>
        <v>5.9913523991979328E-2</v>
      </c>
      <c r="P21" s="17">
        <f t="shared" si="6"/>
        <v>4.1860029858719391E-3</v>
      </c>
      <c r="Q21" s="17">
        <f t="shared" si="7"/>
        <v>3.3592642870046936E-2</v>
      </c>
      <c r="R21" s="17">
        <f t="shared" si="8"/>
        <v>5.8844381701051843E-2</v>
      </c>
      <c r="T21">
        <v>2.2331484941877314E-3</v>
      </c>
      <c r="U21">
        <v>3.272245694028908E-2</v>
      </c>
      <c r="V21">
        <v>6.036682674793329E-2</v>
      </c>
      <c r="X21" s="48">
        <v>2.8597033979266936E-2</v>
      </c>
      <c r="Y21" s="48">
        <v>6.5253522692295798E-2</v>
      </c>
      <c r="Z21" s="48">
        <v>3.4751744263590303E-2</v>
      </c>
      <c r="AJ21" s="1"/>
    </row>
    <row r="22" spans="1:36" x14ac:dyDescent="0.2">
      <c r="A22">
        <v>3.75</v>
      </c>
      <c r="B22" s="11">
        <v>7.2807185446532904E-2</v>
      </c>
      <c r="C22" s="11">
        <v>0.61385230686821102</v>
      </c>
      <c r="D22" s="11">
        <v>2.1581150883195699</v>
      </c>
      <c r="F22" s="17">
        <v>0.120760169828627</v>
      </c>
      <c r="G22" s="17">
        <v>0.59560657270995099</v>
      </c>
      <c r="H22" s="17">
        <v>2.1287876866138902</v>
      </c>
      <c r="I22" s="1"/>
      <c r="J22" s="17"/>
      <c r="K22">
        <v>3.75</v>
      </c>
      <c r="L22">
        <f t="shared" si="0"/>
        <v>2.0542941406629244E-3</v>
      </c>
      <c r="M22">
        <f t="shared" si="1"/>
        <v>3.3413571347496715E-2</v>
      </c>
      <c r="N22">
        <f t="shared" si="2"/>
        <v>6.0110699981239871E-2</v>
      </c>
      <c r="P22" s="17">
        <f t="shared" si="6"/>
        <v>3.5444428163028904E-3</v>
      </c>
      <c r="Q22" s="17">
        <f t="shared" si="7"/>
        <v>3.2545057726102007E-2</v>
      </c>
      <c r="R22" s="17">
        <f t="shared" si="8"/>
        <v>5.9302114326272137E-2</v>
      </c>
      <c r="T22">
        <v>1.961824824553897E-3</v>
      </c>
      <c r="U22">
        <v>3.2273259296487666E-2</v>
      </c>
      <c r="V22">
        <v>6.0531054683019864E-2</v>
      </c>
      <c r="X22">
        <v>2.8134535928881418E-2</v>
      </c>
      <c r="Y22">
        <v>6.3726578390851593E-2</v>
      </c>
      <c r="Z22">
        <v>3.5357891003782747E-2</v>
      </c>
      <c r="AJ22" s="1"/>
    </row>
    <row r="23" spans="1:36" x14ac:dyDescent="0.2">
      <c r="A23">
        <v>4</v>
      </c>
      <c r="B23">
        <v>6.5946641631387207E-2</v>
      </c>
      <c r="C23">
        <v>0.60220905322112706</v>
      </c>
      <c r="D23">
        <v>2.1342259901879799</v>
      </c>
      <c r="F23" s="17">
        <v>9.9642521116050306E-2</v>
      </c>
      <c r="G23" s="17">
        <v>0.57457607680337097</v>
      </c>
      <c r="H23" s="17">
        <v>2.1639602877892399</v>
      </c>
      <c r="I23" s="1"/>
      <c r="J23" s="17"/>
      <c r="K23">
        <v>4</v>
      </c>
      <c r="L23">
        <f t="shared" si="0"/>
        <v>1.8411013558541707E-3</v>
      </c>
      <c r="M23">
        <f t="shared" si="1"/>
        <v>3.2859341832688835E-2</v>
      </c>
      <c r="N23">
        <f t="shared" si="2"/>
        <v>5.9452053768623662E-2</v>
      </c>
      <c r="P23" s="17">
        <f t="shared" si="6"/>
        <v>2.888207617030774E-3</v>
      </c>
      <c r="Q23" s="17">
        <f t="shared" si="7"/>
        <v>3.1543986900388947E-2</v>
      </c>
      <c r="R23" s="17">
        <f t="shared" si="8"/>
        <v>6.0271857948421284E-2</v>
      </c>
      <c r="X23">
        <v>2.7113959746158892E-2</v>
      </c>
      <c r="Y23">
        <v>6.3438793737665186E-2</v>
      </c>
      <c r="Z23">
        <v>3.5819724156815003E-2</v>
      </c>
      <c r="AJ23" s="1"/>
    </row>
    <row r="24" spans="1:36" x14ac:dyDescent="0.2">
      <c r="A24">
        <v>4.25</v>
      </c>
      <c r="B24">
        <v>6.1913612177162902E-2</v>
      </c>
      <c r="C24">
        <v>0.58622890474311296</v>
      </c>
      <c r="D24">
        <v>2.1870183849718101</v>
      </c>
      <c r="F24" s="17"/>
      <c r="G24" s="17"/>
      <c r="H24" s="17"/>
      <c r="I24" s="17"/>
      <c r="J24" s="17"/>
      <c r="P24" s="17"/>
      <c r="Q24" s="17"/>
      <c r="R24" s="17"/>
      <c r="AJ24" s="1"/>
    </row>
    <row r="25" spans="1:36" x14ac:dyDescent="0.2">
      <c r="A25">
        <v>4.5</v>
      </c>
      <c r="B25">
        <v>5.86781097949024E-2</v>
      </c>
      <c r="C25">
        <v>0.58230992463972497</v>
      </c>
      <c r="D25">
        <v>2.1758533969681602</v>
      </c>
      <c r="F25" s="17"/>
      <c r="G25" s="17"/>
      <c r="H25" s="17"/>
      <c r="P25" s="17"/>
      <c r="Q25" s="17"/>
      <c r="R25" s="17"/>
      <c r="AJ25" s="1"/>
    </row>
    <row r="26" spans="1:36" x14ac:dyDescent="0.2">
      <c r="A26">
        <v>4.75</v>
      </c>
      <c r="B26">
        <v>5.7726777949998601E-2</v>
      </c>
      <c r="C26">
        <v>0.57367132378501795</v>
      </c>
      <c r="D26">
        <v>2.1800323723095101</v>
      </c>
      <c r="F26" s="17"/>
      <c r="G26" s="17"/>
      <c r="H26" s="17"/>
      <c r="P26" s="17"/>
      <c r="Q26" s="17"/>
      <c r="R26" s="17"/>
      <c r="AJ26" s="1"/>
    </row>
    <row r="27" spans="1:36" x14ac:dyDescent="0.2">
      <c r="A27">
        <v>5.25</v>
      </c>
      <c r="B27">
        <v>5.68541810878559E-2</v>
      </c>
      <c r="C27">
        <v>0.57328700803925603</v>
      </c>
      <c r="D27">
        <v>2.17346315246315</v>
      </c>
      <c r="F27" s="17"/>
      <c r="G27" s="17"/>
      <c r="H27" s="17"/>
      <c r="P27" s="17"/>
      <c r="Q27" s="17"/>
      <c r="R27" s="17"/>
      <c r="AJ27" s="1"/>
    </row>
    <row r="28" spans="1:36" x14ac:dyDescent="0.2">
      <c r="A28">
        <v>5.75</v>
      </c>
      <c r="B28">
        <v>5.5976610460409498E-2</v>
      </c>
      <c r="C28">
        <v>0.54638459396139805</v>
      </c>
      <c r="D28">
        <v>2.1771816641572102</v>
      </c>
      <c r="F28" s="17"/>
      <c r="G28" s="17"/>
      <c r="H28" s="17"/>
      <c r="P28" s="17"/>
      <c r="Q28" s="17"/>
      <c r="R28" s="17"/>
      <c r="AJ28" s="1"/>
    </row>
    <row r="29" spans="1:36" x14ac:dyDescent="0.2">
      <c r="A29">
        <v>6.25</v>
      </c>
      <c r="B29">
        <v>5.44229052265826E-2</v>
      </c>
      <c r="C29">
        <v>0.52788073102405597</v>
      </c>
      <c r="D29">
        <v>2.1731737596114198</v>
      </c>
      <c r="F29" s="17"/>
      <c r="G29" s="17"/>
      <c r="H29" s="17"/>
      <c r="P29" s="17"/>
      <c r="Q29" s="17"/>
      <c r="R29" s="17"/>
      <c r="AJ29" s="1"/>
    </row>
    <row r="30" spans="1:36" x14ac:dyDescent="0.2">
      <c r="A30">
        <v>6.75</v>
      </c>
      <c r="B30">
        <v>5.65111895174693E-2</v>
      </c>
      <c r="C30">
        <v>0.52266940984205901</v>
      </c>
      <c r="D30">
        <v>2.2095340892551301</v>
      </c>
      <c r="F30" s="17"/>
      <c r="G30" s="17"/>
      <c r="H30" s="17"/>
      <c r="P30" s="17"/>
      <c r="Q30" s="17"/>
      <c r="R30" s="17"/>
      <c r="AJ30" s="1"/>
    </row>
    <row r="31" spans="1:36" x14ac:dyDescent="0.2">
      <c r="A31">
        <v>7.25</v>
      </c>
      <c r="B31">
        <v>5.7611839800407398E-2</v>
      </c>
      <c r="C31">
        <v>0.51342530525227803</v>
      </c>
      <c r="D31">
        <v>2.21936341054609</v>
      </c>
      <c r="F31" s="17"/>
      <c r="G31" s="17"/>
      <c r="H31" s="17"/>
      <c r="P31" s="17"/>
      <c r="Q31" s="17"/>
      <c r="R31" s="17"/>
      <c r="AJ31" s="1"/>
    </row>
    <row r="32" spans="1:36" x14ac:dyDescent="0.2">
      <c r="F32" s="17"/>
      <c r="G32" s="17"/>
      <c r="H32" s="17"/>
      <c r="AJ32" s="1"/>
    </row>
    <row r="33" spans="1:36" x14ac:dyDescent="0.2">
      <c r="F33" s="17"/>
      <c r="G33" s="17"/>
      <c r="H33" s="17"/>
      <c r="AJ33" s="1"/>
    </row>
    <row r="34" spans="1:36" x14ac:dyDescent="0.2">
      <c r="B34" s="15"/>
      <c r="C34" s="15"/>
      <c r="D34" s="15"/>
      <c r="E34" s="15"/>
      <c r="F34" s="17"/>
      <c r="G34" s="17"/>
      <c r="H34" s="17"/>
      <c r="I34" s="15"/>
      <c r="J34" s="15"/>
      <c r="K34" s="15"/>
      <c r="L34" s="15"/>
      <c r="M34" s="15"/>
      <c r="N34" s="15"/>
      <c r="O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J34" s="1"/>
    </row>
    <row r="35" spans="1:36" x14ac:dyDescent="0.2">
      <c r="B35" s="15"/>
      <c r="C35" s="15"/>
      <c r="D35" s="15"/>
      <c r="E35" s="15"/>
      <c r="F35" s="17"/>
      <c r="G35" s="17"/>
      <c r="H35" s="17"/>
      <c r="I35" s="15"/>
      <c r="J35" s="15"/>
      <c r="K35" s="15"/>
      <c r="L35" s="15"/>
      <c r="M35" s="15"/>
      <c r="N35" s="15"/>
      <c r="O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J35" s="1"/>
    </row>
    <row r="36" spans="1:36" x14ac:dyDescent="0.2">
      <c r="B36" s="15"/>
      <c r="C36" s="15"/>
      <c r="D36" s="15"/>
      <c r="E36" s="15"/>
      <c r="I36" s="15"/>
      <c r="J36" s="15"/>
      <c r="K36" s="15"/>
      <c r="L36" s="15"/>
      <c r="M36" s="15"/>
      <c r="N36" s="15"/>
      <c r="O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J36" s="1"/>
    </row>
    <row r="37" spans="1:36" x14ac:dyDescent="0.2">
      <c r="B37" s="15"/>
      <c r="C37" s="15"/>
      <c r="D37" s="15"/>
      <c r="E37" s="15"/>
      <c r="I37" s="15"/>
      <c r="J37" s="15"/>
      <c r="K37" s="15"/>
      <c r="L37" s="15"/>
      <c r="M37" s="15"/>
      <c r="N37" s="15"/>
      <c r="O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J37" s="1"/>
    </row>
    <row r="38" spans="1:36" x14ac:dyDescent="0.2">
      <c r="B38" s="15"/>
      <c r="C38" s="15"/>
      <c r="D38" s="15"/>
      <c r="E38" s="15"/>
      <c r="I38" s="15"/>
      <c r="J38" s="15"/>
      <c r="K38" s="15"/>
      <c r="L38" s="15"/>
      <c r="M38" s="15"/>
      <c r="N38" s="15"/>
      <c r="O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J38" s="1"/>
    </row>
    <row r="39" spans="1:36" x14ac:dyDescent="0.2">
      <c r="B39" s="15"/>
      <c r="C39" s="15"/>
      <c r="D39" s="15"/>
      <c r="E39" s="15"/>
      <c r="I39" s="15"/>
      <c r="J39" s="15"/>
      <c r="K39" s="15"/>
      <c r="L39" s="15"/>
      <c r="M39" s="15"/>
      <c r="N39" s="15"/>
      <c r="O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J39" s="1"/>
    </row>
    <row r="40" spans="1:36" x14ac:dyDescent="0.2">
      <c r="B40" s="15"/>
      <c r="C40" s="15"/>
      <c r="D40" s="15"/>
      <c r="E40" s="15"/>
      <c r="I40" s="15"/>
      <c r="J40" s="15"/>
      <c r="K40" s="15"/>
      <c r="L40" s="15"/>
      <c r="M40" s="15"/>
      <c r="N40" s="15"/>
      <c r="O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J40" s="1"/>
    </row>
    <row r="41" spans="1:36" ht="16" customHeight="1" x14ac:dyDescent="0.2">
      <c r="B41" s="15"/>
      <c r="C41" s="15"/>
      <c r="D41" s="15"/>
      <c r="E41" s="15"/>
      <c r="I41" s="15"/>
      <c r="J41" s="15"/>
      <c r="K41" s="15"/>
      <c r="L41" s="15"/>
      <c r="M41" s="15"/>
      <c r="N41" s="15"/>
      <c r="O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J41" s="1"/>
    </row>
    <row r="42" spans="1:36" x14ac:dyDescent="0.2">
      <c r="B42" s="15"/>
      <c r="C42" s="15"/>
      <c r="D42" s="15"/>
      <c r="E42" s="15"/>
      <c r="I42" s="15"/>
      <c r="J42" s="15"/>
      <c r="K42" s="15"/>
      <c r="L42" s="15"/>
      <c r="M42" s="15"/>
      <c r="N42" s="15"/>
      <c r="O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J42" s="1"/>
    </row>
    <row r="43" spans="1:36" x14ac:dyDescent="0.2">
      <c r="B43" s="15"/>
      <c r="C43" s="15"/>
      <c r="D43" s="15"/>
      <c r="E43" s="15"/>
      <c r="I43" s="15"/>
      <c r="J43" s="15"/>
      <c r="K43" s="15"/>
      <c r="L43" s="15"/>
      <c r="M43" s="15"/>
      <c r="N43" s="15"/>
      <c r="O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J43" s="1"/>
    </row>
    <row r="44" spans="1:36" x14ac:dyDescent="0.2">
      <c r="B44" s="15"/>
      <c r="C44" s="15"/>
      <c r="D44" s="15"/>
      <c r="E44" s="15"/>
      <c r="I44" s="15"/>
      <c r="J44" s="15"/>
      <c r="K44" s="15"/>
      <c r="L44" s="15"/>
      <c r="M44" s="15"/>
      <c r="N44" s="15"/>
      <c r="O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J44" s="1"/>
    </row>
    <row r="45" spans="1:36" x14ac:dyDescent="0.2">
      <c r="B45" s="15"/>
      <c r="C45" s="15"/>
      <c r="D45" s="15"/>
      <c r="E45" s="15"/>
      <c r="I45" s="15"/>
      <c r="J45" s="15"/>
      <c r="K45" s="15"/>
      <c r="L45" s="15"/>
      <c r="M45" s="15"/>
      <c r="N45" s="15"/>
      <c r="O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J45" s="1"/>
    </row>
    <row r="46" spans="1:36" x14ac:dyDescent="0.2">
      <c r="B46" s="15"/>
      <c r="C46" s="15"/>
      <c r="D46" s="15"/>
      <c r="E46" s="15"/>
      <c r="I46" s="15"/>
      <c r="J46" s="15"/>
      <c r="K46" s="15"/>
      <c r="L46" s="15"/>
      <c r="M46" s="15"/>
      <c r="N46" s="15"/>
      <c r="O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J46" s="1"/>
    </row>
    <row r="47" spans="1:3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  <row r="48" spans="1:3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</row>
    <row r="49" spans="1:27" ht="17" thickBot="1" x14ac:dyDescent="0.25"/>
    <row r="50" spans="1:27" ht="17" thickBot="1" x14ac:dyDescent="0.25">
      <c r="E50" s="67" t="s">
        <v>145</v>
      </c>
      <c r="F50" s="68"/>
      <c r="G50" s="68"/>
      <c r="H50" s="69"/>
      <c r="K50" s="67" t="s">
        <v>103</v>
      </c>
      <c r="L50" s="68"/>
      <c r="M50" s="68"/>
      <c r="N50" s="69"/>
      <c r="Q50" s="67" t="s">
        <v>144</v>
      </c>
      <c r="R50" s="68"/>
      <c r="S50" s="68"/>
      <c r="T50" s="69"/>
      <c r="W50" s="67" t="s">
        <v>103</v>
      </c>
      <c r="X50" s="68"/>
      <c r="Y50" s="68"/>
      <c r="Z50" s="69"/>
    </row>
    <row r="51" spans="1:27" x14ac:dyDescent="0.2">
      <c r="E51" t="s">
        <v>13</v>
      </c>
      <c r="F51" t="s">
        <v>18</v>
      </c>
      <c r="G51" t="s">
        <v>46</v>
      </c>
      <c r="H51" t="s">
        <v>20</v>
      </c>
      <c r="I51" t="s">
        <v>147</v>
      </c>
      <c r="J51" t="s">
        <v>48</v>
      </c>
      <c r="K51" s="3" t="s">
        <v>148</v>
      </c>
      <c r="L51" t="s">
        <v>23</v>
      </c>
      <c r="M51" t="s">
        <v>24</v>
      </c>
      <c r="N51" t="s">
        <v>25</v>
      </c>
      <c r="O51" t="s">
        <v>26</v>
      </c>
      <c r="Q51" t="s">
        <v>13</v>
      </c>
      <c r="R51" t="s">
        <v>88</v>
      </c>
      <c r="S51" t="s">
        <v>89</v>
      </c>
      <c r="T51" t="s">
        <v>90</v>
      </c>
      <c r="U51" t="s">
        <v>146</v>
      </c>
      <c r="V51" t="s">
        <v>78</v>
      </c>
      <c r="W51" s="3" t="s">
        <v>149</v>
      </c>
      <c r="X51" t="s">
        <v>150</v>
      </c>
      <c r="Y51" t="s">
        <v>101</v>
      </c>
      <c r="Z51" t="s">
        <v>102</v>
      </c>
      <c r="AA51" t="s">
        <v>95</v>
      </c>
    </row>
    <row r="52" spans="1:27" x14ac:dyDescent="0.2">
      <c r="E52">
        <v>0</v>
      </c>
      <c r="F52">
        <v>6.9070262779046598E-2</v>
      </c>
      <c r="G52">
        <v>0.10825107601344899</v>
      </c>
      <c r="H52">
        <v>1.0076900366124898E-3</v>
      </c>
      <c r="I52">
        <v>0.6</v>
      </c>
      <c r="J52">
        <f t="shared" ref="J52:J76" si="9">F52</f>
        <v>6.9070262779046598E-2</v>
      </c>
      <c r="K52">
        <v>0</v>
      </c>
      <c r="L52">
        <f t="shared" ref="L52:L76" si="10">G52</f>
        <v>0.10825107601344899</v>
      </c>
      <c r="M52">
        <v>0</v>
      </c>
      <c r="N52">
        <f>H52</f>
        <v>1.0076900366124898E-3</v>
      </c>
      <c r="O52">
        <v>0</v>
      </c>
      <c r="Q52">
        <v>0</v>
      </c>
      <c r="R52">
        <v>7.1683491776628999E-2</v>
      </c>
      <c r="S52">
        <v>0.1112961830589899</v>
      </c>
      <c r="T52">
        <v>1.1579582697180536E-3</v>
      </c>
      <c r="U52">
        <v>0.48</v>
      </c>
      <c r="V52">
        <f>R52</f>
        <v>7.1683491776628999E-2</v>
      </c>
      <c r="W52">
        <v>0</v>
      </c>
      <c r="X52">
        <f>S52</f>
        <v>0.1112961830589899</v>
      </c>
      <c r="Y52">
        <f>X52</f>
        <v>0.1112961830589899</v>
      </c>
      <c r="Z52">
        <v>0</v>
      </c>
      <c r="AA52">
        <f>T52</f>
        <v>1.1579582697180536E-3</v>
      </c>
    </row>
    <row r="53" spans="1:27" x14ac:dyDescent="0.2">
      <c r="E53">
        <v>0.25</v>
      </c>
      <c r="F53">
        <v>4.958423754416004E-2</v>
      </c>
      <c r="G53">
        <v>8.9875353012563802E-2</v>
      </c>
      <c r="H53">
        <v>2.0470721798723328E-2</v>
      </c>
      <c r="I53">
        <f>0.6-(0.0690702627790466-F53)</f>
        <v>0.58051397476511346</v>
      </c>
      <c r="J53">
        <f t="shared" si="9"/>
        <v>4.958423754416004E-2</v>
      </c>
      <c r="K53">
        <f>K52+(((I53+I52)/2)^$C$55)*(E53-E52)</f>
        <v>0.12597764533771652</v>
      </c>
      <c r="L53">
        <f t="shared" si="10"/>
        <v>8.9875353012563802E-2</v>
      </c>
      <c r="M53">
        <f>M52+(((G53+G52)/2)^$C$55)*(E53-E52)</f>
        <v>1.237730662492877E-2</v>
      </c>
      <c r="N53">
        <f t="shared" ref="N53:N76" si="11">H53</f>
        <v>2.0470721798723328E-2</v>
      </c>
      <c r="O53">
        <f>O52+(((H53+H52)/2)^$C$55)*(E53-E52)</f>
        <v>6.8897558050354365E-4</v>
      </c>
      <c r="Q53">
        <v>0.25</v>
      </c>
      <c r="R53">
        <v>5.8186950271704785E-2</v>
      </c>
      <c r="S53">
        <v>9.2675518183960887E-2</v>
      </c>
      <c r="T53">
        <v>1.3161555359142516E-2</v>
      </c>
      <c r="U53">
        <f>0.48-(0.071683491776629-R53)</f>
        <v>0.4665034584950758</v>
      </c>
      <c r="V53">
        <f t="shared" ref="V53:V68" si="12">R53</f>
        <v>5.8186950271704785E-2</v>
      </c>
      <c r="W53">
        <f>W52+(((((U53+U52)/2)))^$C$55)*(Q53-Q52)</f>
        <v>9.4527871967796523E-2</v>
      </c>
      <c r="X53">
        <f>S53</f>
        <v>9.2675518183960887E-2</v>
      </c>
      <c r="Y53">
        <f t="shared" ref="Y53:Y68" si="13">X53</f>
        <v>9.2675518183960887E-2</v>
      </c>
      <c r="Z53">
        <f>Z52+(((S53+S52)/2)^$C$55)*(Q53-Q52)</f>
        <v>1.2854106917192416E-2</v>
      </c>
      <c r="AA53">
        <f t="shared" ref="AA53:AA68" si="14">T53</f>
        <v>1.3161555359142516E-2</v>
      </c>
    </row>
    <row r="54" spans="1:27" ht="17" thickBot="1" x14ac:dyDescent="0.25">
      <c r="E54">
        <v>0.5</v>
      </c>
      <c r="F54">
        <v>3.6176536766023934E-2</v>
      </c>
      <c r="G54">
        <v>7.228471484221774E-2</v>
      </c>
      <c r="H54">
        <v>3.2004663947978768E-2</v>
      </c>
      <c r="I54" s="41">
        <f t="shared" ref="I54:I76" si="15">0.6-(0.0690702627790466-F54)</f>
        <v>0.56710627398697733</v>
      </c>
      <c r="J54">
        <f t="shared" si="9"/>
        <v>3.6176536766023934E-2</v>
      </c>
      <c r="K54">
        <f>K53+(((I54+I53)/2)^$C$55)*(E54-E53)</f>
        <v>0.24741119142388462</v>
      </c>
      <c r="L54">
        <f t="shared" si="10"/>
        <v>7.228471484221774E-2</v>
      </c>
      <c r="M54">
        <f t="shared" ref="M54:M76" si="16">M53+(((G54+G53)/2)^$C$55)*(E54-E53)</f>
        <v>2.1916861420312642E-2</v>
      </c>
      <c r="N54">
        <f t="shared" si="11"/>
        <v>3.2004663947978768E-2</v>
      </c>
      <c r="O54">
        <f t="shared" ref="O54:O74" si="17">O53+(((H54+H53)/2)^$C$55)*(E54-E53)</f>
        <v>2.8895869174984396E-3</v>
      </c>
      <c r="Q54">
        <v>0.5</v>
      </c>
      <c r="R54">
        <v>4.7213177867003422E-2</v>
      </c>
      <c r="S54">
        <v>8.1813312190982479E-2</v>
      </c>
      <c r="T54">
        <v>2.2225985721527959E-2</v>
      </c>
      <c r="U54" s="41">
        <f t="shared" ref="U54:U68" si="18">0.48-(0.071683491776629-R54)</f>
        <v>0.45552968609037442</v>
      </c>
      <c r="V54">
        <f t="shared" si="12"/>
        <v>4.7213177867003422E-2</v>
      </c>
      <c r="W54">
        <f>W53+(((((U54+U53)/2)))^$C$55)*(Q54-Q53)</f>
        <v>0.18589111507512546</v>
      </c>
      <c r="X54">
        <f t="shared" ref="X54:X68" si="19">S54</f>
        <v>8.1813312190982479E-2</v>
      </c>
      <c r="Y54">
        <f t="shared" si="13"/>
        <v>8.1813312190982479E-2</v>
      </c>
      <c r="Z54">
        <f t="shared" ref="Z54:Z68" si="20">Z53+(((S54+S53)/2)^$C$55)*(Q54-Q53)</f>
        <v>2.3347089096392291E-2</v>
      </c>
      <c r="AA54">
        <f t="shared" si="14"/>
        <v>2.2225985721527959E-2</v>
      </c>
    </row>
    <row r="55" spans="1:27" x14ac:dyDescent="0.2">
      <c r="A55" s="70" t="s">
        <v>151</v>
      </c>
      <c r="B55" s="71"/>
      <c r="C55" s="76">
        <v>1.3</v>
      </c>
      <c r="E55">
        <v>0.75</v>
      </c>
      <c r="F55">
        <v>2.7762163994836078E-2</v>
      </c>
      <c r="G55">
        <v>6.4297771683248767E-2</v>
      </c>
      <c r="H55">
        <v>3.9598765578543159E-2</v>
      </c>
      <c r="I55" s="41">
        <f t="shared" si="15"/>
        <v>0.55869190121578949</v>
      </c>
      <c r="J55">
        <f t="shared" si="9"/>
        <v>2.7762163994836078E-2</v>
      </c>
      <c r="K55">
        <f t="shared" ref="K55:K75" si="21">K54+(((I55+I54)/2)^$C$55)*(E55-E54)</f>
        <v>0.36585155089044441</v>
      </c>
      <c r="L55">
        <f t="shared" si="10"/>
        <v>6.4297771683248767E-2</v>
      </c>
      <c r="M55">
        <f t="shared" si="16"/>
        <v>2.9548442694586126E-2</v>
      </c>
      <c r="N55">
        <f t="shared" si="11"/>
        <v>3.9598765578543159E-2</v>
      </c>
      <c r="O55">
        <f t="shared" si="17"/>
        <v>6.1857977727091673E-3</v>
      </c>
      <c r="Q55">
        <v>0.75</v>
      </c>
      <c r="R55">
        <v>3.9618602270103179E-2</v>
      </c>
      <c r="S55">
        <v>7.3818179922218216E-2</v>
      </c>
      <c r="T55">
        <v>2.8420407100726228E-2</v>
      </c>
      <c r="U55" s="41">
        <f t="shared" si="18"/>
        <v>0.44793511049347418</v>
      </c>
      <c r="V55">
        <f t="shared" si="12"/>
        <v>3.9618602270103179E-2</v>
      </c>
      <c r="W55">
        <f t="shared" ref="W55:W68" si="22">W54+(((((U55+U54)/2)))^$C$55)*(Q55-Q54)</f>
        <v>0.27486972563991213</v>
      </c>
      <c r="X55">
        <f t="shared" si="19"/>
        <v>7.3818179922218216E-2</v>
      </c>
      <c r="Y55">
        <f t="shared" si="13"/>
        <v>7.3818179922218216E-2</v>
      </c>
      <c r="Z55">
        <f t="shared" si="20"/>
        <v>3.239040579014682E-2</v>
      </c>
      <c r="AA55">
        <f t="shared" si="14"/>
        <v>2.8420407100726228E-2</v>
      </c>
    </row>
    <row r="56" spans="1:27" x14ac:dyDescent="0.2">
      <c r="A56" s="72"/>
      <c r="B56" s="73"/>
      <c r="C56" s="77"/>
      <c r="E56">
        <v>1</v>
      </c>
      <c r="F56">
        <v>2.191944665341675E-2</v>
      </c>
      <c r="G56">
        <v>5.623165674273848E-2</v>
      </c>
      <c r="H56">
        <v>4.5033664994546183E-2</v>
      </c>
      <c r="I56" s="41">
        <f t="shared" si="15"/>
        <v>0.5528491838743701</v>
      </c>
      <c r="J56">
        <f t="shared" si="9"/>
        <v>2.191944665341675E-2</v>
      </c>
      <c r="K56">
        <f t="shared" si="21"/>
        <v>0.48234572052895169</v>
      </c>
      <c r="L56">
        <f t="shared" si="10"/>
        <v>5.623165674273848E-2</v>
      </c>
      <c r="M56">
        <f t="shared" si="16"/>
        <v>3.6035116220969124E-2</v>
      </c>
      <c r="N56">
        <f t="shared" si="11"/>
        <v>4.5033664994546183E-2</v>
      </c>
      <c r="O56">
        <f t="shared" si="17"/>
        <v>1.0282164897105197E-2</v>
      </c>
      <c r="Q56">
        <v>1</v>
      </c>
      <c r="R56">
        <v>3.1216950772255753E-2</v>
      </c>
      <c r="S56">
        <v>6.4655450464776276E-2</v>
      </c>
      <c r="T56">
        <v>3.5749000467360632E-2</v>
      </c>
      <c r="U56" s="41">
        <f t="shared" si="18"/>
        <v>0.43953345899562674</v>
      </c>
      <c r="V56">
        <f t="shared" si="12"/>
        <v>3.1216950772255753E-2</v>
      </c>
      <c r="W56">
        <f>W55+(((((U56+U55)/2)))^$C$55)*(Q56-Q55)</f>
        <v>0.36180577280948284</v>
      </c>
      <c r="X56">
        <f t="shared" si="19"/>
        <v>6.4655450464776276E-2</v>
      </c>
      <c r="Y56">
        <f t="shared" si="13"/>
        <v>6.4655450464776276E-2</v>
      </c>
      <c r="Z56">
        <f t="shared" si="20"/>
        <v>4.0159640041663294E-2</v>
      </c>
      <c r="AA56">
        <f t="shared" si="14"/>
        <v>3.5749000467360632E-2</v>
      </c>
    </row>
    <row r="57" spans="1:27" ht="17" thickBot="1" x14ac:dyDescent="0.25">
      <c r="A57" s="74"/>
      <c r="B57" s="75"/>
      <c r="C57" s="78"/>
      <c r="E57">
        <v>1.25</v>
      </c>
      <c r="F57">
        <v>1.6668573936377346E-2</v>
      </c>
      <c r="G57">
        <v>5.1671214013481293E-2</v>
      </c>
      <c r="H57">
        <v>4.861073684409789E-2</v>
      </c>
      <c r="I57" s="41">
        <f t="shared" si="15"/>
        <v>0.54759831115733071</v>
      </c>
      <c r="J57">
        <f t="shared" si="9"/>
        <v>1.6668573936377346E-2</v>
      </c>
      <c r="K57">
        <f t="shared" si="21"/>
        <v>0.5973307069638587</v>
      </c>
      <c r="L57">
        <f t="shared" si="10"/>
        <v>5.1671214013481293E-2</v>
      </c>
      <c r="M57">
        <f t="shared" si="16"/>
        <v>4.1652626985725812E-2</v>
      </c>
      <c r="N57">
        <f t="shared" si="11"/>
        <v>4.861073684409789E-2</v>
      </c>
      <c r="O57">
        <f t="shared" si="17"/>
        <v>1.4954428963377503E-2</v>
      </c>
      <c r="Q57">
        <v>1.25</v>
      </c>
      <c r="R57">
        <v>2.5112872387192543E-2</v>
      </c>
      <c r="S57">
        <v>5.7961055105212302E-2</v>
      </c>
      <c r="T57">
        <v>4.1453444169641862E-2</v>
      </c>
      <c r="U57" s="41">
        <f t="shared" si="18"/>
        <v>0.43342938061056352</v>
      </c>
      <c r="V57">
        <f t="shared" si="12"/>
        <v>2.5112872387192543E-2</v>
      </c>
      <c r="W57">
        <f t="shared" si="22"/>
        <v>0.4468990986851234</v>
      </c>
      <c r="X57">
        <f t="shared" si="19"/>
        <v>5.7961055105212302E-2</v>
      </c>
      <c r="Y57">
        <f t="shared" si="13"/>
        <v>5.7961055105212302E-2</v>
      </c>
      <c r="Z57">
        <f t="shared" si="20"/>
        <v>4.6792710796022485E-2</v>
      </c>
      <c r="AA57">
        <f t="shared" si="14"/>
        <v>4.1453444169641862E-2</v>
      </c>
    </row>
    <row r="58" spans="1:27" x14ac:dyDescent="0.2">
      <c r="E58">
        <v>1.5</v>
      </c>
      <c r="F58">
        <v>1.3213487417565541E-2</v>
      </c>
      <c r="G58">
        <v>4.7193657794495004E-2</v>
      </c>
      <c r="H58">
        <v>5.0972119880166533E-2</v>
      </c>
      <c r="I58" s="41">
        <f t="shared" si="15"/>
        <v>0.54414322463851894</v>
      </c>
      <c r="J58">
        <f t="shared" si="9"/>
        <v>1.3213487417565541E-2</v>
      </c>
      <c r="K58">
        <f>K57+(((I58+I57)/2)^$C$55)*(E58-E57)</f>
        <v>0.71113451592050836</v>
      </c>
      <c r="L58">
        <f t="shared" si="10"/>
        <v>4.7193657794495004E-2</v>
      </c>
      <c r="M58">
        <f t="shared" si="16"/>
        <v>4.6666295587407085E-2</v>
      </c>
      <c r="N58">
        <f t="shared" si="11"/>
        <v>5.0972119880166533E-2</v>
      </c>
      <c r="O58">
        <f t="shared" si="17"/>
        <v>2.0015482940846652E-2</v>
      </c>
      <c r="Q58">
        <v>1.5</v>
      </c>
      <c r="R58">
        <v>2.0371562148338157E-2</v>
      </c>
      <c r="S58">
        <v>5.2189066709729164E-2</v>
      </c>
      <c r="T58">
        <v>4.587022102807941E-2</v>
      </c>
      <c r="U58" s="41">
        <f t="shared" si="18"/>
        <v>0.42868807037170914</v>
      </c>
      <c r="V58">
        <f t="shared" si="12"/>
        <v>2.0371562148338157E-2</v>
      </c>
      <c r="W58">
        <f t="shared" si="22"/>
        <v>0.53062067204383689</v>
      </c>
      <c r="X58">
        <f t="shared" si="19"/>
        <v>5.2189066709729164E-2</v>
      </c>
      <c r="Y58">
        <f t="shared" si="13"/>
        <v>5.2189066709729164E-2</v>
      </c>
      <c r="Z58">
        <f t="shared" si="20"/>
        <v>5.2562786226746136E-2</v>
      </c>
      <c r="AA58">
        <f t="shared" si="14"/>
        <v>4.587022102807941E-2</v>
      </c>
    </row>
    <row r="59" spans="1:27" x14ac:dyDescent="0.2">
      <c r="E59">
        <v>1.75</v>
      </c>
      <c r="F59">
        <v>1.0086499585040244E-2</v>
      </c>
      <c r="G59">
        <v>4.3023042099212587E-2</v>
      </c>
      <c r="H59">
        <v>5.4215723818957277E-2</v>
      </c>
      <c r="I59" s="41">
        <f t="shared" si="15"/>
        <v>0.54101623680599364</v>
      </c>
      <c r="J59">
        <f t="shared" si="9"/>
        <v>1.0086499585040244E-2</v>
      </c>
      <c r="K59">
        <f>K58+(((I59+I58)/2)^$C$55)*(E59-E58)</f>
        <v>0.82404717732963062</v>
      </c>
      <c r="L59">
        <f t="shared" si="10"/>
        <v>4.3023042099212587E-2</v>
      </c>
      <c r="M59">
        <f t="shared" si="16"/>
        <v>5.1117464057226787E-2</v>
      </c>
      <c r="N59">
        <f t="shared" si="11"/>
        <v>5.4215723818957277E-2</v>
      </c>
      <c r="O59">
        <f t="shared" si="17"/>
        <v>2.5449940887234682E-2</v>
      </c>
      <c r="Q59">
        <v>1.75</v>
      </c>
      <c r="R59">
        <v>1.6582056305003354E-2</v>
      </c>
      <c r="S59">
        <v>4.832444703742822E-2</v>
      </c>
      <c r="T59">
        <v>4.8661902171548942E-2</v>
      </c>
      <c r="U59" s="41">
        <f t="shared" si="18"/>
        <v>0.42489856452837432</v>
      </c>
      <c r="V59">
        <f t="shared" si="12"/>
        <v>1.6582056305003354E-2</v>
      </c>
      <c r="W59">
        <f>W58+(((((U59+U58)/2)))^$C$55)*(Q59-Q58)</f>
        <v>0.61326687448601724</v>
      </c>
      <c r="X59">
        <f t="shared" si="19"/>
        <v>4.832444703742822E-2</v>
      </c>
      <c r="Y59">
        <f t="shared" si="13"/>
        <v>4.832444703742822E-2</v>
      </c>
      <c r="Z59">
        <f t="shared" si="20"/>
        <v>5.7685414075766092E-2</v>
      </c>
      <c r="AA59">
        <f t="shared" si="14"/>
        <v>4.8661902171548942E-2</v>
      </c>
    </row>
    <row r="60" spans="1:27" x14ac:dyDescent="0.2">
      <c r="E60">
        <v>2</v>
      </c>
      <c r="F60">
        <v>7.8692619441651981E-3</v>
      </c>
      <c r="G60">
        <v>4.1375099253144372E-2</v>
      </c>
      <c r="H60">
        <v>5.5263654840896063E-2</v>
      </c>
      <c r="I60" s="41">
        <f t="shared" si="15"/>
        <v>0.53879899916511853</v>
      </c>
      <c r="J60">
        <f t="shared" si="9"/>
        <v>7.8692619441651981E-3</v>
      </c>
      <c r="K60">
        <f t="shared" si="21"/>
        <v>0.93623747506909305</v>
      </c>
      <c r="L60">
        <f t="shared" si="10"/>
        <v>4.1375099253144372E-2</v>
      </c>
      <c r="M60">
        <f t="shared" si="16"/>
        <v>5.5199095262649191E-2</v>
      </c>
      <c r="N60">
        <f t="shared" si="11"/>
        <v>5.5263654840896063E-2</v>
      </c>
      <c r="O60">
        <f t="shared" si="17"/>
        <v>3.117438125251221E-2</v>
      </c>
      <c r="Q60">
        <v>2</v>
      </c>
      <c r="R60">
        <v>1.3300377649675172E-2</v>
      </c>
      <c r="S60">
        <v>4.5147658278594585E-2</v>
      </c>
      <c r="T60">
        <v>5.1208330989976014E-2</v>
      </c>
      <c r="U60" s="41">
        <f t="shared" si="18"/>
        <v>0.42161688587304613</v>
      </c>
      <c r="V60">
        <f t="shared" si="12"/>
        <v>1.3300377649675172E-2</v>
      </c>
      <c r="W60">
        <f>W59+(((((U60+U59)/2)))^$C$55)*(Q60-Q59)</f>
        <v>0.69502414240343868</v>
      </c>
      <c r="X60">
        <f t="shared" si="19"/>
        <v>4.5147658278594585E-2</v>
      </c>
      <c r="Y60">
        <f t="shared" si="13"/>
        <v>4.5147658278594585E-2</v>
      </c>
      <c r="Z60">
        <f t="shared" si="20"/>
        <v>6.2346505767200994E-2</v>
      </c>
      <c r="AA60">
        <f t="shared" si="14"/>
        <v>5.1208330989976014E-2</v>
      </c>
    </row>
    <row r="61" spans="1:27" x14ac:dyDescent="0.2">
      <c r="E61">
        <v>2.25</v>
      </c>
      <c r="F61">
        <v>6.0731901931223124E-3</v>
      </c>
      <c r="G61">
        <v>3.8952861443890187E-2</v>
      </c>
      <c r="H61">
        <v>5.6346343721641025E-2</v>
      </c>
      <c r="I61" s="41">
        <f t="shared" si="15"/>
        <v>0.53700292741407574</v>
      </c>
      <c r="J61">
        <f t="shared" si="9"/>
        <v>6.0731901931223124E-3</v>
      </c>
      <c r="K61">
        <f t="shared" si="21"/>
        <v>1.0478860096774107</v>
      </c>
      <c r="L61">
        <f t="shared" si="10"/>
        <v>3.8952861443890187E-2</v>
      </c>
      <c r="M61">
        <f t="shared" si="16"/>
        <v>5.9026706124702011E-2</v>
      </c>
      <c r="N61">
        <f t="shared" si="11"/>
        <v>5.6346343721641025E-2</v>
      </c>
      <c r="O61">
        <f t="shared" si="17"/>
        <v>3.7044069663820636E-2</v>
      </c>
      <c r="Q61">
        <v>2.25</v>
      </c>
      <c r="R61">
        <v>1.0906668797914824E-2</v>
      </c>
      <c r="S61">
        <v>4.1897621249060789E-2</v>
      </c>
      <c r="T61">
        <v>5.3336761355109466E-2</v>
      </c>
      <c r="U61" s="41">
        <f t="shared" si="18"/>
        <v>0.41922317702128581</v>
      </c>
      <c r="V61">
        <f t="shared" si="12"/>
        <v>1.0906668797914824E-2</v>
      </c>
      <c r="W61">
        <f>W60+(((((U61+U60)/2)))^$C$55)*(Q61-Q60)</f>
        <v>0.77606955342859107</v>
      </c>
      <c r="X61">
        <f t="shared" si="19"/>
        <v>4.1897621249060789E-2</v>
      </c>
      <c r="Y61">
        <f t="shared" si="13"/>
        <v>4.1897621249060789E-2</v>
      </c>
      <c r="Z61">
        <f t="shared" si="20"/>
        <v>6.6595340179303603E-2</v>
      </c>
      <c r="AA61">
        <f t="shared" si="14"/>
        <v>5.3336761355109466E-2</v>
      </c>
    </row>
    <row r="62" spans="1:27" x14ac:dyDescent="0.2">
      <c r="E62">
        <v>2.5</v>
      </c>
      <c r="F62">
        <v>4.8444047792311068E-3</v>
      </c>
      <c r="G62">
        <v>3.7892738303679216E-2</v>
      </c>
      <c r="H62">
        <v>5.7997173129810592E-2</v>
      </c>
      <c r="I62" s="41">
        <f t="shared" si="15"/>
        <v>0.53577414200018447</v>
      </c>
      <c r="J62">
        <f t="shared" si="9"/>
        <v>4.8444047792311068E-3</v>
      </c>
      <c r="K62">
        <f t="shared" si="21"/>
        <v>1.1591266143213694</v>
      </c>
      <c r="L62">
        <f t="shared" si="10"/>
        <v>3.7892738303679216E-2</v>
      </c>
      <c r="M62">
        <f t="shared" si="16"/>
        <v>6.264002026038766E-2</v>
      </c>
      <c r="N62">
        <f t="shared" si="11"/>
        <v>5.7997173129810592E-2</v>
      </c>
      <c r="O62">
        <f t="shared" si="17"/>
        <v>4.3101326986532053E-2</v>
      </c>
      <c r="Q62">
        <v>2.5</v>
      </c>
      <c r="R62">
        <v>9.2159418225417032E-3</v>
      </c>
      <c r="S62">
        <v>3.9108277264983955E-2</v>
      </c>
      <c r="T62">
        <v>5.5158442185496287E-2</v>
      </c>
      <c r="U62" s="41">
        <f t="shared" si="18"/>
        <v>0.41753245004591266</v>
      </c>
      <c r="V62">
        <f t="shared" si="12"/>
        <v>9.2159418225417032E-3</v>
      </c>
      <c r="W62">
        <f t="shared" si="22"/>
        <v>0.85660354935551131</v>
      </c>
      <c r="X62">
        <f t="shared" si="19"/>
        <v>3.9108277264983955E-2</v>
      </c>
      <c r="Y62">
        <f t="shared" si="13"/>
        <v>3.9108277264983955E-2</v>
      </c>
      <c r="Z62">
        <f t="shared" si="20"/>
        <v>7.0464998777362051E-2</v>
      </c>
      <c r="AA62">
        <f t="shared" si="14"/>
        <v>5.5158442185496287E-2</v>
      </c>
    </row>
    <row r="63" spans="1:27" x14ac:dyDescent="0.2">
      <c r="E63">
        <v>2.75</v>
      </c>
      <c r="F63">
        <v>3.873928169623462E-3</v>
      </c>
      <c r="G63">
        <v>3.5403644497110767E-2</v>
      </c>
      <c r="H63">
        <v>5.7763072932063703E-2</v>
      </c>
      <c r="I63" s="41">
        <f t="shared" si="15"/>
        <v>0.53480366539057689</v>
      </c>
      <c r="J63">
        <f t="shared" si="9"/>
        <v>3.873928169623462E-3</v>
      </c>
      <c r="K63">
        <f>K62+(((I63+I62)/2)^$C$55)*(E63-E62)</f>
        <v>1.2700708446580444</v>
      </c>
      <c r="L63">
        <f t="shared" si="10"/>
        <v>3.5403644497110767E-2</v>
      </c>
      <c r="M63">
        <f t="shared" si="16"/>
        <v>6.6037902470583359E-2</v>
      </c>
      <c r="N63">
        <f t="shared" si="11"/>
        <v>5.7763072932063703E-2</v>
      </c>
      <c r="O63">
        <f t="shared" si="17"/>
        <v>4.925633025573372E-2</v>
      </c>
      <c r="Q63">
        <v>2.75</v>
      </c>
      <c r="R63">
        <v>7.4020153411903048E-3</v>
      </c>
      <c r="S63">
        <v>3.7275159778017514E-2</v>
      </c>
      <c r="T63">
        <v>5.6277014963175359E-2</v>
      </c>
      <c r="U63" s="41">
        <f t="shared" si="18"/>
        <v>0.41571852356456129</v>
      </c>
      <c r="V63">
        <f t="shared" si="12"/>
        <v>7.4020153411903048E-3</v>
      </c>
      <c r="W63">
        <f t="shared" si="22"/>
        <v>0.93669932160572089</v>
      </c>
      <c r="X63">
        <f t="shared" si="19"/>
        <v>3.7275159778017514E-2</v>
      </c>
      <c r="Y63">
        <f t="shared" si="13"/>
        <v>3.7275159778017514E-2</v>
      </c>
      <c r="Z63">
        <f t="shared" si="20"/>
        <v>7.4050088010758214E-2</v>
      </c>
      <c r="AA63">
        <f t="shared" si="14"/>
        <v>5.6277014963175359E-2</v>
      </c>
    </row>
    <row r="64" spans="1:27" x14ac:dyDescent="0.2">
      <c r="E64">
        <v>3</v>
      </c>
      <c r="F64">
        <v>3.2211923614601616E-3</v>
      </c>
      <c r="G64">
        <v>3.5072570770968585E-2</v>
      </c>
      <c r="H64">
        <v>5.9750012039287016E-2</v>
      </c>
      <c r="I64" s="41">
        <f t="shared" si="15"/>
        <v>0.5341509295824135</v>
      </c>
      <c r="J64">
        <f t="shared" si="9"/>
        <v>3.2211923614601616E-3</v>
      </c>
      <c r="K64">
        <f t="shared" si="21"/>
        <v>1.3807964466956202</v>
      </c>
      <c r="L64">
        <f t="shared" si="10"/>
        <v>3.5072570770968585E-2</v>
      </c>
      <c r="M64">
        <f t="shared" si="16"/>
        <v>6.926681559142675E-2</v>
      </c>
      <c r="N64">
        <f t="shared" si="11"/>
        <v>5.9750012039287016E-2</v>
      </c>
      <c r="O64">
        <f t="shared" si="17"/>
        <v>5.5532766334152092E-2</v>
      </c>
      <c r="Q64">
        <v>3</v>
      </c>
      <c r="R64">
        <v>5.9163982236292104E-3</v>
      </c>
      <c r="S64">
        <v>3.5677068189642419E-2</v>
      </c>
      <c r="T64">
        <v>5.7292456127631099E-2</v>
      </c>
      <c r="U64" s="41">
        <f t="shared" si="18"/>
        <v>0.41423290644700017</v>
      </c>
      <c r="V64">
        <f t="shared" si="12"/>
        <v>5.9163982236292104E-3</v>
      </c>
      <c r="W64">
        <f t="shared" si="22"/>
        <v>1.0163830222306305</v>
      </c>
      <c r="X64">
        <f t="shared" si="19"/>
        <v>3.5677068189642419E-2</v>
      </c>
      <c r="Y64">
        <f t="shared" si="13"/>
        <v>3.5677068189642419E-2</v>
      </c>
      <c r="Z64">
        <f t="shared" si="20"/>
        <v>7.7427244164274225E-2</v>
      </c>
      <c r="AA64">
        <f t="shared" si="14"/>
        <v>5.7292456127631099E-2</v>
      </c>
    </row>
    <row r="65" spans="5:27" x14ac:dyDescent="0.2">
      <c r="E65">
        <v>3.25</v>
      </c>
      <c r="F65">
        <v>2.7394678180083691E-3</v>
      </c>
      <c r="G65">
        <v>3.3591559248434738E-2</v>
      </c>
      <c r="H65">
        <v>5.9167713924375524E-2</v>
      </c>
      <c r="I65" s="41">
        <f t="shared" si="15"/>
        <v>0.53366920503896176</v>
      </c>
      <c r="J65">
        <f t="shared" si="9"/>
        <v>2.7394678180083691E-3</v>
      </c>
      <c r="K65">
        <f t="shared" si="21"/>
        <v>1.491369308901549</v>
      </c>
      <c r="L65">
        <f t="shared" si="10"/>
        <v>3.3591559248434738E-2</v>
      </c>
      <c r="M65">
        <f t="shared" si="16"/>
        <v>7.238821908957413E-2</v>
      </c>
      <c r="N65">
        <f t="shared" si="11"/>
        <v>5.9167713924375524E-2</v>
      </c>
      <c r="O65">
        <f t="shared" si="17"/>
        <v>6.1906906198251052E-2</v>
      </c>
      <c r="Q65">
        <v>3.25</v>
      </c>
      <c r="R65">
        <v>4.8411340758390924E-3</v>
      </c>
      <c r="S65">
        <v>3.4867511829579256E-2</v>
      </c>
      <c r="T65">
        <v>5.7644337679103402E-2</v>
      </c>
      <c r="U65" s="41">
        <f t="shared" si="18"/>
        <v>0.41315764229921009</v>
      </c>
      <c r="V65">
        <f t="shared" si="12"/>
        <v>4.8411340758390924E-3</v>
      </c>
      <c r="W65">
        <f t="shared" si="22"/>
        <v>1.0957472393700642</v>
      </c>
      <c r="X65">
        <f t="shared" si="19"/>
        <v>3.4867511829579256E-2</v>
      </c>
      <c r="Y65">
        <f t="shared" si="13"/>
        <v>3.4867511829579256E-2</v>
      </c>
      <c r="Z65">
        <f t="shared" si="20"/>
        <v>8.0660229705003375E-2</v>
      </c>
      <c r="AA65">
        <f t="shared" si="14"/>
        <v>5.7644337679103402E-2</v>
      </c>
    </row>
    <row r="66" spans="5:27" x14ac:dyDescent="0.2">
      <c r="E66">
        <v>3.5</v>
      </c>
      <c r="F66">
        <v>2.3346190612485709E-3</v>
      </c>
      <c r="G66">
        <v>3.3671529955896701E-2</v>
      </c>
      <c r="H66">
        <v>5.9913523991979328E-2</v>
      </c>
      <c r="I66" s="41">
        <f t="shared" si="15"/>
        <v>0.53326435628220192</v>
      </c>
      <c r="J66">
        <f t="shared" si="9"/>
        <v>2.3346190612485709E-3</v>
      </c>
      <c r="K66">
        <f t="shared" si="21"/>
        <v>1.6018228398146948</v>
      </c>
      <c r="L66">
        <f t="shared" si="10"/>
        <v>3.3671529955896701E-2</v>
      </c>
      <c r="M66">
        <f t="shared" si="16"/>
        <v>7.542708030598945E-2</v>
      </c>
      <c r="N66">
        <f t="shared" si="11"/>
        <v>5.9913523991979328E-2</v>
      </c>
      <c r="O66">
        <f t="shared" si="17"/>
        <v>6.8292442192111114E-2</v>
      </c>
      <c r="Q66">
        <v>3.5</v>
      </c>
      <c r="R66">
        <v>4.1860029858719391E-3</v>
      </c>
      <c r="S66">
        <v>3.3592642870046936E-2</v>
      </c>
      <c r="T66">
        <v>5.8844381701051843E-2</v>
      </c>
      <c r="U66" s="41">
        <f t="shared" si="18"/>
        <v>0.41250251120924292</v>
      </c>
      <c r="V66">
        <f t="shared" si="12"/>
        <v>4.1860029858719391E-3</v>
      </c>
      <c r="W66">
        <f t="shared" si="22"/>
        <v>1.1748957483790496</v>
      </c>
      <c r="X66">
        <f t="shared" si="19"/>
        <v>3.3592642870046936E-2</v>
      </c>
      <c r="Y66">
        <f t="shared" si="13"/>
        <v>3.3592642870046936E-2</v>
      </c>
      <c r="Z66">
        <f t="shared" si="20"/>
        <v>8.3769584306770437E-2</v>
      </c>
      <c r="AA66">
        <f t="shared" si="14"/>
        <v>5.8844381701051843E-2</v>
      </c>
    </row>
    <row r="67" spans="5:27" x14ac:dyDescent="0.2">
      <c r="E67">
        <v>3.75</v>
      </c>
      <c r="F67">
        <v>2.0542941406629244E-3</v>
      </c>
      <c r="G67">
        <v>3.3413571347496715E-2</v>
      </c>
      <c r="H67">
        <v>6.0110699981239871E-2</v>
      </c>
      <c r="I67" s="41">
        <f t="shared" si="15"/>
        <v>0.53298403136161632</v>
      </c>
      <c r="J67">
        <f t="shared" si="9"/>
        <v>2.0542941406629244E-3</v>
      </c>
      <c r="K67">
        <f t="shared" si="21"/>
        <v>1.7121841678648662</v>
      </c>
      <c r="L67">
        <f t="shared" si="10"/>
        <v>3.3413571347496715E-2</v>
      </c>
      <c r="M67">
        <f t="shared" si="16"/>
        <v>7.8455492025804874E-2</v>
      </c>
      <c r="N67">
        <f t="shared" si="11"/>
        <v>6.0110699981239871E-2</v>
      </c>
      <c r="O67">
        <f t="shared" si="17"/>
        <v>7.4743792029112452E-2</v>
      </c>
      <c r="Q67">
        <v>3.75</v>
      </c>
      <c r="R67">
        <v>3.5444428163028904E-3</v>
      </c>
      <c r="S67">
        <v>3.2545057726102007E-2</v>
      </c>
      <c r="T67">
        <v>5.9302114326272137E-2</v>
      </c>
      <c r="U67" s="41">
        <f t="shared" si="18"/>
        <v>0.41186095103967391</v>
      </c>
      <c r="V67">
        <f t="shared" si="12"/>
        <v>3.5444428163028904E-3</v>
      </c>
      <c r="W67">
        <f t="shared" si="22"/>
        <v>1.253882702913899</v>
      </c>
      <c r="X67">
        <f t="shared" si="19"/>
        <v>3.2545057726102007E-2</v>
      </c>
      <c r="Y67">
        <f t="shared" si="13"/>
        <v>3.2545057726102007E-2</v>
      </c>
      <c r="Z67">
        <f t="shared" si="20"/>
        <v>8.6742515334139306E-2</v>
      </c>
      <c r="AA67">
        <f t="shared" si="14"/>
        <v>5.9302114326272137E-2</v>
      </c>
    </row>
    <row r="68" spans="5:27" x14ac:dyDescent="0.2">
      <c r="E68">
        <v>4</v>
      </c>
      <c r="F68">
        <v>1.8411013558541707E-3</v>
      </c>
      <c r="G68">
        <v>3.2859341832688835E-2</v>
      </c>
      <c r="H68">
        <v>5.9452053768623662E-2</v>
      </c>
      <c r="I68" s="41">
        <f t="shared" si="15"/>
        <v>0.53277083857680751</v>
      </c>
      <c r="J68">
        <f t="shared" si="9"/>
        <v>1.8411013558541707E-3</v>
      </c>
      <c r="K68">
        <f t="shared" si="21"/>
        <v>1.8224790949388314</v>
      </c>
      <c r="L68">
        <f t="shared" si="10"/>
        <v>3.2859341832688835E-2</v>
      </c>
      <c r="M68">
        <f t="shared" si="16"/>
        <v>8.1436326732370445E-2</v>
      </c>
      <c r="N68">
        <f t="shared" si="11"/>
        <v>5.9452053768623662E-2</v>
      </c>
      <c r="O68">
        <f t="shared" si="17"/>
        <v>8.1162915008710673E-2</v>
      </c>
      <c r="Q68">
        <v>4</v>
      </c>
      <c r="R68">
        <v>2.888207617030774E-3</v>
      </c>
      <c r="S68">
        <v>3.1543986900388947E-2</v>
      </c>
      <c r="T68">
        <v>6.0271857948421284E-2</v>
      </c>
      <c r="U68" s="41">
        <f t="shared" si="18"/>
        <v>0.41120471584040175</v>
      </c>
      <c r="V68">
        <f t="shared" si="12"/>
        <v>2.888207617030774E-3</v>
      </c>
      <c r="W68">
        <f t="shared" si="22"/>
        <v>1.3327080417289692</v>
      </c>
      <c r="X68">
        <f t="shared" si="19"/>
        <v>3.1543986900388947E-2</v>
      </c>
      <c r="Y68">
        <f t="shared" si="13"/>
        <v>3.1543986900388947E-2</v>
      </c>
      <c r="Z68">
        <f t="shared" si="20"/>
        <v>8.9596291793801644E-2</v>
      </c>
      <c r="AA68">
        <f t="shared" si="14"/>
        <v>6.0271857948421284E-2</v>
      </c>
    </row>
    <row r="69" spans="5:27" x14ac:dyDescent="0.2">
      <c r="E69">
        <v>4.25</v>
      </c>
      <c r="F69">
        <v>1.7157741509373184E-3</v>
      </c>
      <c r="G69">
        <v>3.2098672160277654E-2</v>
      </c>
      <c r="H69">
        <v>6.090759263776703E-2</v>
      </c>
      <c r="I69" s="41">
        <f t="shared" si="15"/>
        <v>0.53264551137189065</v>
      </c>
      <c r="J69">
        <f t="shared" si="9"/>
        <v>1.7157741509373184E-3</v>
      </c>
      <c r="K69">
        <f t="shared" si="21"/>
        <v>1.9327284807373624</v>
      </c>
      <c r="L69">
        <f t="shared" si="10"/>
        <v>3.2098672160277654E-2</v>
      </c>
      <c r="M69">
        <f t="shared" si="16"/>
        <v>8.4340507026702746E-2</v>
      </c>
      <c r="N69">
        <f t="shared" si="11"/>
        <v>6.090759263776703E-2</v>
      </c>
      <c r="O69">
        <f t="shared" si="17"/>
        <v>8.763771248046133E-2</v>
      </c>
      <c r="U69" s="13"/>
    </row>
    <row r="70" spans="5:27" x14ac:dyDescent="0.2">
      <c r="E70">
        <v>4.5</v>
      </c>
      <c r="F70">
        <v>1.6152302608732879E-3</v>
      </c>
      <c r="G70">
        <v>3.1912125125653321E-2</v>
      </c>
      <c r="H70">
        <v>6.0599762805849472E-2</v>
      </c>
      <c r="I70" s="41">
        <f t="shared" si="15"/>
        <v>0.53254496748182667</v>
      </c>
      <c r="J70">
        <f t="shared" si="9"/>
        <v>1.6152302608732879E-3</v>
      </c>
      <c r="K70">
        <f t="shared" si="21"/>
        <v>2.0429474823909328</v>
      </c>
      <c r="L70">
        <f t="shared" si="10"/>
        <v>3.1912125125653321E-2</v>
      </c>
      <c r="M70">
        <f t="shared" si="16"/>
        <v>8.7189754828346219E-2</v>
      </c>
      <c r="N70">
        <f t="shared" si="11"/>
        <v>6.0599762805849472E-2</v>
      </c>
      <c r="O70">
        <f t="shared" si="17"/>
        <v>9.419288843668415E-2</v>
      </c>
      <c r="U70" s="13"/>
    </row>
    <row r="71" spans="5:27" x14ac:dyDescent="0.2">
      <c r="E71">
        <v>4.75</v>
      </c>
      <c r="F71">
        <v>1.5856674316345122E-3</v>
      </c>
      <c r="G71">
        <v>3.1500919829827584E-2</v>
      </c>
      <c r="H71">
        <v>6.0714981315398688E-2</v>
      </c>
      <c r="I71" s="41">
        <f t="shared" si="15"/>
        <v>0.53251540465258795</v>
      </c>
      <c r="J71">
        <f t="shared" si="9"/>
        <v>1.5856674316345122E-3</v>
      </c>
      <c r="K71">
        <f t="shared" si="21"/>
        <v>2.1531489829859356</v>
      </c>
      <c r="L71">
        <f t="shared" si="10"/>
        <v>3.1500919829827584E-2</v>
      </c>
      <c r="M71">
        <f t="shared" si="16"/>
        <v>9.0004461899323748E-2</v>
      </c>
      <c r="N71">
        <f t="shared" si="11"/>
        <v>6.0714981315398688E-2</v>
      </c>
      <c r="O71">
        <f t="shared" si="17"/>
        <v>0.10073455911161534</v>
      </c>
      <c r="U71" s="13"/>
    </row>
    <row r="72" spans="5:27" x14ac:dyDescent="0.2">
      <c r="E72">
        <v>5.25</v>
      </c>
      <c r="F72">
        <v>1.5585513078886235E-3</v>
      </c>
      <c r="G72">
        <v>3.1482626049088733E-2</v>
      </c>
      <c r="H72">
        <v>6.0533861385805077E-2</v>
      </c>
      <c r="I72" s="41">
        <f t="shared" si="15"/>
        <v>0.532488288528842</v>
      </c>
      <c r="J72">
        <f t="shared" si="9"/>
        <v>1.5585513078886235E-3</v>
      </c>
      <c r="K72">
        <f t="shared" si="21"/>
        <v>2.3735367364533397</v>
      </c>
      <c r="L72">
        <f t="shared" si="10"/>
        <v>3.1482626049088733E-2</v>
      </c>
      <c r="M72">
        <f>M71+(((G72+G71)/2)^$C$55)*(E72-E71)</f>
        <v>9.5584359758940529E-2</v>
      </c>
      <c r="N72">
        <f t="shared" si="11"/>
        <v>6.0533861385805077E-2</v>
      </c>
      <c r="O72">
        <f t="shared" si="17"/>
        <v>0.11380866182631209</v>
      </c>
      <c r="U72" s="13"/>
    </row>
    <row r="73" spans="5:27" x14ac:dyDescent="0.2">
      <c r="E73">
        <v>5.75</v>
      </c>
      <c r="F73">
        <v>1.5312806233812775E-3</v>
      </c>
      <c r="G73">
        <v>3.0202046551856345E-2</v>
      </c>
      <c r="H73">
        <v>6.0636384454293091E-2</v>
      </c>
      <c r="I73" s="41">
        <f t="shared" si="15"/>
        <v>0.53246101784433464</v>
      </c>
      <c r="J73">
        <f t="shared" si="9"/>
        <v>1.5312806233812775E-3</v>
      </c>
      <c r="K73">
        <f t="shared" si="21"/>
        <v>2.5939098590577951</v>
      </c>
      <c r="L73">
        <f t="shared" si="10"/>
        <v>3.0202046551856345E-2</v>
      </c>
      <c r="M73">
        <f t="shared" si="16"/>
        <v>0.10101513029563212</v>
      </c>
      <c r="N73">
        <f t="shared" si="11"/>
        <v>6.0636384454293091E-2</v>
      </c>
      <c r="O73">
        <f t="shared" si="17"/>
        <v>0.12687174811788093</v>
      </c>
      <c r="U73" s="13"/>
    </row>
    <row r="74" spans="5:27" x14ac:dyDescent="0.2">
      <c r="E74">
        <v>6.25</v>
      </c>
      <c r="F74">
        <v>1.4829989194090308E-3</v>
      </c>
      <c r="G74">
        <v>2.9321245764663745E-2</v>
      </c>
      <c r="H74">
        <v>6.0525882536846431E-2</v>
      </c>
      <c r="I74" s="41">
        <f t="shared" si="15"/>
        <v>0.53241273614036244</v>
      </c>
      <c r="J74">
        <f t="shared" si="9"/>
        <v>1.4829989194090308E-3</v>
      </c>
      <c r="K74">
        <f t="shared" si="21"/>
        <v>2.8142626573143859</v>
      </c>
      <c r="L74">
        <f t="shared" si="10"/>
        <v>2.9321245764663745E-2</v>
      </c>
      <c r="M74">
        <f t="shared" si="16"/>
        <v>0.10619983514181332</v>
      </c>
      <c r="N74">
        <f t="shared" si="11"/>
        <v>6.0525882536846431E-2</v>
      </c>
      <c r="O74">
        <f t="shared" si="17"/>
        <v>0.13993371618466699</v>
      </c>
      <c r="U74" s="13"/>
    </row>
    <row r="75" spans="5:27" x14ac:dyDescent="0.2">
      <c r="E75">
        <v>6.75</v>
      </c>
      <c r="F75">
        <v>1.5478927755583998E-3</v>
      </c>
      <c r="G75">
        <v>2.907318211357859E-2</v>
      </c>
      <c r="H75">
        <v>6.152837301502978E-2</v>
      </c>
      <c r="I75" s="41">
        <f t="shared" si="15"/>
        <v>0.53247762999651183</v>
      </c>
      <c r="J75">
        <f t="shared" si="9"/>
        <v>1.5478927755583998E-3</v>
      </c>
      <c r="K75">
        <f t="shared" si="21"/>
        <v>3.0346199243688976</v>
      </c>
      <c r="L75">
        <f t="shared" si="10"/>
        <v>2.907318211357859E-2</v>
      </c>
      <c r="M75">
        <f t="shared" si="16"/>
        <v>0.11125707835309986</v>
      </c>
      <c r="N75">
        <f t="shared" si="11"/>
        <v>6.152837301502978E-2</v>
      </c>
      <c r="O75">
        <f>O74+(((H75+H74)/2)^$C$55)*(E75-E74)</f>
        <v>0.15312083180562669</v>
      </c>
      <c r="U75" s="13"/>
    </row>
    <row r="76" spans="5:27" x14ac:dyDescent="0.2">
      <c r="E76">
        <v>7.25</v>
      </c>
      <c r="F76">
        <v>1.5820957054197453E-3</v>
      </c>
      <c r="G76">
        <v>2.8633154286570733E-2</v>
      </c>
      <c r="H76">
        <v>6.1799377186272132E-2</v>
      </c>
      <c r="I76" s="41">
        <f t="shared" si="15"/>
        <v>0.53251183292637316</v>
      </c>
      <c r="J76">
        <f t="shared" si="9"/>
        <v>1.5820957054197453E-3</v>
      </c>
      <c r="K76">
        <f>K75+(((I76+I75)/2)^$C$55)*(E76-E75)</f>
        <v>3.2550038496627653</v>
      </c>
      <c r="L76">
        <f t="shared" si="10"/>
        <v>2.8633154286570733E-2</v>
      </c>
      <c r="M76">
        <f t="shared" si="16"/>
        <v>0.11623698915658526</v>
      </c>
      <c r="N76">
        <f t="shared" si="11"/>
        <v>6.1799377186272132E-2</v>
      </c>
      <c r="O76">
        <f>O75+(((H76+H75)/2)^$C$55)*(E76-E75)</f>
        <v>0.16648709663453215</v>
      </c>
      <c r="U76" s="13"/>
    </row>
    <row r="77" spans="5:27" x14ac:dyDescent="0.2">
      <c r="U77" s="13"/>
    </row>
    <row r="78" spans="5:27" x14ac:dyDescent="0.2">
      <c r="U78" s="13"/>
    </row>
    <row r="79" spans="5:27" x14ac:dyDescent="0.2">
      <c r="U79" s="13"/>
    </row>
    <row r="80" spans="5:27" x14ac:dyDescent="0.2">
      <c r="U80" s="13"/>
    </row>
    <row r="81" spans="1:34" x14ac:dyDescent="0.2">
      <c r="U81" s="13"/>
    </row>
    <row r="82" spans="1:34" x14ac:dyDescent="0.2">
      <c r="U82" s="13"/>
    </row>
    <row r="83" spans="1:34" x14ac:dyDescent="0.2">
      <c r="U83" s="13"/>
    </row>
    <row r="84" spans="1:34" x14ac:dyDescent="0.2">
      <c r="U84" s="13"/>
    </row>
    <row r="85" spans="1:34" x14ac:dyDescent="0.2">
      <c r="U85" s="13"/>
    </row>
    <row r="86" spans="1:34" ht="16" customHeight="1" x14ac:dyDescent="0.2">
      <c r="U86" s="13"/>
    </row>
    <row r="87" spans="1:34" x14ac:dyDescent="0.2">
      <c r="U87" s="13"/>
    </row>
    <row r="88" spans="1:34" x14ac:dyDescent="0.2">
      <c r="U88" s="13"/>
    </row>
    <row r="89" spans="1:34" x14ac:dyDescent="0.2">
      <c r="U89" s="13"/>
    </row>
    <row r="90" spans="1:34" x14ac:dyDescent="0.2">
      <c r="U90" s="13"/>
    </row>
    <row r="91" spans="1:34" x14ac:dyDescent="0.2">
      <c r="U91" s="13"/>
    </row>
    <row r="95" spans="1:34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</row>
    <row r="96" spans="1:34" ht="21" x14ac:dyDescent="0.25">
      <c r="A96" s="18"/>
      <c r="B96" s="83"/>
      <c r="C96" s="83"/>
      <c r="D96" s="83"/>
      <c r="E96" s="83"/>
      <c r="F96" s="83"/>
      <c r="G96" s="83"/>
      <c r="H96" s="83"/>
      <c r="I96" s="18"/>
      <c r="J96" s="18"/>
      <c r="K96" s="18"/>
      <c r="L96" s="18"/>
      <c r="M96" s="19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</row>
    <row r="97" spans="1:34" x14ac:dyDescent="0.2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18"/>
      <c r="AD97" s="18"/>
      <c r="AE97" s="18"/>
      <c r="AF97" s="18"/>
      <c r="AG97" s="18"/>
      <c r="AH97" s="18"/>
    </row>
    <row r="98" spans="1:34" ht="21" x14ac:dyDescent="0.25">
      <c r="A98" s="48"/>
      <c r="B98" s="66" t="s">
        <v>9</v>
      </c>
      <c r="C98" s="66"/>
      <c r="D98" s="66"/>
      <c r="E98" s="66"/>
      <c r="F98" s="66"/>
      <c r="G98" s="66"/>
      <c r="H98" s="66"/>
      <c r="I98" s="48"/>
      <c r="J98" s="48"/>
      <c r="K98" s="48"/>
      <c r="L98" s="48"/>
      <c r="M98" s="9" t="s">
        <v>10</v>
      </c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18"/>
      <c r="AD98" s="18"/>
      <c r="AE98" s="18"/>
      <c r="AF98" s="18"/>
      <c r="AG98" s="18"/>
      <c r="AH98" s="18"/>
    </row>
    <row r="99" spans="1:34" x14ac:dyDescent="0.2">
      <c r="A99" s="48"/>
      <c r="B99" s="12" t="s">
        <v>143</v>
      </c>
      <c r="C99" s="48"/>
      <c r="D99" s="48"/>
      <c r="E99" s="12"/>
      <c r="F99" s="12" t="s">
        <v>220</v>
      </c>
      <c r="G99" s="48"/>
      <c r="H99" s="48"/>
      <c r="I99" s="48"/>
      <c r="J99" s="48"/>
      <c r="K99" s="48"/>
      <c r="L99" s="12" t="s">
        <v>143</v>
      </c>
      <c r="M99" s="48"/>
      <c r="N99" s="48"/>
      <c r="O99" s="12"/>
      <c r="P99" s="12" t="s">
        <v>220</v>
      </c>
      <c r="Q99" s="48"/>
      <c r="R99" s="48"/>
      <c r="S99" s="48"/>
      <c r="T99" s="12"/>
      <c r="U99" s="48"/>
      <c r="V99" s="48"/>
      <c r="W99" s="48"/>
      <c r="X99" s="48"/>
      <c r="Y99" s="48"/>
      <c r="Z99" s="48"/>
      <c r="AA99" s="48"/>
      <c r="AB99" s="48"/>
      <c r="AC99" s="18"/>
      <c r="AD99" s="18"/>
      <c r="AE99" s="18"/>
      <c r="AF99" s="18"/>
      <c r="AG99" s="18"/>
      <c r="AH99" s="18"/>
    </row>
    <row r="100" spans="1:34" x14ac:dyDescent="0.2">
      <c r="A100" s="48" t="s">
        <v>6</v>
      </c>
      <c r="B100" s="48" t="s">
        <v>0</v>
      </c>
      <c r="C100" s="48" t="s">
        <v>2</v>
      </c>
      <c r="D100" s="48" t="s">
        <v>3</v>
      </c>
      <c r="E100" s="48"/>
      <c r="F100" s="48" t="s">
        <v>5</v>
      </c>
      <c r="G100" s="48" t="s">
        <v>1</v>
      </c>
      <c r="H100" s="48" t="s">
        <v>4</v>
      </c>
      <c r="I100" s="48"/>
      <c r="J100" s="48"/>
      <c r="K100" s="48" t="s">
        <v>6</v>
      </c>
      <c r="L100" s="48" t="s">
        <v>0</v>
      </c>
      <c r="M100" s="48" t="s">
        <v>2</v>
      </c>
      <c r="N100" s="48" t="s">
        <v>3</v>
      </c>
      <c r="O100" s="48"/>
      <c r="P100" s="48" t="s">
        <v>5</v>
      </c>
      <c r="Q100" s="48" t="s">
        <v>1</v>
      </c>
      <c r="R100" s="48" t="s">
        <v>4</v>
      </c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18"/>
      <c r="AD100" s="18"/>
      <c r="AE100" s="18"/>
      <c r="AF100" s="18"/>
      <c r="AG100" s="18"/>
      <c r="AH100" s="18"/>
    </row>
    <row r="101" spans="1:34" x14ac:dyDescent="0.2">
      <c r="A101" s="48">
        <v>0</v>
      </c>
      <c r="B101" s="48">
        <v>2.22938105622972</v>
      </c>
      <c r="C101" s="48">
        <v>2.18603860489053</v>
      </c>
      <c r="D101" s="48">
        <v>1.4448917627934999E-2</v>
      </c>
      <c r="E101" s="48"/>
      <c r="F101" s="48">
        <v>2.2560084067372501</v>
      </c>
      <c r="G101" s="48">
        <v>2.1647279405305802</v>
      </c>
      <c r="H101" s="48">
        <v>-2.5918117541852098E-3</v>
      </c>
      <c r="I101" s="1"/>
      <c r="J101" s="48"/>
      <c r="K101" s="48">
        <v>0</v>
      </c>
      <c r="L101" s="48">
        <f>(B101-0.0067)/1.609*0.05</f>
        <v>6.9070262779046626E-2</v>
      </c>
      <c r="M101" s="48">
        <f>(C101+0.0881)/1.0504*0.05</f>
        <v>0.10825107601344869</v>
      </c>
      <c r="N101" s="48">
        <f>(D101+0.0221)/1.8135*0.05</f>
        <v>1.0076900366124898E-3</v>
      </c>
      <c r="O101" s="48"/>
      <c r="P101" s="48">
        <f>(F101-0.0067)/1.609*0.05</f>
        <v>6.9897713074495035E-2</v>
      </c>
      <c r="Q101" s="48">
        <f>(G101+0.0881)/1.0504*0.05</f>
        <v>0.10723666891329875</v>
      </c>
      <c r="R101" s="48">
        <f>(H101+0.0221)/1.8135*0.05</f>
        <v>5.3786016668913139E-4</v>
      </c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18"/>
      <c r="AD101" s="18"/>
      <c r="AE101" s="18"/>
      <c r="AF101" s="18"/>
      <c r="AG101" s="18"/>
      <c r="AH101" s="18"/>
    </row>
    <row r="102" spans="1:34" ht="16" customHeight="1" x14ac:dyDescent="0.2">
      <c r="A102" s="48">
        <v>0.25</v>
      </c>
      <c r="B102" s="48">
        <v>1.6023207641710699</v>
      </c>
      <c r="C102" s="48">
        <v>1.8000014160879401</v>
      </c>
      <c r="D102" s="48">
        <v>0.72037307963969499</v>
      </c>
      <c r="E102" s="48"/>
      <c r="F102" s="48">
        <v>1.82474149160362</v>
      </c>
      <c r="G102" s="48">
        <v>1.9708833339610501</v>
      </c>
      <c r="H102" s="48">
        <v>0.31611830070325803</v>
      </c>
      <c r="I102" s="1"/>
      <c r="J102" s="48"/>
      <c r="K102" s="48">
        <v>0.25</v>
      </c>
      <c r="L102" s="48">
        <f t="shared" ref="L102:L117" si="23">(B102-0.0067)/1.609*0.05</f>
        <v>4.958423754416004E-2</v>
      </c>
      <c r="M102" s="48">
        <f t="shared" ref="M102:M117" si="24">(C102+0.0881)/1.0504*0.05</f>
        <v>8.9875353012563802E-2</v>
      </c>
      <c r="N102" s="48">
        <f t="shared" ref="N102:N117" si="25">(D102+0.0221)/1.8135*0.05</f>
        <v>2.0470721798723328E-2</v>
      </c>
      <c r="O102" s="48"/>
      <c r="P102" s="48">
        <f t="shared" ref="P102:P117" si="26">(F102-0.0067)/1.609*0.05</f>
        <v>5.6496006575625236E-2</v>
      </c>
      <c r="Q102" s="48">
        <f>(G102+0.0881)/1.0504*0.05</f>
        <v>9.8009488478724774E-2</v>
      </c>
      <c r="R102" s="48">
        <f t="shared" ref="R102:R117" si="27">(H102+0.0221)/1.8135*0.05</f>
        <v>9.3250151834369469E-3</v>
      </c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18"/>
      <c r="AD102" s="18"/>
      <c r="AE102" s="18"/>
      <c r="AF102" s="18"/>
      <c r="AG102" s="18"/>
      <c r="AH102" s="18"/>
    </row>
    <row r="103" spans="1:34" x14ac:dyDescent="0.2">
      <c r="A103" s="48">
        <v>0.5</v>
      </c>
      <c r="B103" s="48">
        <v>1.17086095313065</v>
      </c>
      <c r="C103" s="48">
        <v>1.43045728940531</v>
      </c>
      <c r="D103" s="48">
        <v>1.1387091613931899</v>
      </c>
      <c r="E103" s="48"/>
      <c r="F103" s="48">
        <v>1.5374655288060799</v>
      </c>
      <c r="G103" s="48">
        <v>1.8279368864827199</v>
      </c>
      <c r="H103" s="48">
        <v>0.52471922010947003</v>
      </c>
      <c r="I103" s="1"/>
      <c r="J103" s="48"/>
      <c r="K103" s="48">
        <v>0.5</v>
      </c>
      <c r="L103" s="48">
        <f t="shared" si="23"/>
        <v>3.6176536766023934E-2</v>
      </c>
      <c r="M103" s="48">
        <f t="shared" si="24"/>
        <v>7.228471484221774E-2</v>
      </c>
      <c r="N103" s="48">
        <f t="shared" si="25"/>
        <v>3.2004663947978768E-2</v>
      </c>
      <c r="O103" s="48"/>
      <c r="P103" s="48">
        <f t="shared" si="26"/>
        <v>4.7568848005160973E-2</v>
      </c>
      <c r="Q103" s="48">
        <f t="shared" ref="Q103:Q117" si="28">(G103+0.0881)/1.0504*0.05</f>
        <v>9.1205106934630631E-2</v>
      </c>
      <c r="R103" s="48">
        <f t="shared" si="27"/>
        <v>1.5076350154658675E-2</v>
      </c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18"/>
      <c r="AD103" s="18"/>
      <c r="AE103" s="18"/>
      <c r="AF103" s="18"/>
      <c r="AG103" s="18"/>
      <c r="AH103" s="18"/>
    </row>
    <row r="104" spans="1:34" x14ac:dyDescent="0.2">
      <c r="A104" s="48">
        <v>0.75</v>
      </c>
      <c r="B104" s="11">
        <v>0.90008643735382499</v>
      </c>
      <c r="C104" s="11">
        <v>1.2626675875216899</v>
      </c>
      <c r="D104" s="11">
        <v>1.4141472275337601</v>
      </c>
      <c r="E104" s="48"/>
      <c r="F104" s="48">
        <v>1.4371332285275999</v>
      </c>
      <c r="G104" s="48">
        <v>1.7290466493586401</v>
      </c>
      <c r="H104" s="48">
        <v>0.63599493846517596</v>
      </c>
      <c r="I104" s="1"/>
      <c r="J104" s="48"/>
      <c r="K104" s="48">
        <v>0.75</v>
      </c>
      <c r="L104" s="48">
        <f t="shared" si="23"/>
        <v>2.7762163994836078E-2</v>
      </c>
      <c r="M104" s="48">
        <f t="shared" si="24"/>
        <v>6.4297771683248767E-2</v>
      </c>
      <c r="N104" s="48">
        <f t="shared" si="25"/>
        <v>3.9598765578543159E-2</v>
      </c>
      <c r="O104" s="48"/>
      <c r="P104" s="48">
        <f t="shared" si="26"/>
        <v>4.4451001508004975E-2</v>
      </c>
      <c r="Q104" s="48">
        <f t="shared" si="28"/>
        <v>8.6497841268023623E-2</v>
      </c>
      <c r="R104" s="48">
        <f t="shared" si="27"/>
        <v>1.8144332463886852E-2</v>
      </c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18"/>
      <c r="AD104" s="18"/>
      <c r="AE104" s="18"/>
      <c r="AF104" s="18"/>
      <c r="AG104" s="18"/>
      <c r="AH104" s="18"/>
    </row>
    <row r="105" spans="1:34" x14ac:dyDescent="0.2">
      <c r="A105" s="48">
        <v>1</v>
      </c>
      <c r="B105" s="3">
        <v>0.71206779330695102</v>
      </c>
      <c r="C105" s="3">
        <v>1.0932146448514499</v>
      </c>
      <c r="D105" s="11">
        <v>1.6112710293521899</v>
      </c>
      <c r="E105" s="48"/>
      <c r="F105" s="48">
        <v>1.38089445614511</v>
      </c>
      <c r="G105" s="48">
        <v>1.62474256723827</v>
      </c>
      <c r="H105" s="48">
        <v>0.74037188742836102</v>
      </c>
      <c r="I105" s="1"/>
      <c r="J105" s="48"/>
      <c r="K105" s="48">
        <v>1</v>
      </c>
      <c r="L105" s="48">
        <f t="shared" si="23"/>
        <v>2.191944665341675E-2</v>
      </c>
      <c r="M105" s="48">
        <f t="shared" si="24"/>
        <v>5.623165674273848E-2</v>
      </c>
      <c r="N105" s="48">
        <f t="shared" si="25"/>
        <v>4.5033664994546183E-2</v>
      </c>
      <c r="O105" s="48"/>
      <c r="P105" s="48">
        <f t="shared" si="26"/>
        <v>4.2703370296616222E-2</v>
      </c>
      <c r="Q105" s="48">
        <f t="shared" si="28"/>
        <v>8.1532871631676995E-2</v>
      </c>
      <c r="R105" s="48">
        <f t="shared" si="27"/>
        <v>2.1022108834528843E-2</v>
      </c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18"/>
      <c r="AD105" s="18"/>
      <c r="AE105" s="18"/>
      <c r="AF105" s="18"/>
      <c r="AG105" s="18"/>
      <c r="AH105" s="18"/>
    </row>
    <row r="106" spans="1:34" x14ac:dyDescent="0.2">
      <c r="A106" s="48">
        <v>1.25</v>
      </c>
      <c r="B106" s="11">
        <v>0.54309470927262304</v>
      </c>
      <c r="C106" s="11">
        <v>0.997408863995215</v>
      </c>
      <c r="D106" s="11">
        <v>1.7410114253354301</v>
      </c>
      <c r="E106" s="48"/>
      <c r="F106" s="48">
        <v>1.3058997303069499</v>
      </c>
      <c r="G106" s="48">
        <v>1.5731941746448299</v>
      </c>
      <c r="H106" s="48">
        <v>0.82561012687521595</v>
      </c>
      <c r="I106" s="1"/>
      <c r="J106" s="48"/>
      <c r="K106" s="48">
        <v>1.25</v>
      </c>
      <c r="L106" s="48">
        <f t="shared" si="23"/>
        <v>1.6668573936377346E-2</v>
      </c>
      <c r="M106" s="48">
        <f t="shared" si="24"/>
        <v>5.1671214013481293E-2</v>
      </c>
      <c r="N106" s="48">
        <f t="shared" si="25"/>
        <v>4.861073684409789E-2</v>
      </c>
      <c r="O106" s="48"/>
      <c r="P106" s="48">
        <f t="shared" si="26"/>
        <v>4.0372894043099752E-2</v>
      </c>
      <c r="Q106" s="48">
        <f t="shared" si="28"/>
        <v>7.9079121032217731E-2</v>
      </c>
      <c r="R106" s="48">
        <f t="shared" si="27"/>
        <v>2.3372211934800553E-2</v>
      </c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18"/>
      <c r="AD106" s="18"/>
      <c r="AE106" s="18"/>
      <c r="AF106" s="18"/>
      <c r="AG106" s="18"/>
      <c r="AH106" s="18"/>
    </row>
    <row r="107" spans="1:34" x14ac:dyDescent="0.2">
      <c r="A107" s="48">
        <v>1.5</v>
      </c>
      <c r="B107" s="11">
        <v>0.43191002509725901</v>
      </c>
      <c r="C107" s="11">
        <v>0.90334436294675102</v>
      </c>
      <c r="D107" s="11">
        <v>1.82665878805364</v>
      </c>
      <c r="E107" s="48"/>
      <c r="F107" s="48">
        <v>1.2440364503932699</v>
      </c>
      <c r="G107" s="48">
        <v>1.5287344920637</v>
      </c>
      <c r="H107" s="48">
        <v>0.89464559488977002</v>
      </c>
      <c r="I107" s="1"/>
      <c r="J107" s="48"/>
      <c r="K107" s="48">
        <v>1.5</v>
      </c>
      <c r="L107" s="48">
        <f t="shared" si="23"/>
        <v>1.3213487417565541E-2</v>
      </c>
      <c r="M107" s="48">
        <f t="shared" si="24"/>
        <v>4.7193657794495004E-2</v>
      </c>
      <c r="N107" s="48">
        <f t="shared" si="25"/>
        <v>5.0972119880166533E-2</v>
      </c>
      <c r="O107" s="48"/>
      <c r="P107" s="48">
        <f t="shared" si="26"/>
        <v>3.8450480124091677E-2</v>
      </c>
      <c r="Q107" s="48">
        <f t="shared" si="28"/>
        <v>7.6962799507982682E-2</v>
      </c>
      <c r="R107" s="48">
        <f t="shared" si="27"/>
        <v>2.5275588499855808E-2</v>
      </c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18"/>
      <c r="AD107" s="18"/>
      <c r="AE107" s="18"/>
      <c r="AF107" s="18"/>
      <c r="AG107" s="18"/>
      <c r="AH107" s="18"/>
    </row>
    <row r="108" spans="1:34" x14ac:dyDescent="0.2">
      <c r="A108" s="48">
        <v>1.75</v>
      </c>
      <c r="B108" s="11">
        <v>0.33128355664659498</v>
      </c>
      <c r="C108" s="11">
        <v>0.81572806842025802</v>
      </c>
      <c r="D108" s="11">
        <v>1.94430430291358</v>
      </c>
      <c r="E108" s="48"/>
      <c r="F108" s="48">
        <v>1.1724308865665101</v>
      </c>
      <c r="G108" s="48">
        <v>1.4889953736636701</v>
      </c>
      <c r="H108" s="48">
        <v>0.96005319235223296</v>
      </c>
      <c r="I108" s="1"/>
      <c r="J108" s="48"/>
      <c r="K108" s="48">
        <v>1.75</v>
      </c>
      <c r="L108" s="48">
        <f t="shared" si="23"/>
        <v>1.0086499585040244E-2</v>
      </c>
      <c r="M108" s="48">
        <f t="shared" si="24"/>
        <v>4.3023042099212587E-2</v>
      </c>
      <c r="N108" s="48">
        <f t="shared" si="25"/>
        <v>5.4215723818957277E-2</v>
      </c>
      <c r="O108" s="48"/>
      <c r="P108" s="48">
        <f t="shared" si="26"/>
        <v>3.6225322764652276E-2</v>
      </c>
      <c r="Q108" s="48">
        <f t="shared" si="28"/>
        <v>7.5071181153068836E-2</v>
      </c>
      <c r="R108" s="48">
        <f t="shared" si="27"/>
        <v>2.7078941062923436E-2</v>
      </c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18"/>
      <c r="AD108" s="18"/>
      <c r="AE108" s="18"/>
      <c r="AF108" s="18"/>
      <c r="AG108" s="18"/>
      <c r="AH108" s="18"/>
    </row>
    <row r="109" spans="1:34" x14ac:dyDescent="0.2">
      <c r="A109" s="48">
        <v>2</v>
      </c>
      <c r="B109" s="11">
        <v>0.25993284936323602</v>
      </c>
      <c r="C109" s="11">
        <v>0.78110808511005703</v>
      </c>
      <c r="D109" s="11">
        <v>1.9823127610793001</v>
      </c>
      <c r="E109" s="48"/>
      <c r="F109" s="48">
        <v>1.1305671812384399</v>
      </c>
      <c r="G109" s="48">
        <v>1.42315720406952</v>
      </c>
      <c r="H109" s="48">
        <v>1.01868092345195</v>
      </c>
      <c r="I109" s="1"/>
      <c r="J109" s="48"/>
      <c r="K109" s="48">
        <v>2</v>
      </c>
      <c r="L109" s="48">
        <f t="shared" si="23"/>
        <v>7.8692619441651981E-3</v>
      </c>
      <c r="M109" s="48">
        <f t="shared" si="24"/>
        <v>4.1375099253144372E-2</v>
      </c>
      <c r="N109" s="48">
        <f t="shared" si="25"/>
        <v>5.5263654840896063E-2</v>
      </c>
      <c r="O109" s="48"/>
      <c r="P109" s="48">
        <f t="shared" si="26"/>
        <v>3.4924399665582355E-2</v>
      </c>
      <c r="Q109" s="48">
        <f t="shared" si="28"/>
        <v>7.1937224108412037E-2</v>
      </c>
      <c r="R109" s="48">
        <f t="shared" si="27"/>
        <v>2.8695365962281505E-2</v>
      </c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18"/>
      <c r="AD109" s="18"/>
      <c r="AE109" s="18"/>
      <c r="AF109" s="18"/>
      <c r="AG109" s="18"/>
      <c r="AH109" s="18"/>
    </row>
    <row r="110" spans="1:34" x14ac:dyDescent="0.2">
      <c r="A110" s="48">
        <v>2.25</v>
      </c>
      <c r="B110" s="11">
        <v>0.202135260414676</v>
      </c>
      <c r="C110" s="11">
        <v>0.73022171321324503</v>
      </c>
      <c r="D110" s="11">
        <v>2.0215818867839199</v>
      </c>
      <c r="E110" s="48"/>
      <c r="F110" s="48">
        <v>1.0699138060117801</v>
      </c>
      <c r="G110" s="48">
        <v>1.3905437542276999</v>
      </c>
      <c r="H110" s="48">
        <v>1.0632226256602599</v>
      </c>
      <c r="I110" s="1"/>
      <c r="J110" s="48"/>
      <c r="K110" s="48">
        <v>2.25</v>
      </c>
      <c r="L110" s="48">
        <f t="shared" si="23"/>
        <v>6.0731901931223124E-3</v>
      </c>
      <c r="M110" s="48">
        <f t="shared" si="24"/>
        <v>3.8952861443890187E-2</v>
      </c>
      <c r="N110" s="48">
        <f t="shared" si="25"/>
        <v>5.6346343721641025E-2</v>
      </c>
      <c r="O110" s="48"/>
      <c r="P110" s="48">
        <f t="shared" si="26"/>
        <v>3.3039583779110634E-2</v>
      </c>
      <c r="Q110" s="48">
        <f t="shared" si="28"/>
        <v>7.0384794089285038E-2</v>
      </c>
      <c r="R110" s="48">
        <f t="shared" si="27"/>
        <v>2.9923425025096775E-2</v>
      </c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18"/>
      <c r="AD110" s="18"/>
      <c r="AE110" s="18"/>
      <c r="AF110" s="18"/>
      <c r="AG110" s="18"/>
      <c r="AH110" s="18"/>
    </row>
    <row r="111" spans="1:34" ht="16" customHeight="1" x14ac:dyDescent="0.2">
      <c r="A111" s="48">
        <v>2.5</v>
      </c>
      <c r="B111" s="11">
        <v>0.162592945795657</v>
      </c>
      <c r="C111" s="11">
        <v>0.70795064628369297</v>
      </c>
      <c r="D111" s="11">
        <v>2.08145746941823</v>
      </c>
      <c r="E111" s="48"/>
      <c r="F111" s="48">
        <v>1.0620596428170299</v>
      </c>
      <c r="G111" s="48">
        <v>1.3789892799057699</v>
      </c>
      <c r="H111" s="48">
        <v>1.12168349488652</v>
      </c>
      <c r="I111" s="1"/>
      <c r="J111" s="48"/>
      <c r="K111" s="48">
        <v>2.5</v>
      </c>
      <c r="L111" s="48">
        <f t="shared" si="23"/>
        <v>4.8444047792311068E-3</v>
      </c>
      <c r="M111" s="48">
        <f t="shared" si="24"/>
        <v>3.7892738303679216E-2</v>
      </c>
      <c r="N111" s="48">
        <f t="shared" si="25"/>
        <v>5.7997173129810592E-2</v>
      </c>
      <c r="O111" s="48"/>
      <c r="P111" s="48">
        <f t="shared" si="26"/>
        <v>3.279551407138067E-2</v>
      </c>
      <c r="Q111" s="48">
        <f t="shared" si="28"/>
        <v>6.9834790551493248E-2</v>
      </c>
      <c r="R111" s="48">
        <f t="shared" si="27"/>
        <v>3.1535249376523848E-2</v>
      </c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18"/>
      <c r="AD111" s="18"/>
      <c r="AE111" s="18"/>
      <c r="AF111" s="18"/>
      <c r="AG111" s="18"/>
      <c r="AH111" s="18"/>
    </row>
    <row r="112" spans="1:34" x14ac:dyDescent="0.2">
      <c r="A112" s="48">
        <v>2.75</v>
      </c>
      <c r="B112" s="11">
        <v>0.13136300849848301</v>
      </c>
      <c r="C112" s="11">
        <v>0.65565976359530298</v>
      </c>
      <c r="D112" s="11">
        <v>2.07296665524595</v>
      </c>
      <c r="E112" s="48"/>
      <c r="F112" s="48">
        <v>1.00451496266253</v>
      </c>
      <c r="G112" s="48">
        <v>1.3518257889018299</v>
      </c>
      <c r="H112" s="48">
        <v>1.1500822363305701</v>
      </c>
      <c r="I112" s="1"/>
      <c r="J112" s="48"/>
      <c r="K112" s="48">
        <v>2.75</v>
      </c>
      <c r="L112" s="48">
        <f t="shared" si="23"/>
        <v>3.873928169623462E-3</v>
      </c>
      <c r="M112" s="48">
        <f t="shared" si="24"/>
        <v>3.5403644497110767E-2</v>
      </c>
      <c r="N112" s="48">
        <f t="shared" si="25"/>
        <v>5.7763072932063703E-2</v>
      </c>
      <c r="O112" s="48"/>
      <c r="P112" s="48">
        <f t="shared" si="26"/>
        <v>3.1007301512197952E-2</v>
      </c>
      <c r="Q112" s="48">
        <f t="shared" si="28"/>
        <v>6.854178355397135E-2</v>
      </c>
      <c r="R112" s="48">
        <f t="shared" si="27"/>
        <v>3.2318230943770891E-2</v>
      </c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18"/>
      <c r="AD112" s="18"/>
      <c r="AE112" s="18"/>
      <c r="AF112" s="18"/>
      <c r="AG112" s="18"/>
      <c r="AH112" s="18"/>
    </row>
    <row r="113" spans="1:69" x14ac:dyDescent="0.2">
      <c r="A113" s="48">
        <v>3</v>
      </c>
      <c r="B113" s="11">
        <v>0.110357970191788</v>
      </c>
      <c r="C113" s="11">
        <v>0.64870456675650801</v>
      </c>
      <c r="D113" s="11">
        <v>2.1450329366649399</v>
      </c>
      <c r="E113" s="48"/>
      <c r="F113" s="48">
        <v>0.97392287428511304</v>
      </c>
      <c r="G113" s="48">
        <v>1.3348667844875699</v>
      </c>
      <c r="H113" s="48">
        <v>1.18553076093063</v>
      </c>
      <c r="I113" s="1"/>
      <c r="J113" s="48"/>
      <c r="K113" s="48">
        <v>3</v>
      </c>
      <c r="L113" s="48">
        <f t="shared" si="23"/>
        <v>3.2211923614601616E-3</v>
      </c>
      <c r="M113" s="48">
        <f t="shared" si="24"/>
        <v>3.5072570770968585E-2</v>
      </c>
      <c r="N113" s="48">
        <f t="shared" si="25"/>
        <v>5.9750012039287016E-2</v>
      </c>
      <c r="O113" s="48"/>
      <c r="P113" s="48">
        <f t="shared" si="26"/>
        <v>3.0056646186610098E-2</v>
      </c>
      <c r="Q113" s="48">
        <f t="shared" si="28"/>
        <v>6.7734519444381663E-2</v>
      </c>
      <c r="R113" s="48">
        <f t="shared" si="27"/>
        <v>3.3295582049369457E-2</v>
      </c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18"/>
      <c r="AD113" s="18"/>
      <c r="AE113" s="18"/>
      <c r="AF113" s="18"/>
      <c r="AG113" s="18"/>
      <c r="AH113" s="18"/>
    </row>
    <row r="114" spans="1:69" x14ac:dyDescent="0.2">
      <c r="A114" s="48">
        <v>3.25</v>
      </c>
      <c r="B114" s="11">
        <v>9.4856074383509306E-2</v>
      </c>
      <c r="C114" s="11">
        <v>0.61759147669111703</v>
      </c>
      <c r="D114" s="11">
        <v>2.1239129840371</v>
      </c>
      <c r="E114" s="48"/>
      <c r="F114" s="48">
        <v>0.94804638354050896</v>
      </c>
      <c r="G114" s="48">
        <v>1.30563474059602</v>
      </c>
      <c r="H114" s="48">
        <v>1.20793970104272</v>
      </c>
      <c r="I114" s="1"/>
      <c r="J114" s="48"/>
      <c r="K114" s="48">
        <v>3.25</v>
      </c>
      <c r="L114" s="48">
        <f t="shared" si="23"/>
        <v>2.7394678180083691E-3</v>
      </c>
      <c r="M114" s="48">
        <f t="shared" si="24"/>
        <v>3.3591559248434738E-2</v>
      </c>
      <c r="N114" s="48">
        <f t="shared" si="25"/>
        <v>5.9167713924375524E-2</v>
      </c>
      <c r="O114" s="48"/>
      <c r="P114" s="48">
        <f t="shared" si="26"/>
        <v>2.9252529009959883E-2</v>
      </c>
      <c r="Q114" s="48">
        <f t="shared" si="28"/>
        <v>6.6343047438881392E-2</v>
      </c>
      <c r="R114" s="48">
        <f t="shared" si="27"/>
        <v>3.3913418832167634E-2</v>
      </c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18"/>
      <c r="AD114" s="18"/>
      <c r="AE114" s="18"/>
      <c r="AF114" s="18"/>
      <c r="AG114" s="18"/>
      <c r="AH114" s="18"/>
    </row>
    <row r="115" spans="1:69" x14ac:dyDescent="0.2">
      <c r="A115" s="48">
        <v>3.5</v>
      </c>
      <c r="B115" s="11">
        <v>8.1828041390979003E-2</v>
      </c>
      <c r="C115" s="11">
        <v>0.61927150131347797</v>
      </c>
      <c r="D115" s="11">
        <v>2.15096351518909</v>
      </c>
      <c r="E115" s="48"/>
      <c r="F115" s="48">
        <v>0.92695255345281002</v>
      </c>
      <c r="G115" s="48">
        <v>1.2827460047197501</v>
      </c>
      <c r="H115" s="48">
        <v>1.2383457644404201</v>
      </c>
      <c r="I115" s="1"/>
      <c r="J115" s="48"/>
      <c r="K115" s="48">
        <v>3.5</v>
      </c>
      <c r="L115" s="48">
        <f t="shared" si="23"/>
        <v>2.3346190612485709E-3</v>
      </c>
      <c r="M115" s="48">
        <f t="shared" si="24"/>
        <v>3.3671529955896701E-2</v>
      </c>
      <c r="N115" s="48">
        <f t="shared" si="25"/>
        <v>5.9913523991979328E-2</v>
      </c>
      <c r="O115" s="48"/>
      <c r="P115" s="48">
        <f t="shared" si="26"/>
        <v>2.8597033979266936E-2</v>
      </c>
      <c r="Q115" s="48">
        <f t="shared" si="28"/>
        <v>6.5253522692295798E-2</v>
      </c>
      <c r="R115" s="48">
        <f t="shared" si="27"/>
        <v>3.4751744263590303E-2</v>
      </c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18"/>
      <c r="AD115" s="18"/>
      <c r="AE115" s="18"/>
      <c r="AF115" s="18"/>
      <c r="AG115" s="18"/>
      <c r="AH115" s="18"/>
    </row>
    <row r="116" spans="1:69" x14ac:dyDescent="0.2">
      <c r="A116" s="48">
        <v>3.75</v>
      </c>
      <c r="B116" s="11">
        <v>7.2807185446532904E-2</v>
      </c>
      <c r="C116" s="11">
        <v>0.61385230686821102</v>
      </c>
      <c r="D116" s="11">
        <v>2.1581150883195699</v>
      </c>
      <c r="E116" s="48"/>
      <c r="F116" s="48">
        <v>0.912069366191404</v>
      </c>
      <c r="G116" s="48">
        <v>1.25066795883501</v>
      </c>
      <c r="H116" s="48">
        <v>1.2603307067072</v>
      </c>
      <c r="I116" s="1"/>
      <c r="J116" s="48"/>
      <c r="K116" s="48">
        <v>3.75</v>
      </c>
      <c r="L116" s="48">
        <f t="shared" si="23"/>
        <v>2.0542941406629244E-3</v>
      </c>
      <c r="M116" s="48">
        <f t="shared" si="24"/>
        <v>3.3413571347496715E-2</v>
      </c>
      <c r="N116" s="48">
        <f t="shared" si="25"/>
        <v>6.0110699981239871E-2</v>
      </c>
      <c r="O116" s="48"/>
      <c r="P116" s="48">
        <f t="shared" si="26"/>
        <v>2.8134535928881418E-2</v>
      </c>
      <c r="Q116" s="48">
        <f t="shared" si="28"/>
        <v>6.3726578390851593E-2</v>
      </c>
      <c r="R116" s="48">
        <f t="shared" si="27"/>
        <v>3.5357891003782747E-2</v>
      </c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18"/>
      <c r="AD116" s="18"/>
      <c r="AE116" s="18"/>
      <c r="AF116" s="18"/>
      <c r="AG116" s="18"/>
      <c r="AH116" s="18"/>
    </row>
    <row r="117" spans="1:69" x14ac:dyDescent="0.2">
      <c r="A117" s="48">
        <v>4</v>
      </c>
      <c r="B117" s="48">
        <v>6.5946641631387207E-2</v>
      </c>
      <c r="C117" s="48">
        <v>0.60220905322112706</v>
      </c>
      <c r="D117" s="48">
        <v>2.1342259901879799</v>
      </c>
      <c r="E117" s="48"/>
      <c r="F117" s="48">
        <v>0.87922722463139302</v>
      </c>
      <c r="G117" s="48">
        <v>1.24462217884087</v>
      </c>
      <c r="H117" s="48">
        <v>1.27708139516768</v>
      </c>
      <c r="I117" s="1"/>
      <c r="J117" s="48"/>
      <c r="K117" s="48">
        <v>4</v>
      </c>
      <c r="L117" s="48">
        <f t="shared" si="23"/>
        <v>1.8411013558541707E-3</v>
      </c>
      <c r="M117" s="48">
        <f t="shared" si="24"/>
        <v>3.2859341832688835E-2</v>
      </c>
      <c r="N117" s="48">
        <f t="shared" si="25"/>
        <v>5.9452053768623662E-2</v>
      </c>
      <c r="O117" s="48"/>
      <c r="P117" s="48">
        <f t="shared" si="26"/>
        <v>2.7113959746158892E-2</v>
      </c>
      <c r="Q117" s="48">
        <f t="shared" si="28"/>
        <v>6.3438793737665186E-2</v>
      </c>
      <c r="R117" s="48">
        <f t="shared" si="27"/>
        <v>3.5819724156815003E-2</v>
      </c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18"/>
      <c r="AD117" s="18"/>
      <c r="AE117" s="18"/>
      <c r="AF117" s="18"/>
      <c r="AG117" s="18"/>
      <c r="AH117" s="18"/>
    </row>
    <row r="118" spans="1:69" ht="16" customHeight="1" x14ac:dyDescent="0.2">
      <c r="A118" s="48">
        <v>4.25</v>
      </c>
      <c r="B118" s="48">
        <v>6.1913612177162902E-2</v>
      </c>
      <c r="C118" s="48">
        <v>0.58622890474311296</v>
      </c>
      <c r="D118" s="48">
        <v>2.1870183849718101</v>
      </c>
      <c r="E118" s="48"/>
      <c r="F118" s="48">
        <v>0.86712294120848499</v>
      </c>
      <c r="G118" s="48">
        <v>1.2194669955816</v>
      </c>
      <c r="H118" s="48">
        <v>1.3098742188899599</v>
      </c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18"/>
      <c r="AD118" s="18"/>
      <c r="AE118" s="18"/>
      <c r="AF118" s="18"/>
      <c r="AG118" s="18"/>
      <c r="AH118" s="18"/>
    </row>
    <row r="119" spans="1:69" x14ac:dyDescent="0.2">
      <c r="A119" s="48">
        <v>4.5</v>
      </c>
      <c r="B119" s="48">
        <v>5.86781097949024E-2</v>
      </c>
      <c r="C119" s="48">
        <v>0.58230992463972497</v>
      </c>
      <c r="D119" s="48">
        <v>2.1758533969681602</v>
      </c>
      <c r="E119" s="48"/>
      <c r="F119" s="48">
        <v>0.82288465354798401</v>
      </c>
      <c r="G119" s="48">
        <v>1.18306408307323</v>
      </c>
      <c r="H119" s="48">
        <v>1.33101470010732</v>
      </c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18"/>
      <c r="AD119" s="18"/>
      <c r="AE119" s="18"/>
      <c r="AF119" s="18"/>
      <c r="AG119" s="18"/>
      <c r="AH119" s="18"/>
    </row>
    <row r="120" spans="1:69" x14ac:dyDescent="0.2">
      <c r="A120" s="48">
        <v>4.75</v>
      </c>
      <c r="B120" s="48">
        <v>5.7726777949998601E-2</v>
      </c>
      <c r="C120" s="48">
        <v>0.57367132378501795</v>
      </c>
      <c r="D120" s="48">
        <v>2.1800323723095101</v>
      </c>
      <c r="E120" s="48"/>
      <c r="F120" s="48">
        <v>0.82304604528958003</v>
      </c>
      <c r="G120" s="48">
        <v>1.1653604875349599</v>
      </c>
      <c r="H120" s="48">
        <v>1.35553079305924</v>
      </c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18"/>
      <c r="AD120" s="18"/>
      <c r="AE120" s="18"/>
      <c r="AF120" s="18"/>
      <c r="AG120" s="18"/>
      <c r="AH120" s="18"/>
    </row>
    <row r="121" spans="1:69" x14ac:dyDescent="0.2">
      <c r="A121" s="48">
        <v>5.25</v>
      </c>
      <c r="B121" s="48">
        <v>5.68541810878559E-2</v>
      </c>
      <c r="C121" s="48">
        <v>0.57328700803925603</v>
      </c>
      <c r="D121" s="48">
        <v>2.17346315246315</v>
      </c>
      <c r="E121" s="48"/>
      <c r="F121" s="48">
        <v>0.78579571703046902</v>
      </c>
      <c r="G121" s="48">
        <v>1.1501449816665099</v>
      </c>
      <c r="H121" s="48">
        <v>1.37675629101685</v>
      </c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18"/>
      <c r="AD121" s="18"/>
      <c r="AE121" s="18"/>
      <c r="AF121" s="18"/>
      <c r="AG121" s="18"/>
      <c r="AH121" s="18"/>
    </row>
    <row r="122" spans="1:69" x14ac:dyDescent="0.2">
      <c r="A122" s="48">
        <v>5.75</v>
      </c>
      <c r="B122" s="48">
        <v>5.5976610460409498E-2</v>
      </c>
      <c r="C122" s="48">
        <v>0.54638459396139805</v>
      </c>
      <c r="D122" s="48">
        <v>2.1771816641572102</v>
      </c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18"/>
      <c r="AD122" s="18"/>
      <c r="AE122" s="18"/>
      <c r="AF122" s="22"/>
      <c r="AG122" s="22"/>
      <c r="AH122" s="22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</row>
    <row r="123" spans="1:69" x14ac:dyDescent="0.2">
      <c r="A123" s="48">
        <v>6.25</v>
      </c>
      <c r="B123" s="48">
        <v>5.44229052265826E-2</v>
      </c>
      <c r="C123" s="48">
        <v>0.52788073102405597</v>
      </c>
      <c r="D123" s="48">
        <v>2.1731737596114198</v>
      </c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18"/>
      <c r="AD123" s="18"/>
      <c r="AE123" s="18"/>
      <c r="AF123" s="18"/>
      <c r="AG123" s="18"/>
      <c r="AH123" s="18"/>
    </row>
    <row r="124" spans="1:69" ht="16" customHeight="1" x14ac:dyDescent="0.2">
      <c r="A124" s="48">
        <v>6.75</v>
      </c>
      <c r="B124" s="48">
        <v>5.65111895174693E-2</v>
      </c>
      <c r="C124" s="48">
        <v>0.52266940984205901</v>
      </c>
      <c r="D124" s="48">
        <v>2.2095340892551301</v>
      </c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18"/>
      <c r="AD124" s="18"/>
      <c r="AE124" s="18"/>
      <c r="AF124" s="18"/>
      <c r="AG124" s="18"/>
      <c r="AH124" s="18"/>
    </row>
    <row r="125" spans="1:69" x14ac:dyDescent="0.2">
      <c r="A125" s="48">
        <v>7.25</v>
      </c>
      <c r="B125" s="48">
        <v>5.7611839800407398E-2</v>
      </c>
      <c r="C125" s="48">
        <v>0.51342530525227803</v>
      </c>
      <c r="D125" s="48">
        <v>2.21936341054609</v>
      </c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18"/>
      <c r="AD125" s="18"/>
      <c r="AE125" s="18"/>
      <c r="AF125" s="18"/>
      <c r="AG125" s="18"/>
      <c r="AH125" s="18"/>
    </row>
    <row r="126" spans="1:69" x14ac:dyDescent="0.2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23"/>
      <c r="AD126" s="18"/>
      <c r="AE126" s="18"/>
      <c r="AF126" s="18"/>
      <c r="AG126" s="18"/>
      <c r="AH126" s="18"/>
    </row>
    <row r="127" spans="1:69" x14ac:dyDescent="0.2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23"/>
      <c r="AD127" s="18"/>
      <c r="AE127" s="18"/>
      <c r="AF127" s="18"/>
      <c r="AG127" s="18"/>
      <c r="AH127" s="18"/>
    </row>
    <row r="128" spans="1:69" x14ac:dyDescent="0.2">
      <c r="A128" s="48"/>
      <c r="B128" s="15"/>
      <c r="C128" s="15"/>
      <c r="D128" s="15"/>
      <c r="E128" s="15"/>
      <c r="F128" s="48"/>
      <c r="G128" s="48"/>
      <c r="H128" s="48"/>
      <c r="I128" s="15"/>
      <c r="J128" s="15"/>
      <c r="K128" s="15"/>
      <c r="L128" s="15"/>
      <c r="M128" s="15"/>
      <c r="N128" s="15"/>
      <c r="O128" s="15"/>
      <c r="P128" s="48"/>
      <c r="Q128" s="48"/>
      <c r="R128" s="48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23"/>
      <c r="AD128" s="18"/>
      <c r="AE128" s="18"/>
      <c r="AF128" s="18"/>
      <c r="AG128" s="18"/>
      <c r="AH128" s="18"/>
    </row>
    <row r="129" spans="1:42" x14ac:dyDescent="0.2">
      <c r="A129" s="48"/>
      <c r="B129" s="15"/>
      <c r="C129" s="15"/>
      <c r="D129" s="15"/>
      <c r="E129" s="15"/>
      <c r="F129" s="48"/>
      <c r="G129" s="48"/>
      <c r="H129" s="48"/>
      <c r="I129" s="15"/>
      <c r="J129" s="15"/>
      <c r="K129" s="15"/>
      <c r="L129" s="15"/>
      <c r="M129" s="15"/>
      <c r="N129" s="15"/>
      <c r="O129" s="15"/>
      <c r="P129" s="48"/>
      <c r="Q129" s="48"/>
      <c r="R129" s="48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23"/>
      <c r="AD129" s="18"/>
      <c r="AE129" s="18"/>
      <c r="AF129" s="18"/>
      <c r="AG129" s="18"/>
      <c r="AH129" s="18"/>
    </row>
    <row r="130" spans="1:42" x14ac:dyDescent="0.2">
      <c r="A130" s="48"/>
      <c r="B130" s="15"/>
      <c r="C130" s="15"/>
      <c r="D130" s="15"/>
      <c r="E130" s="15"/>
      <c r="F130" s="48"/>
      <c r="G130" s="48"/>
      <c r="H130" s="48"/>
      <c r="I130" s="15"/>
      <c r="J130" s="15"/>
      <c r="K130" s="15"/>
      <c r="L130" s="15"/>
      <c r="M130" s="15"/>
      <c r="N130" s="15"/>
      <c r="O130" s="15"/>
      <c r="P130" s="48"/>
      <c r="Q130" s="48"/>
      <c r="R130" s="48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23"/>
      <c r="AD130" s="18"/>
      <c r="AE130" s="18"/>
      <c r="AF130" s="18"/>
      <c r="AG130" s="18"/>
      <c r="AH130" s="18"/>
    </row>
    <row r="131" spans="1:42" x14ac:dyDescent="0.2">
      <c r="A131" s="48"/>
      <c r="B131" s="15"/>
      <c r="C131" s="15"/>
      <c r="D131" s="15"/>
      <c r="E131" s="15"/>
      <c r="F131" s="48"/>
      <c r="G131" s="48"/>
      <c r="H131" s="48"/>
      <c r="I131" s="15"/>
      <c r="J131" s="15"/>
      <c r="K131" s="15"/>
      <c r="L131" s="15"/>
      <c r="M131" s="15"/>
      <c r="N131" s="15"/>
      <c r="O131" s="15"/>
      <c r="P131" s="48"/>
      <c r="Q131" s="48"/>
      <c r="R131" s="48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23"/>
      <c r="AD131" s="18"/>
      <c r="AE131" s="18"/>
      <c r="AF131" s="18"/>
      <c r="AG131" s="18"/>
      <c r="AH131" s="18"/>
    </row>
    <row r="132" spans="1:42" x14ac:dyDescent="0.2">
      <c r="A132" s="48"/>
      <c r="B132" s="15"/>
      <c r="C132" s="15"/>
      <c r="D132" s="15"/>
      <c r="E132" s="15"/>
      <c r="F132" s="48"/>
      <c r="G132" s="48"/>
      <c r="H132" s="48"/>
      <c r="I132" s="15"/>
      <c r="J132" s="15"/>
      <c r="K132" s="15"/>
      <c r="L132" s="15"/>
      <c r="M132" s="15"/>
      <c r="N132" s="15"/>
      <c r="O132" s="15"/>
      <c r="P132" s="48"/>
      <c r="Q132" s="48"/>
      <c r="R132" s="48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23"/>
      <c r="AD132" s="18"/>
      <c r="AE132" s="18"/>
      <c r="AF132" s="18"/>
      <c r="AG132" s="18"/>
      <c r="AH132" s="18"/>
    </row>
    <row r="133" spans="1:42" x14ac:dyDescent="0.2">
      <c r="A133" s="48"/>
      <c r="B133" s="15"/>
      <c r="C133" s="15"/>
      <c r="D133" s="15"/>
      <c r="E133" s="15"/>
      <c r="F133" s="48"/>
      <c r="G133" s="48"/>
      <c r="H133" s="48"/>
      <c r="I133" s="15"/>
      <c r="J133" s="15"/>
      <c r="K133" s="15"/>
      <c r="L133" s="15"/>
      <c r="M133" s="15"/>
      <c r="N133" s="15"/>
      <c r="O133" s="15"/>
      <c r="P133" s="48"/>
      <c r="Q133" s="48"/>
      <c r="R133" s="48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23"/>
      <c r="AD133" s="18"/>
      <c r="AE133" s="18"/>
      <c r="AF133" s="18"/>
      <c r="AG133" s="18"/>
      <c r="AH133" s="18"/>
    </row>
    <row r="134" spans="1:42" x14ac:dyDescent="0.2">
      <c r="A134" s="48"/>
      <c r="B134" s="15"/>
      <c r="C134" s="15"/>
      <c r="D134" s="15"/>
      <c r="E134" s="15"/>
      <c r="F134" s="48"/>
      <c r="G134" s="48"/>
      <c r="H134" s="48"/>
      <c r="I134" s="15"/>
      <c r="J134" s="15"/>
      <c r="K134" s="15"/>
      <c r="L134" s="15"/>
      <c r="M134" s="15"/>
      <c r="N134" s="15"/>
      <c r="O134" s="15"/>
      <c r="P134" s="48"/>
      <c r="Q134" s="48"/>
      <c r="R134" s="48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23"/>
      <c r="AD134" s="18"/>
      <c r="AE134" s="18"/>
      <c r="AF134" s="18"/>
      <c r="AG134" s="18"/>
      <c r="AH134" s="18"/>
    </row>
    <row r="135" spans="1:42" x14ac:dyDescent="0.2">
      <c r="A135" s="48"/>
      <c r="B135" s="15"/>
      <c r="C135" s="15"/>
      <c r="D135" s="15"/>
      <c r="E135" s="15"/>
      <c r="F135" s="48"/>
      <c r="G135" s="48"/>
      <c r="H135" s="48"/>
      <c r="I135" s="15"/>
      <c r="J135" s="15"/>
      <c r="K135" s="15"/>
      <c r="L135" s="15"/>
      <c r="M135" s="15"/>
      <c r="N135" s="15"/>
      <c r="O135" s="15"/>
      <c r="P135" s="48"/>
      <c r="Q135" s="48"/>
      <c r="R135" s="48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23"/>
      <c r="AD135" s="18"/>
      <c r="AE135" s="18"/>
      <c r="AF135" s="18"/>
      <c r="AG135" s="18"/>
      <c r="AH135" s="18"/>
    </row>
    <row r="136" spans="1:42" x14ac:dyDescent="0.2">
      <c r="A136" s="48"/>
      <c r="B136" s="15"/>
      <c r="C136" s="15"/>
      <c r="D136" s="15"/>
      <c r="E136" s="15"/>
      <c r="F136" s="48"/>
      <c r="G136" s="48"/>
      <c r="H136" s="48"/>
      <c r="I136" s="15"/>
      <c r="J136" s="15"/>
      <c r="K136" s="15"/>
      <c r="L136" s="15"/>
      <c r="M136" s="15"/>
      <c r="N136" s="15"/>
      <c r="O136" s="15"/>
      <c r="P136" s="48"/>
      <c r="Q136" s="48"/>
      <c r="R136" s="48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23"/>
      <c r="AD136" s="18"/>
      <c r="AE136" s="22"/>
      <c r="AF136" s="18"/>
      <c r="AG136" s="18"/>
      <c r="AH136" s="18"/>
    </row>
    <row r="137" spans="1:42" x14ac:dyDescent="0.2">
      <c r="A137" s="48"/>
      <c r="B137" s="15"/>
      <c r="C137" s="15"/>
      <c r="D137" s="15"/>
      <c r="E137" s="15"/>
      <c r="F137" s="48"/>
      <c r="G137" s="48"/>
      <c r="H137" s="48"/>
      <c r="I137" s="15"/>
      <c r="J137" s="15"/>
      <c r="K137" s="15"/>
      <c r="L137" s="15"/>
      <c r="M137" s="15"/>
      <c r="N137" s="15"/>
      <c r="O137" s="15"/>
      <c r="P137" s="48"/>
      <c r="Q137" s="48"/>
      <c r="R137" s="48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23"/>
      <c r="AD137" s="18"/>
      <c r="AE137" s="18"/>
      <c r="AF137" s="18"/>
      <c r="AG137" s="18"/>
      <c r="AH137" s="18"/>
    </row>
    <row r="138" spans="1:42" x14ac:dyDescent="0.2">
      <c r="A138" s="48"/>
      <c r="B138" s="15"/>
      <c r="C138" s="15"/>
      <c r="D138" s="15"/>
      <c r="E138" s="15"/>
      <c r="F138" s="48"/>
      <c r="G138" s="48"/>
      <c r="H138" s="48"/>
      <c r="I138" s="15"/>
      <c r="J138" s="15"/>
      <c r="K138" s="15"/>
      <c r="L138" s="15"/>
      <c r="M138" s="15"/>
      <c r="N138" s="15"/>
      <c r="O138" s="15"/>
      <c r="P138" s="48"/>
      <c r="Q138" s="48"/>
      <c r="R138" s="48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23"/>
      <c r="AD138" s="22"/>
      <c r="AE138" s="22"/>
      <c r="AF138" s="22"/>
      <c r="AG138" s="22"/>
      <c r="AH138" s="22"/>
      <c r="AI138" s="14"/>
      <c r="AJ138" s="14"/>
      <c r="AK138" s="14"/>
      <c r="AL138" s="14"/>
      <c r="AM138" s="14"/>
    </row>
    <row r="139" spans="1:42" x14ac:dyDescent="0.2">
      <c r="A139" s="48"/>
      <c r="B139" s="15"/>
      <c r="C139" s="15"/>
      <c r="D139" s="15"/>
      <c r="E139" s="15"/>
      <c r="F139" s="48"/>
      <c r="G139" s="48"/>
      <c r="H139" s="48"/>
      <c r="I139" s="15"/>
      <c r="J139" s="15"/>
      <c r="K139" s="15"/>
      <c r="L139" s="15"/>
      <c r="M139" s="15"/>
      <c r="N139" s="15"/>
      <c r="O139" s="15"/>
      <c r="P139" s="48"/>
      <c r="Q139" s="48"/>
      <c r="R139" s="48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spans="1:42" x14ac:dyDescent="0.2">
      <c r="A140" s="48"/>
      <c r="B140" s="15"/>
      <c r="C140" s="15"/>
      <c r="D140" s="15"/>
      <c r="E140" s="15"/>
      <c r="F140" s="48"/>
      <c r="G140" s="48"/>
      <c r="H140" s="48"/>
      <c r="I140" s="15"/>
      <c r="J140" s="15"/>
      <c r="K140" s="15"/>
      <c r="L140" s="15"/>
      <c r="M140" s="15"/>
      <c r="N140" s="15"/>
      <c r="O140" s="15"/>
      <c r="P140" s="48"/>
      <c r="Q140" s="48"/>
      <c r="R140" s="48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spans="1:42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</row>
    <row r="142" spans="1:42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</row>
    <row r="143" spans="1:42" ht="17" thickBot="1" x14ac:dyDescent="0.25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</row>
    <row r="144" spans="1:42" ht="17" thickBot="1" x14ac:dyDescent="0.25">
      <c r="A144" s="48"/>
      <c r="B144" s="48"/>
      <c r="C144" s="48"/>
      <c r="D144" s="48"/>
      <c r="E144" s="67" t="s">
        <v>145</v>
      </c>
      <c r="F144" s="68"/>
      <c r="G144" s="68"/>
      <c r="H144" s="69"/>
      <c r="I144" s="48"/>
      <c r="J144" s="48"/>
      <c r="K144" s="67" t="s">
        <v>103</v>
      </c>
      <c r="L144" s="68"/>
      <c r="M144" s="68"/>
      <c r="N144" s="69"/>
      <c r="O144" s="48"/>
      <c r="P144" s="48"/>
      <c r="Q144" s="67" t="s">
        <v>220</v>
      </c>
      <c r="R144" s="68"/>
      <c r="S144" s="68"/>
      <c r="T144" s="69"/>
      <c r="U144" s="48"/>
      <c r="V144" s="48"/>
      <c r="W144" s="67" t="s">
        <v>103</v>
      </c>
      <c r="X144" s="68"/>
      <c r="Y144" s="68"/>
      <c r="Z144" s="69"/>
      <c r="AA144" s="48"/>
      <c r="AB144" s="4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</row>
    <row r="145" spans="1:42" x14ac:dyDescent="0.2">
      <c r="A145" s="48"/>
      <c r="B145" s="48"/>
      <c r="C145" s="48"/>
      <c r="D145" s="48"/>
      <c r="E145" s="48" t="s">
        <v>13</v>
      </c>
      <c r="F145" s="48" t="s">
        <v>18</v>
      </c>
      <c r="G145" s="48" t="s">
        <v>46</v>
      </c>
      <c r="H145" s="48" t="s">
        <v>20</v>
      </c>
      <c r="I145" s="48" t="s">
        <v>147</v>
      </c>
      <c r="J145" s="48" t="s">
        <v>48</v>
      </c>
      <c r="K145" s="3" t="s">
        <v>148</v>
      </c>
      <c r="L145" s="48" t="s">
        <v>23</v>
      </c>
      <c r="M145" s="48" t="s">
        <v>24</v>
      </c>
      <c r="N145" s="48" t="s">
        <v>25</v>
      </c>
      <c r="O145" s="48" t="s">
        <v>26</v>
      </c>
      <c r="P145" s="48"/>
      <c r="Q145" s="48" t="s">
        <v>13</v>
      </c>
      <c r="R145" s="48" t="s">
        <v>88</v>
      </c>
      <c r="S145" s="48" t="s">
        <v>89</v>
      </c>
      <c r="T145" s="48" t="s">
        <v>90</v>
      </c>
      <c r="U145" s="48" t="s">
        <v>146</v>
      </c>
      <c r="V145" s="48" t="s">
        <v>78</v>
      </c>
      <c r="W145" s="3" t="s">
        <v>149</v>
      </c>
      <c r="X145" s="48" t="s">
        <v>150</v>
      </c>
      <c r="Y145" s="48" t="s">
        <v>101</v>
      </c>
      <c r="Z145" s="48" t="s">
        <v>102</v>
      </c>
      <c r="AA145" s="48" t="s">
        <v>95</v>
      </c>
      <c r="AB145" s="4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</row>
    <row r="146" spans="1:42" x14ac:dyDescent="0.2">
      <c r="A146" s="48"/>
      <c r="B146" s="48"/>
      <c r="C146" s="48"/>
      <c r="D146" s="48"/>
      <c r="E146" s="48">
        <v>0</v>
      </c>
      <c r="F146" s="48">
        <v>6.9070262779046598E-2</v>
      </c>
      <c r="G146" s="48">
        <v>0.10825107601344899</v>
      </c>
      <c r="H146" s="48">
        <v>1.0076900366124898E-3</v>
      </c>
      <c r="I146" s="48">
        <v>0.6</v>
      </c>
      <c r="J146" s="48">
        <f t="shared" ref="J146:J170" si="29">F146</f>
        <v>6.9070262779046598E-2</v>
      </c>
      <c r="K146" s="48">
        <v>0</v>
      </c>
      <c r="L146" s="48">
        <f t="shared" ref="L146:L170" si="30">G146</f>
        <v>0.10825107601344899</v>
      </c>
      <c r="M146" s="48">
        <v>0</v>
      </c>
      <c r="N146" s="48">
        <f>H146</f>
        <v>1.0076900366124898E-3</v>
      </c>
      <c r="O146" s="48">
        <v>0</v>
      </c>
      <c r="P146" s="48"/>
      <c r="Q146" s="48">
        <v>0</v>
      </c>
      <c r="R146" s="48">
        <v>6.9897713074495035E-2</v>
      </c>
      <c r="S146" s="48">
        <v>0.10723666891329875</v>
      </c>
      <c r="T146" s="48">
        <v>5.3786016668913139E-4</v>
      </c>
      <c r="U146" s="48">
        <v>0.3</v>
      </c>
      <c r="V146" s="48">
        <f>R146</f>
        <v>6.9897713074495035E-2</v>
      </c>
      <c r="W146" s="48">
        <v>0</v>
      </c>
      <c r="X146" s="48">
        <f>S146</f>
        <v>0.10723666891329875</v>
      </c>
      <c r="Y146" s="48">
        <f>X146</f>
        <v>0.10723666891329875</v>
      </c>
      <c r="Z146" s="48">
        <v>0</v>
      </c>
      <c r="AA146" s="48">
        <f>T146</f>
        <v>5.3786016668913139E-4</v>
      </c>
      <c r="AB146" s="4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</row>
    <row r="147" spans="1:42" x14ac:dyDescent="0.2">
      <c r="A147" s="48"/>
      <c r="B147" s="48"/>
      <c r="C147" s="48"/>
      <c r="D147" s="48"/>
      <c r="E147" s="48">
        <v>0.25</v>
      </c>
      <c r="F147" s="48">
        <v>4.958423754416004E-2</v>
      </c>
      <c r="G147" s="48">
        <v>8.9875353012563802E-2</v>
      </c>
      <c r="H147" s="48">
        <v>2.0470721798723328E-2</v>
      </c>
      <c r="I147" s="48">
        <f>0.6-(0.0690702627790466-F147)</f>
        <v>0.58051397476511346</v>
      </c>
      <c r="J147" s="48">
        <f t="shared" si="29"/>
        <v>4.958423754416004E-2</v>
      </c>
      <c r="K147" s="48">
        <f>K146+(((I147+I146)/2)^$C$149)*(E147-E146)</f>
        <v>9.6786337299024625E-2</v>
      </c>
      <c r="L147" s="48">
        <f t="shared" si="30"/>
        <v>8.9875353012563802E-2</v>
      </c>
      <c r="M147" s="48">
        <f>M146+(((G147+G146)/2)^$C$55)*(E147-E146)</f>
        <v>1.237730662492877E-2</v>
      </c>
      <c r="N147" s="48">
        <f t="shared" ref="N147:N170" si="31">H147</f>
        <v>2.0470721798723328E-2</v>
      </c>
      <c r="O147" s="48">
        <f>O146+(((H147+H146)/2)^$C$55)*(E147-E146)</f>
        <v>6.8897558050354365E-4</v>
      </c>
      <c r="P147" s="48"/>
      <c r="Q147" s="48">
        <v>0.25</v>
      </c>
      <c r="R147" s="48">
        <v>5.6496006575625236E-2</v>
      </c>
      <c r="S147" s="48">
        <v>9.8009488478724774E-2</v>
      </c>
      <c r="T147" s="48">
        <v>9.3250151834369469E-3</v>
      </c>
      <c r="U147" s="48">
        <f t="shared" ref="U147:U162" si="32">0.3-(0.071683491776629-R147)</f>
        <v>0.28481251479899622</v>
      </c>
      <c r="V147" s="48">
        <f t="shared" ref="V147:V162" si="33">R147</f>
        <v>5.6496006575625236E-2</v>
      </c>
      <c r="W147" s="48">
        <f>W146+(((((U147+U146)/2)))^$C$149)*(Q147-Q146)</f>
        <v>2.7334806287232859E-2</v>
      </c>
      <c r="X147" s="48">
        <f>S147</f>
        <v>9.8009488478724774E-2</v>
      </c>
      <c r="Y147" s="48">
        <f t="shared" ref="Y147:Y162" si="34">X147</f>
        <v>9.8009488478724774E-2</v>
      </c>
      <c r="Z147" s="48">
        <f>Z146+(((S147+S146)/2)^$C$55)*(Q147-Q146)</f>
        <v>1.2958614184322996E-2</v>
      </c>
      <c r="AA147" s="48">
        <f t="shared" ref="AA147:AA162" si="35">T147</f>
        <v>9.3250151834369469E-3</v>
      </c>
      <c r="AB147" s="48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</row>
    <row r="148" spans="1:42" ht="17" thickBot="1" x14ac:dyDescent="0.25">
      <c r="A148" s="48"/>
      <c r="B148" s="48"/>
      <c r="C148" s="48"/>
      <c r="D148" s="48"/>
      <c r="E148" s="48">
        <v>0.5</v>
      </c>
      <c r="F148" s="48">
        <v>3.6176536766023934E-2</v>
      </c>
      <c r="G148" s="48">
        <v>7.228471484221774E-2</v>
      </c>
      <c r="H148" s="48">
        <v>3.2004663947978768E-2</v>
      </c>
      <c r="I148" s="48">
        <f t="shared" ref="I148:I170" si="36">0.6-(0.0690702627790466-F148)</f>
        <v>0.56710627398697733</v>
      </c>
      <c r="J148" s="48">
        <f t="shared" si="29"/>
        <v>3.6176536766023934E-2</v>
      </c>
      <c r="K148" s="48">
        <f t="shared" ref="K148:K170" si="37">K147+(((I148+I147)/2)^$C$149)*(E148-E147)</f>
        <v>0.18877255900611406</v>
      </c>
      <c r="L148" s="48">
        <f t="shared" si="30"/>
        <v>7.228471484221774E-2</v>
      </c>
      <c r="M148" s="48">
        <f t="shared" ref="M148:M165" si="38">M147+(((G148+G147)/2)^$C$55)*(E148-E147)</f>
        <v>2.1916861420312642E-2</v>
      </c>
      <c r="N148" s="48">
        <f t="shared" si="31"/>
        <v>3.2004663947978768E-2</v>
      </c>
      <c r="O148" s="48">
        <f t="shared" ref="O148:O168" si="39">O147+(((H148+H147)/2)^$C$55)*(E148-E147)</f>
        <v>2.8895869174984396E-3</v>
      </c>
      <c r="P148" s="48"/>
      <c r="Q148" s="48">
        <v>0.5</v>
      </c>
      <c r="R148" s="48">
        <v>4.7568848005160973E-2</v>
      </c>
      <c r="S148" s="48">
        <v>9.1205106934630631E-2</v>
      </c>
      <c r="T148" s="48">
        <v>1.5076350154658675E-2</v>
      </c>
      <c r="U148" s="48">
        <f t="shared" si="32"/>
        <v>0.27588535622853194</v>
      </c>
      <c r="V148" s="48">
        <f t="shared" si="33"/>
        <v>4.7568848005160973E-2</v>
      </c>
      <c r="W148" s="48">
        <f t="shared" ref="W148:W162" si="40">W147+(((((U148+U147)/2)))^$C$149)*(Q148-Q147)</f>
        <v>5.2674306760461226E-2</v>
      </c>
      <c r="X148" s="48">
        <f t="shared" ref="X148:X162" si="41">S148</f>
        <v>9.1205106934630631E-2</v>
      </c>
      <c r="Y148" s="48">
        <f t="shared" si="34"/>
        <v>9.1205106934630631E-2</v>
      </c>
      <c r="Z148" s="48">
        <f t="shared" ref="Z148:Z162" si="42">Z147+(((S148+S147)/2)^$C$55)*(Q148-Q147)</f>
        <v>2.4617097024137238E-2</v>
      </c>
      <c r="AA148" s="48">
        <f t="shared" si="35"/>
        <v>1.5076350154658675E-2</v>
      </c>
      <c r="AB148" s="48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</row>
    <row r="149" spans="1:42" x14ac:dyDescent="0.2">
      <c r="A149" s="70" t="s">
        <v>151</v>
      </c>
      <c r="B149" s="71"/>
      <c r="C149" s="76">
        <v>1.8</v>
      </c>
      <c r="D149" s="48"/>
      <c r="E149" s="48">
        <v>0.75</v>
      </c>
      <c r="F149" s="48">
        <v>2.7762163994836078E-2</v>
      </c>
      <c r="G149" s="48">
        <v>6.4297771683248767E-2</v>
      </c>
      <c r="H149" s="48">
        <v>3.9598765578543159E-2</v>
      </c>
      <c r="I149" s="48">
        <f t="shared" si="36"/>
        <v>0.55869190121578949</v>
      </c>
      <c r="J149" s="48">
        <f t="shared" si="29"/>
        <v>2.7762163994836078E-2</v>
      </c>
      <c r="K149" s="48">
        <f t="shared" si="37"/>
        <v>0.27763433507129592</v>
      </c>
      <c r="L149" s="48">
        <f t="shared" si="30"/>
        <v>6.4297771683248767E-2</v>
      </c>
      <c r="M149" s="48">
        <f t="shared" si="38"/>
        <v>2.9548442694586126E-2</v>
      </c>
      <c r="N149" s="48">
        <f t="shared" si="31"/>
        <v>3.9598765578543159E-2</v>
      </c>
      <c r="O149" s="48">
        <f t="shared" si="39"/>
        <v>6.1857977727091673E-3</v>
      </c>
      <c r="P149" s="48"/>
      <c r="Q149" s="48">
        <v>0.75</v>
      </c>
      <c r="R149" s="48">
        <v>4.4451001508004975E-2</v>
      </c>
      <c r="S149" s="48">
        <v>8.6497841268023623E-2</v>
      </c>
      <c r="T149" s="48">
        <v>1.8144332463886852E-2</v>
      </c>
      <c r="U149" s="48">
        <f t="shared" si="32"/>
        <v>0.27276750973137598</v>
      </c>
      <c r="V149" s="48">
        <f t="shared" si="33"/>
        <v>4.4451001508004975E-2</v>
      </c>
      <c r="W149" s="48">
        <f>W148+(((((U149+U148)/2)))^$C$149)*(Q149-Q148)</f>
        <v>7.7042413611441887E-2</v>
      </c>
      <c r="X149" s="48">
        <f t="shared" si="41"/>
        <v>8.6497841268023623E-2</v>
      </c>
      <c r="Y149" s="48">
        <f t="shared" si="34"/>
        <v>8.6497841268023623E-2</v>
      </c>
      <c r="Z149" s="48">
        <f t="shared" si="42"/>
        <v>3.5362038077883511E-2</v>
      </c>
      <c r="AA149" s="48">
        <f t="shared" si="35"/>
        <v>1.8144332463886852E-2</v>
      </c>
      <c r="AB149" s="48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</row>
    <row r="150" spans="1:42" x14ac:dyDescent="0.2">
      <c r="A150" s="72"/>
      <c r="B150" s="73"/>
      <c r="C150" s="77"/>
      <c r="D150" s="48"/>
      <c r="E150" s="48">
        <v>1</v>
      </c>
      <c r="F150" s="48">
        <v>2.191944665341675E-2</v>
      </c>
      <c r="G150" s="48">
        <v>5.623165674273848E-2</v>
      </c>
      <c r="H150" s="48">
        <v>4.5033664994546183E-2</v>
      </c>
      <c r="I150" s="48">
        <f t="shared" si="36"/>
        <v>0.5528491838743701</v>
      </c>
      <c r="J150" s="48">
        <f t="shared" si="29"/>
        <v>2.191944665341675E-2</v>
      </c>
      <c r="K150" s="48">
        <f t="shared" si="37"/>
        <v>0.36448076139380625</v>
      </c>
      <c r="L150" s="48">
        <f t="shared" si="30"/>
        <v>5.623165674273848E-2</v>
      </c>
      <c r="M150" s="48">
        <f t="shared" si="38"/>
        <v>3.6035116220969124E-2</v>
      </c>
      <c r="N150" s="48">
        <f t="shared" si="31"/>
        <v>4.5033664994546183E-2</v>
      </c>
      <c r="O150" s="48">
        <f t="shared" si="39"/>
        <v>1.0282164897105197E-2</v>
      </c>
      <c r="P150" s="48"/>
      <c r="Q150" s="48">
        <v>1</v>
      </c>
      <c r="R150" s="48">
        <v>4.2703370296616222E-2</v>
      </c>
      <c r="S150" s="48">
        <v>8.1532871631676995E-2</v>
      </c>
      <c r="T150" s="48">
        <v>2.1022108834528843E-2</v>
      </c>
      <c r="U150" s="48">
        <f t="shared" si="32"/>
        <v>0.27101987851998721</v>
      </c>
      <c r="V150" s="48">
        <f t="shared" si="33"/>
        <v>4.2703370296616222E-2</v>
      </c>
      <c r="W150" s="48">
        <f t="shared" si="40"/>
        <v>0.10102292566573129</v>
      </c>
      <c r="X150" s="48">
        <f t="shared" si="41"/>
        <v>8.1532871631676995E-2</v>
      </c>
      <c r="Y150" s="48">
        <f t="shared" si="34"/>
        <v>8.1532871631676995E-2</v>
      </c>
      <c r="Z150" s="48">
        <f t="shared" si="42"/>
        <v>4.5352976569007185E-2</v>
      </c>
      <c r="AA150" s="48">
        <f t="shared" si="35"/>
        <v>2.1022108834528843E-2</v>
      </c>
      <c r="AB150" s="4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</row>
    <row r="151" spans="1:42" ht="17" thickBot="1" x14ac:dyDescent="0.25">
      <c r="A151" s="74"/>
      <c r="B151" s="75"/>
      <c r="C151" s="78"/>
      <c r="D151" s="48"/>
      <c r="E151" s="48">
        <v>1.25</v>
      </c>
      <c r="F151" s="48">
        <v>1.6668573936377346E-2</v>
      </c>
      <c r="G151" s="48">
        <v>5.1671214013481293E-2</v>
      </c>
      <c r="H151" s="48">
        <v>4.861073684409789E-2</v>
      </c>
      <c r="I151" s="48">
        <f t="shared" si="36"/>
        <v>0.54759831115733071</v>
      </c>
      <c r="J151" s="48">
        <f t="shared" si="29"/>
        <v>1.6668573936377346E-2</v>
      </c>
      <c r="K151" s="48">
        <f>K150+(((I151+I150)/2)^$C$149)*(E151-E150)</f>
        <v>0.4497732534215938</v>
      </c>
      <c r="L151" s="48">
        <f t="shared" si="30"/>
        <v>5.1671214013481293E-2</v>
      </c>
      <c r="M151" s="48">
        <f t="shared" si="38"/>
        <v>4.1652626985725812E-2</v>
      </c>
      <c r="N151" s="48">
        <f t="shared" si="31"/>
        <v>4.861073684409789E-2</v>
      </c>
      <c r="O151" s="48">
        <f t="shared" si="39"/>
        <v>1.4954428963377503E-2</v>
      </c>
      <c r="P151" s="48"/>
      <c r="Q151" s="48">
        <v>1.25</v>
      </c>
      <c r="R151" s="48">
        <v>4.0372894043099752E-2</v>
      </c>
      <c r="S151" s="48">
        <v>7.9079121032217731E-2</v>
      </c>
      <c r="T151" s="48">
        <v>2.3372211934800553E-2</v>
      </c>
      <c r="U151" s="48">
        <f t="shared" si="32"/>
        <v>0.26868940226647076</v>
      </c>
      <c r="V151" s="48">
        <f t="shared" si="33"/>
        <v>4.0372894043099752E-2</v>
      </c>
      <c r="W151" s="48">
        <f t="shared" si="40"/>
        <v>0.1246806960132494</v>
      </c>
      <c r="X151" s="48">
        <f t="shared" si="41"/>
        <v>7.9079121032217731E-2</v>
      </c>
      <c r="Y151" s="48">
        <f t="shared" si="34"/>
        <v>7.9079121032217731E-2</v>
      </c>
      <c r="Z151" s="48">
        <f t="shared" si="42"/>
        <v>5.4774310032060049E-2</v>
      </c>
      <c r="AA151" s="48">
        <f t="shared" si="35"/>
        <v>2.3372211934800553E-2</v>
      </c>
      <c r="AB151" s="4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</row>
    <row r="152" spans="1:42" x14ac:dyDescent="0.2">
      <c r="A152" s="48"/>
      <c r="B152" s="48"/>
      <c r="C152" s="48"/>
      <c r="D152" s="48"/>
      <c r="E152" s="48">
        <v>1.5</v>
      </c>
      <c r="F152" s="48">
        <v>1.3213487417565541E-2</v>
      </c>
      <c r="G152" s="48">
        <v>4.7193657794495004E-2</v>
      </c>
      <c r="H152" s="48">
        <v>5.0972119880166533E-2</v>
      </c>
      <c r="I152" s="48">
        <f t="shared" si="36"/>
        <v>0.54414322463851894</v>
      </c>
      <c r="J152" s="48">
        <f t="shared" si="29"/>
        <v>1.3213487417565541E-2</v>
      </c>
      <c r="K152" s="48">
        <f t="shared" si="37"/>
        <v>0.53385499853205842</v>
      </c>
      <c r="L152" s="48">
        <f t="shared" si="30"/>
        <v>4.7193657794495004E-2</v>
      </c>
      <c r="M152" s="48">
        <f t="shared" si="38"/>
        <v>4.6666295587407085E-2</v>
      </c>
      <c r="N152" s="48">
        <f t="shared" si="31"/>
        <v>5.0972119880166533E-2</v>
      </c>
      <c r="O152" s="48">
        <f t="shared" si="39"/>
        <v>2.0015482940846652E-2</v>
      </c>
      <c r="P152" s="48"/>
      <c r="Q152" s="48">
        <v>1.5</v>
      </c>
      <c r="R152" s="48">
        <v>3.8450480124091677E-2</v>
      </c>
      <c r="S152" s="48">
        <v>7.6962799507982682E-2</v>
      </c>
      <c r="T152" s="48">
        <v>2.5275588499855808E-2</v>
      </c>
      <c r="U152" s="48">
        <f t="shared" si="32"/>
        <v>0.26676698834746265</v>
      </c>
      <c r="V152" s="48">
        <f t="shared" si="33"/>
        <v>3.8450480124091677E-2</v>
      </c>
      <c r="W152" s="48">
        <f t="shared" si="40"/>
        <v>0.14800396428050042</v>
      </c>
      <c r="X152" s="48">
        <f t="shared" si="41"/>
        <v>7.6962799507982682E-2</v>
      </c>
      <c r="Y152" s="48">
        <f t="shared" si="34"/>
        <v>7.6962799507982682E-2</v>
      </c>
      <c r="Z152" s="48">
        <f t="shared" si="42"/>
        <v>6.3848642505393946E-2</v>
      </c>
      <c r="AA152" s="48">
        <f t="shared" si="35"/>
        <v>2.5275588499855808E-2</v>
      </c>
      <c r="AB152" s="4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</row>
    <row r="153" spans="1:42" x14ac:dyDescent="0.2">
      <c r="A153" s="48"/>
      <c r="B153" s="48"/>
      <c r="C153" s="48"/>
      <c r="D153" s="48"/>
      <c r="E153" s="48">
        <v>1.75</v>
      </c>
      <c r="F153" s="48">
        <v>1.0086499585040244E-2</v>
      </c>
      <c r="G153" s="48">
        <v>4.3023042099212587E-2</v>
      </c>
      <c r="H153" s="48">
        <v>5.4215723818957277E-2</v>
      </c>
      <c r="I153" s="48">
        <f t="shared" si="36"/>
        <v>0.54101623680599364</v>
      </c>
      <c r="J153" s="48">
        <f t="shared" si="29"/>
        <v>1.0086499585040244E-2</v>
      </c>
      <c r="K153" s="48">
        <f t="shared" si="37"/>
        <v>0.61702647801093691</v>
      </c>
      <c r="L153" s="48">
        <f t="shared" si="30"/>
        <v>4.3023042099212587E-2</v>
      </c>
      <c r="M153" s="48">
        <f t="shared" si="38"/>
        <v>5.1117464057226787E-2</v>
      </c>
      <c r="N153" s="48">
        <f t="shared" si="31"/>
        <v>5.4215723818957277E-2</v>
      </c>
      <c r="O153" s="48">
        <f t="shared" si="39"/>
        <v>2.5449940887234682E-2</v>
      </c>
      <c r="P153" s="48"/>
      <c r="Q153" s="48">
        <v>1.75</v>
      </c>
      <c r="R153" s="48">
        <v>3.6225322764652276E-2</v>
      </c>
      <c r="S153" s="48">
        <v>7.5071181153068836E-2</v>
      </c>
      <c r="T153" s="48">
        <v>2.7078941062923436E-2</v>
      </c>
      <c r="U153" s="48">
        <f t="shared" si="32"/>
        <v>0.26454183098802325</v>
      </c>
      <c r="V153" s="48">
        <f t="shared" si="33"/>
        <v>3.6225322764652276E-2</v>
      </c>
      <c r="W153" s="48">
        <f t="shared" si="40"/>
        <v>0.17100305473826277</v>
      </c>
      <c r="X153" s="48">
        <f t="shared" si="41"/>
        <v>7.5071181153068836E-2</v>
      </c>
      <c r="Y153" s="48">
        <f t="shared" si="34"/>
        <v>7.5071181153068836E-2</v>
      </c>
      <c r="Z153" s="48">
        <f t="shared" si="42"/>
        <v>7.2621152687435048E-2</v>
      </c>
      <c r="AA153" s="48">
        <f t="shared" si="35"/>
        <v>2.7078941062923436E-2</v>
      </c>
      <c r="AB153" s="4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</row>
    <row r="154" spans="1:42" x14ac:dyDescent="0.2">
      <c r="A154" s="48"/>
      <c r="B154" s="48"/>
      <c r="C154" s="48"/>
      <c r="D154" s="48"/>
      <c r="E154" s="48">
        <v>2</v>
      </c>
      <c r="F154" s="48">
        <v>7.8692619441651981E-3</v>
      </c>
      <c r="G154" s="48">
        <v>4.1375099253144372E-2</v>
      </c>
      <c r="H154" s="48">
        <v>5.5263654840896063E-2</v>
      </c>
      <c r="I154" s="48">
        <f t="shared" si="36"/>
        <v>0.53879899916511853</v>
      </c>
      <c r="J154" s="48">
        <f t="shared" si="29"/>
        <v>7.8692619441651981E-3</v>
      </c>
      <c r="K154" s="48">
        <f t="shared" si="37"/>
        <v>0.69946212071744407</v>
      </c>
      <c r="L154" s="48">
        <f t="shared" si="30"/>
        <v>4.1375099253144372E-2</v>
      </c>
      <c r="M154" s="48">
        <f t="shared" si="38"/>
        <v>5.5199095262649191E-2</v>
      </c>
      <c r="N154" s="48">
        <f t="shared" si="31"/>
        <v>5.5263654840896063E-2</v>
      </c>
      <c r="O154" s="48">
        <f t="shared" si="39"/>
        <v>3.117438125251221E-2</v>
      </c>
      <c r="P154" s="48"/>
      <c r="Q154" s="48">
        <v>2</v>
      </c>
      <c r="R154" s="48">
        <v>3.4924399665582355E-2</v>
      </c>
      <c r="S154" s="48">
        <v>7.1937224108412037E-2</v>
      </c>
      <c r="T154" s="48">
        <v>2.8695365962281505E-2</v>
      </c>
      <c r="U154" s="48">
        <f t="shared" si="32"/>
        <v>0.26324090788895332</v>
      </c>
      <c r="V154" s="48">
        <f t="shared" si="33"/>
        <v>3.4924399665582355E-2</v>
      </c>
      <c r="W154" s="48">
        <f t="shared" si="40"/>
        <v>0.1937281307750866</v>
      </c>
      <c r="X154" s="48">
        <f t="shared" si="41"/>
        <v>7.1937224108412037E-2</v>
      </c>
      <c r="Y154" s="48">
        <f t="shared" si="34"/>
        <v>7.1937224108412037E-2</v>
      </c>
      <c r="Z154" s="48">
        <f t="shared" si="42"/>
        <v>8.1018571827330688E-2</v>
      </c>
      <c r="AA154" s="48">
        <f t="shared" si="35"/>
        <v>2.8695365962281505E-2</v>
      </c>
      <c r="AB154" s="4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</row>
    <row r="155" spans="1:42" x14ac:dyDescent="0.2">
      <c r="A155" s="48"/>
      <c r="B155" s="48"/>
      <c r="C155" s="48"/>
      <c r="D155" s="48"/>
      <c r="E155" s="48">
        <v>2.25</v>
      </c>
      <c r="F155" s="48">
        <v>6.0731901931223124E-3</v>
      </c>
      <c r="G155" s="48">
        <v>3.8952861443890187E-2</v>
      </c>
      <c r="H155" s="48">
        <v>5.6346343721641025E-2</v>
      </c>
      <c r="I155" s="48">
        <f t="shared" si="36"/>
        <v>0.53700292741407574</v>
      </c>
      <c r="J155" s="48">
        <f t="shared" si="29"/>
        <v>6.0731901931223124E-3</v>
      </c>
      <c r="K155" s="48">
        <f t="shared" si="37"/>
        <v>0.78134708960060939</v>
      </c>
      <c r="L155" s="48">
        <f t="shared" si="30"/>
        <v>3.8952861443890187E-2</v>
      </c>
      <c r="M155" s="48">
        <f t="shared" si="38"/>
        <v>5.9026706124702011E-2</v>
      </c>
      <c r="N155" s="48">
        <f t="shared" si="31"/>
        <v>5.6346343721641025E-2</v>
      </c>
      <c r="O155" s="48">
        <f t="shared" si="39"/>
        <v>3.7044069663820636E-2</v>
      </c>
      <c r="P155" s="48"/>
      <c r="Q155" s="48">
        <v>2.25</v>
      </c>
      <c r="R155" s="48">
        <v>3.3039583779110634E-2</v>
      </c>
      <c r="S155" s="48">
        <v>7.0384794089285038E-2</v>
      </c>
      <c r="T155" s="48">
        <v>2.9923425025096775E-2</v>
      </c>
      <c r="U155" s="48">
        <f t="shared" si="32"/>
        <v>0.26135609200248161</v>
      </c>
      <c r="V155" s="48">
        <f t="shared" si="33"/>
        <v>3.3039583779110634E-2</v>
      </c>
      <c r="W155" s="48">
        <f t="shared" si="40"/>
        <v>0.21620689650143426</v>
      </c>
      <c r="X155" s="48">
        <f t="shared" si="41"/>
        <v>7.0384794089285038E-2</v>
      </c>
      <c r="Y155" s="48">
        <f t="shared" si="34"/>
        <v>7.0384794089285038E-2</v>
      </c>
      <c r="Z155" s="48">
        <f t="shared" si="42"/>
        <v>8.9069662838669086E-2</v>
      </c>
      <c r="AA155" s="48">
        <f t="shared" si="35"/>
        <v>2.9923425025096775E-2</v>
      </c>
      <c r="AB155" s="4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</row>
    <row r="156" spans="1:42" x14ac:dyDescent="0.2">
      <c r="A156" s="48"/>
      <c r="B156" s="48"/>
      <c r="C156" s="48"/>
      <c r="D156" s="48"/>
      <c r="E156" s="48">
        <v>2.5</v>
      </c>
      <c r="F156" s="48">
        <v>4.8444047792311068E-3</v>
      </c>
      <c r="G156" s="48">
        <v>3.7892738303679216E-2</v>
      </c>
      <c r="H156" s="48">
        <v>5.7997173129810592E-2</v>
      </c>
      <c r="I156" s="48">
        <f t="shared" si="36"/>
        <v>0.53577414200018447</v>
      </c>
      <c r="J156" s="48">
        <f t="shared" si="29"/>
        <v>4.8444047792311068E-3</v>
      </c>
      <c r="K156" s="48">
        <f t="shared" si="37"/>
        <v>0.86281809652365116</v>
      </c>
      <c r="L156" s="48">
        <f t="shared" si="30"/>
        <v>3.7892738303679216E-2</v>
      </c>
      <c r="M156" s="48">
        <f t="shared" si="38"/>
        <v>6.264002026038766E-2</v>
      </c>
      <c r="N156" s="48">
        <f t="shared" si="31"/>
        <v>5.7997173129810592E-2</v>
      </c>
      <c r="O156" s="48">
        <f t="shared" si="39"/>
        <v>4.3101326986532053E-2</v>
      </c>
      <c r="P156" s="48"/>
      <c r="Q156" s="48">
        <v>2.5</v>
      </c>
      <c r="R156" s="48">
        <v>3.279551407138067E-2</v>
      </c>
      <c r="S156" s="48">
        <v>6.9834790551493248E-2</v>
      </c>
      <c r="T156" s="48">
        <v>3.1535249376523848E-2</v>
      </c>
      <c r="U156" s="48">
        <f t="shared" si="32"/>
        <v>0.26111202229475167</v>
      </c>
      <c r="V156" s="48">
        <f t="shared" si="33"/>
        <v>3.279551407138067E-2</v>
      </c>
      <c r="W156" s="48">
        <f t="shared" si="40"/>
        <v>0.23852172946715203</v>
      </c>
      <c r="X156" s="48">
        <f t="shared" si="41"/>
        <v>6.9834790551493248E-2</v>
      </c>
      <c r="Y156" s="48">
        <f t="shared" si="34"/>
        <v>6.9834790551493248E-2</v>
      </c>
      <c r="Z156" s="48">
        <f t="shared" si="42"/>
        <v>9.6966483833027195E-2</v>
      </c>
      <c r="AA156" s="48">
        <f t="shared" si="35"/>
        <v>3.1535249376523848E-2</v>
      </c>
      <c r="AB156" s="4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</row>
    <row r="157" spans="1:42" x14ac:dyDescent="0.2">
      <c r="A157" s="48"/>
      <c r="B157" s="48"/>
      <c r="C157" s="48"/>
      <c r="D157" s="48"/>
      <c r="E157" s="48">
        <v>2.75</v>
      </c>
      <c r="F157" s="48">
        <v>3.873928169623462E-3</v>
      </c>
      <c r="G157" s="48">
        <v>3.5403644497110767E-2</v>
      </c>
      <c r="H157" s="48">
        <v>5.7763072932063703E-2</v>
      </c>
      <c r="I157" s="48">
        <f t="shared" si="36"/>
        <v>0.53480366539057689</v>
      </c>
      <c r="J157" s="48">
        <f t="shared" si="29"/>
        <v>3.873928169623462E-3</v>
      </c>
      <c r="K157" s="48">
        <f t="shared" si="37"/>
        <v>0.94398871255879735</v>
      </c>
      <c r="L157" s="48">
        <f t="shared" si="30"/>
        <v>3.5403644497110767E-2</v>
      </c>
      <c r="M157" s="48">
        <f t="shared" si="38"/>
        <v>6.6037902470583359E-2</v>
      </c>
      <c r="N157" s="48">
        <f t="shared" si="31"/>
        <v>5.7763072932063703E-2</v>
      </c>
      <c r="O157" s="48">
        <f t="shared" si="39"/>
        <v>4.925633025573372E-2</v>
      </c>
      <c r="P157" s="48"/>
      <c r="Q157" s="48">
        <v>2.75</v>
      </c>
      <c r="R157" s="48">
        <v>3.1007301512197952E-2</v>
      </c>
      <c r="S157" s="48">
        <v>6.854178355397135E-2</v>
      </c>
      <c r="T157" s="48">
        <v>3.2318230943770891E-2</v>
      </c>
      <c r="U157" s="48">
        <f t="shared" si="32"/>
        <v>0.25932380973556896</v>
      </c>
      <c r="V157" s="48">
        <f t="shared" si="33"/>
        <v>3.1007301512197952E-2</v>
      </c>
      <c r="W157" s="48">
        <f t="shared" si="40"/>
        <v>0.26068056625509545</v>
      </c>
      <c r="X157" s="48">
        <f t="shared" si="41"/>
        <v>6.854178355397135E-2</v>
      </c>
      <c r="Y157" s="48">
        <f t="shared" si="34"/>
        <v>6.854178355397135E-2</v>
      </c>
      <c r="Z157" s="48">
        <f t="shared" si="42"/>
        <v>0.10472863972744034</v>
      </c>
      <c r="AA157" s="48">
        <f t="shared" si="35"/>
        <v>3.2318230943770891E-2</v>
      </c>
      <c r="AB157" s="4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</row>
    <row r="158" spans="1:42" x14ac:dyDescent="0.2">
      <c r="A158" s="48"/>
      <c r="B158" s="48"/>
      <c r="C158" s="48"/>
      <c r="D158" s="48"/>
      <c r="E158" s="48">
        <v>3</v>
      </c>
      <c r="F158" s="48">
        <v>3.2211923614601616E-3</v>
      </c>
      <c r="G158" s="48">
        <v>3.5072570770968585E-2</v>
      </c>
      <c r="H158" s="48">
        <v>5.9750012039287016E-2</v>
      </c>
      <c r="I158" s="48">
        <f t="shared" si="36"/>
        <v>0.5341509295824135</v>
      </c>
      <c r="J158" s="48">
        <f t="shared" si="29"/>
        <v>3.2211923614601616E-3</v>
      </c>
      <c r="K158" s="48">
        <f t="shared" si="37"/>
        <v>1.0249379350413195</v>
      </c>
      <c r="L158" s="48">
        <f t="shared" si="30"/>
        <v>3.5072570770968585E-2</v>
      </c>
      <c r="M158" s="48">
        <f t="shared" si="38"/>
        <v>6.926681559142675E-2</v>
      </c>
      <c r="N158" s="48">
        <f t="shared" si="31"/>
        <v>5.9750012039287016E-2</v>
      </c>
      <c r="O158" s="48">
        <f t="shared" si="39"/>
        <v>5.5532766334152092E-2</v>
      </c>
      <c r="P158" s="48"/>
      <c r="Q158" s="48">
        <v>3</v>
      </c>
      <c r="R158" s="48">
        <v>3.0056646186610098E-2</v>
      </c>
      <c r="S158" s="48">
        <v>6.7734519444381663E-2</v>
      </c>
      <c r="T158" s="48">
        <v>3.3295582049369457E-2</v>
      </c>
      <c r="U158" s="48">
        <f t="shared" si="32"/>
        <v>0.2583731544099811</v>
      </c>
      <c r="V158" s="48">
        <f t="shared" si="33"/>
        <v>3.0056646186610098E-2</v>
      </c>
      <c r="W158" s="48">
        <f t="shared" si="40"/>
        <v>0.28262993978368939</v>
      </c>
      <c r="X158" s="48">
        <f t="shared" si="41"/>
        <v>6.7734519444381663E-2</v>
      </c>
      <c r="Y158" s="48">
        <f t="shared" si="34"/>
        <v>6.7734519444381663E-2</v>
      </c>
      <c r="Z158" s="48">
        <f t="shared" si="42"/>
        <v>0.11233798797678871</v>
      </c>
      <c r="AA158" s="48">
        <f t="shared" si="35"/>
        <v>3.3295582049369457E-2</v>
      </c>
      <c r="AB158" s="4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</row>
    <row r="159" spans="1:42" x14ac:dyDescent="0.2">
      <c r="A159" s="48"/>
      <c r="B159" s="48"/>
      <c r="C159" s="48"/>
      <c r="D159" s="48"/>
      <c r="E159" s="48">
        <v>3.25</v>
      </c>
      <c r="F159" s="48">
        <v>2.7394678180083691E-3</v>
      </c>
      <c r="G159" s="48">
        <v>3.3591559248434738E-2</v>
      </c>
      <c r="H159" s="48">
        <v>5.9167713924375524E-2</v>
      </c>
      <c r="I159" s="48">
        <f t="shared" si="36"/>
        <v>0.53366920503896176</v>
      </c>
      <c r="J159" s="48">
        <f t="shared" si="29"/>
        <v>2.7394678180083691E-3</v>
      </c>
      <c r="K159" s="48">
        <f t="shared" si="37"/>
        <v>1.1057325855206743</v>
      </c>
      <c r="L159" s="48">
        <f t="shared" si="30"/>
        <v>3.3591559248434738E-2</v>
      </c>
      <c r="M159" s="48">
        <f t="shared" si="38"/>
        <v>7.238821908957413E-2</v>
      </c>
      <c r="N159" s="48">
        <f t="shared" si="31"/>
        <v>5.9167713924375524E-2</v>
      </c>
      <c r="O159" s="48">
        <f t="shared" si="39"/>
        <v>6.1906906198251052E-2</v>
      </c>
      <c r="P159" s="48"/>
      <c r="Q159" s="48">
        <v>3.25</v>
      </c>
      <c r="R159" s="48">
        <v>2.9252529009959883E-2</v>
      </c>
      <c r="S159" s="48">
        <v>6.6343047438881392E-2</v>
      </c>
      <c r="T159" s="48">
        <v>3.3913418832167634E-2</v>
      </c>
      <c r="U159" s="48">
        <f t="shared" si="32"/>
        <v>0.25756903723333086</v>
      </c>
      <c r="V159" s="48">
        <f t="shared" si="33"/>
        <v>2.9252529009959883E-2</v>
      </c>
      <c r="W159" s="48">
        <f t="shared" si="40"/>
        <v>0.30444557665186456</v>
      </c>
      <c r="X159" s="48">
        <f t="shared" si="41"/>
        <v>6.6343047438881392E-2</v>
      </c>
      <c r="Y159" s="48">
        <f t="shared" si="34"/>
        <v>6.6343047438881392E-2</v>
      </c>
      <c r="Z159" s="48">
        <f t="shared" si="42"/>
        <v>0.11978812002791349</v>
      </c>
      <c r="AA159" s="48">
        <f t="shared" si="35"/>
        <v>3.3913418832167634E-2</v>
      </c>
      <c r="AB159" s="4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</row>
    <row r="160" spans="1:42" x14ac:dyDescent="0.2">
      <c r="A160" s="48"/>
      <c r="B160" s="48"/>
      <c r="C160" s="48"/>
      <c r="D160" s="48"/>
      <c r="E160" s="48">
        <v>3.5</v>
      </c>
      <c r="F160" s="48">
        <v>2.3346190612485709E-3</v>
      </c>
      <c r="G160" s="48">
        <v>3.3671529955896701E-2</v>
      </c>
      <c r="H160" s="48">
        <v>5.9913523991979328E-2</v>
      </c>
      <c r="I160" s="48">
        <f t="shared" si="36"/>
        <v>0.53326435628220192</v>
      </c>
      <c r="J160" s="48">
        <f t="shared" si="29"/>
        <v>2.3346190612485709E-3</v>
      </c>
      <c r="K160" s="48">
        <f t="shared" si="37"/>
        <v>1.1864065304080165</v>
      </c>
      <c r="L160" s="48">
        <f t="shared" si="30"/>
        <v>3.3671529955896701E-2</v>
      </c>
      <c r="M160" s="48">
        <f t="shared" si="38"/>
        <v>7.542708030598945E-2</v>
      </c>
      <c r="N160" s="48">
        <f t="shared" si="31"/>
        <v>5.9913523991979328E-2</v>
      </c>
      <c r="O160" s="48">
        <f t="shared" si="39"/>
        <v>6.8292442192111114E-2</v>
      </c>
      <c r="P160" s="48"/>
      <c r="Q160" s="48">
        <v>3.5</v>
      </c>
      <c r="R160" s="48">
        <v>2.8597033979266936E-2</v>
      </c>
      <c r="S160" s="48">
        <v>6.5253522692295798E-2</v>
      </c>
      <c r="T160" s="48">
        <v>3.4751744263590303E-2</v>
      </c>
      <c r="U160" s="48">
        <f t="shared" si="32"/>
        <v>0.25691354220263796</v>
      </c>
      <c r="V160" s="48">
        <f t="shared" si="33"/>
        <v>2.8597033979266936E-2</v>
      </c>
      <c r="W160" s="48">
        <f t="shared" si="40"/>
        <v>0.32615024877463478</v>
      </c>
      <c r="X160" s="48">
        <f t="shared" si="41"/>
        <v>6.5253522692295798E-2</v>
      </c>
      <c r="Y160" s="48">
        <f t="shared" si="34"/>
        <v>6.5253522692295798E-2</v>
      </c>
      <c r="Z160" s="48">
        <f t="shared" si="42"/>
        <v>0.12705953542636508</v>
      </c>
      <c r="AA160" s="48">
        <f t="shared" si="35"/>
        <v>3.4751744263590303E-2</v>
      </c>
      <c r="AB160" s="4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</row>
    <row r="161" spans="1:42" x14ac:dyDescent="0.2">
      <c r="A161" s="48"/>
      <c r="B161" s="48"/>
      <c r="C161" s="48"/>
      <c r="D161" s="48"/>
      <c r="E161" s="48">
        <v>3.75</v>
      </c>
      <c r="F161" s="48">
        <v>2.0542941406629244E-3</v>
      </c>
      <c r="G161" s="48">
        <v>3.3413571347496715E-2</v>
      </c>
      <c r="H161" s="48">
        <v>6.0110699981239871E-2</v>
      </c>
      <c r="I161" s="48">
        <f t="shared" si="36"/>
        <v>0.53298403136161632</v>
      </c>
      <c r="J161" s="48">
        <f t="shared" si="29"/>
        <v>2.0542941406629244E-3</v>
      </c>
      <c r="K161" s="48">
        <f t="shared" si="37"/>
        <v>1.2669872449025643</v>
      </c>
      <c r="L161" s="48">
        <f t="shared" si="30"/>
        <v>3.3413571347496715E-2</v>
      </c>
      <c r="M161" s="48">
        <f t="shared" si="38"/>
        <v>7.8455492025804874E-2</v>
      </c>
      <c r="N161" s="48">
        <f t="shared" si="31"/>
        <v>6.0110699981239871E-2</v>
      </c>
      <c r="O161" s="48">
        <f t="shared" si="39"/>
        <v>7.4743792029112452E-2</v>
      </c>
      <c r="P161" s="48"/>
      <c r="Q161" s="48">
        <v>3.75</v>
      </c>
      <c r="R161" s="48">
        <v>2.8134535928881418E-2</v>
      </c>
      <c r="S161" s="48">
        <v>6.3726578390851593E-2</v>
      </c>
      <c r="T161" s="48">
        <v>3.5357891003782747E-2</v>
      </c>
      <c r="U161" s="48">
        <f t="shared" si="32"/>
        <v>0.25645104415225239</v>
      </c>
      <c r="V161" s="48">
        <f t="shared" si="33"/>
        <v>2.8134535928881418E-2</v>
      </c>
      <c r="W161" s="48">
        <f t="shared" si="40"/>
        <v>0.34777009734410003</v>
      </c>
      <c r="X161" s="48">
        <f t="shared" si="41"/>
        <v>6.3726578390851593E-2</v>
      </c>
      <c r="Y161" s="48">
        <f t="shared" si="34"/>
        <v>6.3726578390851593E-2</v>
      </c>
      <c r="Z161" s="48">
        <f t="shared" si="42"/>
        <v>0.13414356786420845</v>
      </c>
      <c r="AA161" s="48">
        <f t="shared" si="35"/>
        <v>3.5357891003782747E-2</v>
      </c>
      <c r="AB161" s="4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</row>
    <row r="162" spans="1:42" x14ac:dyDescent="0.2">
      <c r="A162" s="48"/>
      <c r="B162" s="48"/>
      <c r="C162" s="48"/>
      <c r="D162" s="48"/>
      <c r="E162" s="48">
        <v>4</v>
      </c>
      <c r="F162" s="48">
        <v>1.8411013558541707E-3</v>
      </c>
      <c r="G162" s="48">
        <v>3.2859341832688835E-2</v>
      </c>
      <c r="H162" s="48">
        <v>5.9452053768623662E-2</v>
      </c>
      <c r="I162" s="48">
        <f t="shared" si="36"/>
        <v>0.53277083857680751</v>
      </c>
      <c r="J162" s="48">
        <f t="shared" si="29"/>
        <v>1.8411013558541707E-3</v>
      </c>
      <c r="K162" s="48">
        <f t="shared" si="37"/>
        <v>1.3475008369852082</v>
      </c>
      <c r="L162" s="48">
        <f t="shared" si="30"/>
        <v>3.2859341832688835E-2</v>
      </c>
      <c r="M162" s="48">
        <f t="shared" si="38"/>
        <v>8.1436326732370445E-2</v>
      </c>
      <c r="N162" s="48">
        <f t="shared" si="31"/>
        <v>5.9452053768623662E-2</v>
      </c>
      <c r="O162" s="48">
        <f t="shared" si="39"/>
        <v>8.1162915008710673E-2</v>
      </c>
      <c r="P162" s="48"/>
      <c r="Q162" s="48">
        <v>4</v>
      </c>
      <c r="R162" s="48">
        <v>2.7113959746158892E-2</v>
      </c>
      <c r="S162" s="48">
        <v>6.3438793737665186E-2</v>
      </c>
      <c r="T162" s="48">
        <v>3.5819724156815003E-2</v>
      </c>
      <c r="U162" s="48">
        <f t="shared" si="32"/>
        <v>0.2554304679695299</v>
      </c>
      <c r="V162" s="48">
        <f t="shared" si="33"/>
        <v>2.7113959746158892E-2</v>
      </c>
      <c r="W162" s="48">
        <f t="shared" si="40"/>
        <v>0.36927765105032107</v>
      </c>
      <c r="X162" s="48">
        <f t="shared" si="41"/>
        <v>6.3438793737665186E-2</v>
      </c>
      <c r="Y162" s="48">
        <f t="shared" si="34"/>
        <v>6.3438793737665186E-2</v>
      </c>
      <c r="Z162" s="48">
        <f t="shared" si="42"/>
        <v>0.14109830213179228</v>
      </c>
      <c r="AA162" s="48">
        <f t="shared" si="35"/>
        <v>3.5819724156815003E-2</v>
      </c>
      <c r="AB162" s="48"/>
      <c r="AC162" s="18"/>
      <c r="AD162" s="18"/>
      <c r="AE162" s="18"/>
      <c r="AF162" s="18"/>
      <c r="AG162" s="18"/>
      <c r="AH162" s="18"/>
    </row>
    <row r="163" spans="1:42" x14ac:dyDescent="0.2">
      <c r="A163" s="48"/>
      <c r="B163" s="48"/>
      <c r="C163" s="48"/>
      <c r="D163" s="48"/>
      <c r="E163" s="48">
        <v>4.25</v>
      </c>
      <c r="F163" s="48">
        <v>1.7157741509373184E-3</v>
      </c>
      <c r="G163" s="48">
        <v>3.2098672160277654E-2</v>
      </c>
      <c r="H163" s="48">
        <v>6.090759263776703E-2</v>
      </c>
      <c r="I163" s="48">
        <f t="shared" si="36"/>
        <v>0.53264551137189065</v>
      </c>
      <c r="J163" s="48">
        <f t="shared" si="29"/>
        <v>1.7157741509373184E-3</v>
      </c>
      <c r="K163" s="48">
        <f t="shared" si="37"/>
        <v>1.4279684019778711</v>
      </c>
      <c r="L163" s="48">
        <f t="shared" si="30"/>
        <v>3.2098672160277654E-2</v>
      </c>
      <c r="M163" s="48">
        <f t="shared" si="38"/>
        <v>8.4340507026702746E-2</v>
      </c>
      <c r="N163" s="48">
        <f t="shared" si="31"/>
        <v>6.090759263776703E-2</v>
      </c>
      <c r="O163" s="48">
        <f t="shared" si="39"/>
        <v>8.763771248046133E-2</v>
      </c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18"/>
      <c r="AD163" s="18"/>
      <c r="AE163" s="18"/>
      <c r="AF163" s="18"/>
      <c r="AG163" s="18"/>
      <c r="AH163" s="18"/>
    </row>
    <row r="164" spans="1:42" x14ac:dyDescent="0.2">
      <c r="A164" s="48"/>
      <c r="B164" s="48"/>
      <c r="C164" s="48"/>
      <c r="D164" s="48"/>
      <c r="E164" s="48">
        <v>4.5</v>
      </c>
      <c r="F164" s="48">
        <v>1.6152302608732879E-3</v>
      </c>
      <c r="G164" s="48">
        <v>3.1912125125653321E-2</v>
      </c>
      <c r="H164" s="48">
        <v>6.0599762805849472E-2</v>
      </c>
      <c r="I164" s="48">
        <f t="shared" si="36"/>
        <v>0.53254496748182667</v>
      </c>
      <c r="J164" s="48">
        <f t="shared" si="29"/>
        <v>1.6152302608732879E-3</v>
      </c>
      <c r="K164" s="48">
        <f t="shared" si="37"/>
        <v>1.50840526276717</v>
      </c>
      <c r="L164" s="48">
        <f t="shared" si="30"/>
        <v>3.1912125125653321E-2</v>
      </c>
      <c r="M164" s="48">
        <f t="shared" si="38"/>
        <v>8.7189754828346219E-2</v>
      </c>
      <c r="N164" s="48">
        <f t="shared" si="31"/>
        <v>6.0599762805849472E-2</v>
      </c>
      <c r="O164" s="48">
        <f t="shared" si="39"/>
        <v>9.419288843668415E-2</v>
      </c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18"/>
      <c r="AD164" s="18"/>
      <c r="AE164" s="18"/>
      <c r="AF164" s="18"/>
      <c r="AG164" s="18"/>
      <c r="AH164" s="18"/>
    </row>
    <row r="165" spans="1:42" x14ac:dyDescent="0.2">
      <c r="A165" s="48"/>
      <c r="B165" s="48"/>
      <c r="C165" s="48"/>
      <c r="D165" s="48"/>
      <c r="E165" s="48">
        <v>4.75</v>
      </c>
      <c r="F165" s="48">
        <v>1.5856674316345122E-3</v>
      </c>
      <c r="G165" s="48">
        <v>3.1500919829827584E-2</v>
      </c>
      <c r="H165" s="48">
        <v>6.0714981315398688E-2</v>
      </c>
      <c r="I165" s="48">
        <f t="shared" si="36"/>
        <v>0.53251540465258795</v>
      </c>
      <c r="J165" s="48">
        <f t="shared" si="29"/>
        <v>1.5856674316345122E-3</v>
      </c>
      <c r="K165" s="48">
        <f t="shared" si="37"/>
        <v>1.5888244396239468</v>
      </c>
      <c r="L165" s="48">
        <f t="shared" si="30"/>
        <v>3.1500919829827584E-2</v>
      </c>
      <c r="M165" s="48">
        <f t="shared" si="38"/>
        <v>9.0004461899323748E-2</v>
      </c>
      <c r="N165" s="48">
        <f t="shared" si="31"/>
        <v>6.0714981315398688E-2</v>
      </c>
      <c r="O165" s="48">
        <f t="shared" si="39"/>
        <v>0.10073455911161534</v>
      </c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18"/>
      <c r="AD165" s="18"/>
      <c r="AE165" s="18"/>
      <c r="AF165" s="18"/>
      <c r="AG165" s="18"/>
      <c r="AH165" s="18"/>
    </row>
    <row r="166" spans="1:42" x14ac:dyDescent="0.2">
      <c r="A166" s="48"/>
      <c r="B166" s="48"/>
      <c r="C166" s="48"/>
      <c r="D166" s="48"/>
      <c r="E166" s="48">
        <v>5.25</v>
      </c>
      <c r="F166" s="48">
        <v>1.5585513078886235E-3</v>
      </c>
      <c r="G166" s="48">
        <v>3.1482626049088733E-2</v>
      </c>
      <c r="H166" s="48">
        <v>6.0533861385805077E-2</v>
      </c>
      <c r="I166" s="48">
        <f t="shared" si="36"/>
        <v>0.532488288528842</v>
      </c>
      <c r="J166" s="48">
        <f t="shared" si="29"/>
        <v>1.5585513078886235E-3</v>
      </c>
      <c r="K166" s="48">
        <f t="shared" si="37"/>
        <v>1.7496473869622258</v>
      </c>
      <c r="L166" s="48">
        <f t="shared" si="30"/>
        <v>3.1482626049088733E-2</v>
      </c>
      <c r="M166" s="48">
        <f>M165+(((G166+G165)/2)^$C$55)*(E166-E165)</f>
        <v>9.5584359758940529E-2</v>
      </c>
      <c r="N166" s="48">
        <f t="shared" si="31"/>
        <v>6.0533861385805077E-2</v>
      </c>
      <c r="O166" s="48">
        <f t="shared" si="39"/>
        <v>0.11380866182631209</v>
      </c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18"/>
      <c r="AD166" s="18"/>
      <c r="AE166" s="18"/>
      <c r="AF166" s="18"/>
      <c r="AG166" s="18"/>
      <c r="AH166" s="18"/>
    </row>
    <row r="167" spans="1:42" x14ac:dyDescent="0.2">
      <c r="A167" s="48"/>
      <c r="B167" s="48"/>
      <c r="C167" s="48"/>
      <c r="D167" s="48"/>
      <c r="E167" s="48">
        <v>5.75</v>
      </c>
      <c r="F167" s="48">
        <v>1.5312806233812775E-3</v>
      </c>
      <c r="G167" s="48">
        <v>3.0202046551856345E-2</v>
      </c>
      <c r="H167" s="48">
        <v>6.0636384454293091E-2</v>
      </c>
      <c r="I167" s="48">
        <f t="shared" si="36"/>
        <v>0.53246101784433464</v>
      </c>
      <c r="J167" s="48">
        <f t="shared" si="29"/>
        <v>1.5312806233812775E-3</v>
      </c>
      <c r="K167" s="48">
        <f t="shared" si="37"/>
        <v>1.9104555515887276</v>
      </c>
      <c r="L167" s="48">
        <f t="shared" si="30"/>
        <v>3.0202046551856345E-2</v>
      </c>
      <c r="M167" s="48">
        <f t="shared" ref="M167:M170" si="43">M166+(((G167+G166)/2)^$C$55)*(E167-E166)</f>
        <v>0.10101513029563212</v>
      </c>
      <c r="N167" s="48">
        <f t="shared" si="31"/>
        <v>6.0636384454293091E-2</v>
      </c>
      <c r="O167" s="48">
        <f t="shared" si="39"/>
        <v>0.12687174811788093</v>
      </c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18"/>
      <c r="AD167" s="18"/>
      <c r="AE167" s="18"/>
      <c r="AF167" s="18"/>
      <c r="AG167" s="18"/>
      <c r="AH167" s="18"/>
    </row>
    <row r="168" spans="1:42" x14ac:dyDescent="0.2">
      <c r="A168" s="48"/>
      <c r="B168" s="48"/>
      <c r="C168" s="48"/>
      <c r="D168" s="48"/>
      <c r="E168" s="48">
        <v>6.25</v>
      </c>
      <c r="F168" s="48">
        <v>1.4829989194090308E-3</v>
      </c>
      <c r="G168" s="48">
        <v>2.9321245764663745E-2</v>
      </c>
      <c r="H168" s="48">
        <v>6.0525882536846431E-2</v>
      </c>
      <c r="I168" s="48">
        <f t="shared" si="36"/>
        <v>0.53241273614036244</v>
      </c>
      <c r="J168" s="48">
        <f t="shared" si="29"/>
        <v>1.4829989194090308E-3</v>
      </c>
      <c r="K168" s="48">
        <f t="shared" si="37"/>
        <v>2.0712431815541561</v>
      </c>
      <c r="L168" s="48">
        <f t="shared" si="30"/>
        <v>2.9321245764663745E-2</v>
      </c>
      <c r="M168" s="48">
        <f t="shared" si="43"/>
        <v>0.10619983514181332</v>
      </c>
      <c r="N168" s="48">
        <f t="shared" si="31"/>
        <v>6.0525882536846431E-2</v>
      </c>
      <c r="O168" s="48">
        <f t="shared" si="39"/>
        <v>0.13993371618466699</v>
      </c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18"/>
      <c r="AD168" s="18"/>
      <c r="AE168" s="18"/>
      <c r="AF168" s="18"/>
      <c r="AG168" s="18"/>
      <c r="AH168" s="18"/>
    </row>
    <row r="169" spans="1:42" x14ac:dyDescent="0.2">
      <c r="A169" s="48"/>
      <c r="B169" s="48"/>
      <c r="C169" s="48"/>
      <c r="D169" s="48"/>
      <c r="E169" s="48">
        <v>6.75</v>
      </c>
      <c r="F169" s="48">
        <v>1.5478927755583998E-3</v>
      </c>
      <c r="G169" s="48">
        <v>2.907318211357859E-2</v>
      </c>
      <c r="H169" s="48">
        <v>6.152837301502978E-2</v>
      </c>
      <c r="I169" s="48">
        <f t="shared" si="36"/>
        <v>0.53247762999651183</v>
      </c>
      <c r="J169" s="48">
        <f t="shared" si="29"/>
        <v>1.5478927755583998E-3</v>
      </c>
      <c r="K169" s="48">
        <f t="shared" si="37"/>
        <v>2.2320353264974608</v>
      </c>
      <c r="L169" s="48">
        <f t="shared" si="30"/>
        <v>2.907318211357859E-2</v>
      </c>
      <c r="M169" s="48">
        <f t="shared" si="43"/>
        <v>0.11125707835309986</v>
      </c>
      <c r="N169" s="48">
        <f t="shared" si="31"/>
        <v>6.152837301502978E-2</v>
      </c>
      <c r="O169" s="48">
        <f>O168+(((H169+H168)/2)^$C$55)*(E169-E168)</f>
        <v>0.15312083180562669</v>
      </c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18"/>
      <c r="AD169" s="18"/>
      <c r="AE169" s="18"/>
      <c r="AF169" s="18"/>
      <c r="AG169" s="18"/>
      <c r="AH169" s="18"/>
    </row>
    <row r="170" spans="1:42" x14ac:dyDescent="0.2">
      <c r="A170" s="48"/>
      <c r="B170" s="48"/>
      <c r="C170" s="48"/>
      <c r="D170" s="48"/>
      <c r="E170" s="48">
        <v>7.25</v>
      </c>
      <c r="F170" s="48">
        <v>1.5820957054197453E-3</v>
      </c>
      <c r="G170" s="48">
        <v>2.8633154286570733E-2</v>
      </c>
      <c r="H170" s="48">
        <v>6.1799377186272132E-2</v>
      </c>
      <c r="I170" s="48">
        <f t="shared" si="36"/>
        <v>0.53251183292637316</v>
      </c>
      <c r="J170" s="48">
        <f t="shared" si="29"/>
        <v>1.5820957054197453E-3</v>
      </c>
      <c r="K170" s="48">
        <f t="shared" si="37"/>
        <v>2.3928544058944112</v>
      </c>
      <c r="L170" s="48">
        <f t="shared" si="30"/>
        <v>2.8633154286570733E-2</v>
      </c>
      <c r="M170" s="48">
        <f t="shared" si="43"/>
        <v>0.11623698915658526</v>
      </c>
      <c r="N170" s="48">
        <f t="shared" si="31"/>
        <v>6.1799377186272132E-2</v>
      </c>
      <c r="O170" s="48">
        <f>O169+(((H170+H169)/2)^$C$55)*(E170-E169)</f>
        <v>0.16648709663453215</v>
      </c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18"/>
      <c r="AD170" s="18"/>
      <c r="AE170" s="18"/>
      <c r="AF170" s="18"/>
      <c r="AG170" s="18"/>
      <c r="AH170" s="18"/>
    </row>
    <row r="171" spans="1:42" x14ac:dyDescent="0.2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18"/>
      <c r="AD171" s="18"/>
      <c r="AE171" s="18"/>
      <c r="AF171" s="18"/>
      <c r="AG171" s="18"/>
      <c r="AH171" s="18"/>
    </row>
    <row r="172" spans="1:42" x14ac:dyDescent="0.2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18"/>
      <c r="AD172" s="18"/>
      <c r="AE172" s="18"/>
      <c r="AF172" s="18"/>
      <c r="AG172" s="18"/>
      <c r="AH172" s="18"/>
    </row>
    <row r="173" spans="1:42" x14ac:dyDescent="0.2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18"/>
      <c r="AD173" s="18"/>
      <c r="AE173" s="18"/>
      <c r="AF173" s="18"/>
      <c r="AG173" s="18"/>
      <c r="AH173" s="18"/>
    </row>
    <row r="174" spans="1:42" x14ac:dyDescent="0.2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18"/>
      <c r="AD174" s="18"/>
      <c r="AE174" s="18"/>
      <c r="AF174" s="18"/>
      <c r="AG174" s="18"/>
      <c r="AH174" s="18"/>
    </row>
    <row r="175" spans="1:42" x14ac:dyDescent="0.2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18"/>
      <c r="AD175" s="18"/>
      <c r="AE175" s="18"/>
      <c r="AF175" s="18"/>
      <c r="AG175" s="18"/>
      <c r="AH175" s="18"/>
    </row>
    <row r="176" spans="1:42" x14ac:dyDescent="0.2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18"/>
      <c r="AD176" s="18"/>
      <c r="AE176" s="18"/>
      <c r="AF176" s="18"/>
      <c r="AG176" s="18"/>
      <c r="AH176" s="18"/>
    </row>
    <row r="177" spans="1:34" x14ac:dyDescent="0.2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18"/>
      <c r="AD177" s="18"/>
      <c r="AE177" s="18"/>
      <c r="AF177" s="18"/>
      <c r="AG177" s="18"/>
      <c r="AH177" s="18"/>
    </row>
    <row r="178" spans="1:34" x14ac:dyDescent="0.2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18"/>
      <c r="AD178" s="18"/>
      <c r="AE178" s="18"/>
      <c r="AF178" s="18"/>
      <c r="AG178" s="18"/>
      <c r="AH178" s="18"/>
    </row>
    <row r="179" spans="1:34" x14ac:dyDescent="0.2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18"/>
      <c r="AD179" s="18"/>
      <c r="AE179" s="18"/>
      <c r="AF179" s="18"/>
      <c r="AG179" s="18"/>
      <c r="AH179" s="18"/>
    </row>
    <row r="180" spans="1:34" x14ac:dyDescent="0.2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18"/>
      <c r="AD180" s="18"/>
      <c r="AE180" s="18"/>
      <c r="AF180" s="18"/>
      <c r="AG180" s="18"/>
      <c r="AH180" s="18"/>
    </row>
    <row r="181" spans="1:34" x14ac:dyDescent="0.2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18"/>
      <c r="AD181" s="18"/>
      <c r="AE181" s="18"/>
      <c r="AF181" s="18"/>
      <c r="AG181" s="18"/>
      <c r="AH181" s="18"/>
    </row>
    <row r="182" spans="1:34" x14ac:dyDescent="0.2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18"/>
      <c r="AD182" s="18"/>
      <c r="AE182" s="18"/>
      <c r="AF182" s="18"/>
      <c r="AG182" s="18"/>
      <c r="AH182" s="18"/>
    </row>
    <row r="183" spans="1:34" x14ac:dyDescent="0.2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18"/>
      <c r="AD183" s="18"/>
      <c r="AE183" s="18"/>
      <c r="AF183" s="18"/>
      <c r="AG183" s="18"/>
      <c r="AH183" s="18"/>
    </row>
    <row r="184" spans="1:34" x14ac:dyDescent="0.2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18"/>
      <c r="AD184" s="18"/>
      <c r="AE184" s="18"/>
      <c r="AF184" s="18"/>
      <c r="AG184" s="18"/>
      <c r="AH184" s="18"/>
    </row>
    <row r="185" spans="1:34" x14ac:dyDescent="0.2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18"/>
      <c r="AD185" s="18"/>
      <c r="AE185" s="18"/>
      <c r="AF185" s="18"/>
      <c r="AG185" s="18"/>
      <c r="AH185" s="18"/>
    </row>
    <row r="186" spans="1:34" x14ac:dyDescent="0.2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18"/>
      <c r="AD186" s="18"/>
      <c r="AE186" s="18"/>
      <c r="AF186" s="18"/>
      <c r="AG186" s="18"/>
      <c r="AH186" s="18"/>
    </row>
    <row r="187" spans="1:34" x14ac:dyDescent="0.2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18"/>
      <c r="AD187" s="18"/>
      <c r="AE187" s="18"/>
      <c r="AF187" s="18"/>
      <c r="AG187" s="18"/>
      <c r="AH187" s="18"/>
    </row>
    <row r="188" spans="1:34" x14ac:dyDescent="0.2">
      <c r="A188" s="18"/>
      <c r="B188" s="20"/>
      <c r="C188" s="18"/>
      <c r="D188" s="18"/>
      <c r="E188" s="20"/>
      <c r="F188" s="20"/>
      <c r="G188" s="18"/>
      <c r="H188" s="18"/>
      <c r="I188" s="18"/>
      <c r="J188" s="18"/>
      <c r="K188" s="18"/>
      <c r="L188" s="20"/>
      <c r="M188" s="18"/>
      <c r="N188" s="18"/>
      <c r="O188" s="20"/>
      <c r="P188" s="20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</row>
    <row r="189" spans="1:34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24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</row>
    <row r="190" spans="1:34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24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</row>
    <row r="191" spans="1:34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24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</row>
    <row r="192" spans="1:34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24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</row>
    <row r="193" spans="1:34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24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</row>
    <row r="194" spans="1:34" x14ac:dyDescent="0.2">
      <c r="A194" s="18"/>
      <c r="B194" s="21"/>
      <c r="C194" s="21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24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</row>
    <row r="195" spans="1:34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24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</row>
    <row r="196" spans="1:34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24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</row>
    <row r="197" spans="1:34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24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</row>
    <row r="198" spans="1:34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24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</row>
    <row r="199" spans="1:34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21"/>
      <c r="K199" s="21"/>
      <c r="L199" s="21"/>
      <c r="M199" s="18"/>
      <c r="N199" s="18"/>
      <c r="O199" s="18"/>
      <c r="P199" s="18"/>
      <c r="Q199" s="18"/>
      <c r="R199" s="18"/>
      <c r="S199" s="18"/>
      <c r="T199" s="24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</row>
    <row r="200" spans="1:34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21"/>
      <c r="K200" s="21"/>
      <c r="L200" s="21"/>
      <c r="M200" s="18"/>
      <c r="N200" s="18"/>
      <c r="O200" s="18"/>
      <c r="P200" s="18"/>
      <c r="Q200" s="18"/>
      <c r="R200" s="18"/>
      <c r="S200" s="18"/>
      <c r="T200" s="24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</row>
    <row r="201" spans="1:34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21"/>
      <c r="K201" s="21"/>
      <c r="L201" s="21"/>
      <c r="M201" s="18"/>
      <c r="N201" s="18"/>
      <c r="O201" s="18"/>
      <c r="P201" s="18"/>
      <c r="Q201" s="18"/>
      <c r="R201" s="18"/>
      <c r="S201" s="18"/>
      <c r="T201" s="24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</row>
    <row r="202" spans="1:34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21"/>
      <c r="K202" s="21"/>
      <c r="L202" s="21"/>
      <c r="M202" s="18"/>
      <c r="N202" s="18"/>
      <c r="O202" s="18"/>
      <c r="P202" s="18"/>
      <c r="Q202" s="18"/>
      <c r="R202" s="18"/>
      <c r="S202" s="18"/>
      <c r="T202" s="24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</row>
    <row r="203" spans="1:34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21"/>
      <c r="K203" s="21"/>
      <c r="L203" s="21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</row>
    <row r="204" spans="1:34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21"/>
      <c r="K204" s="21"/>
      <c r="L204" s="21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</row>
    <row r="205" spans="1:34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21"/>
      <c r="K205" s="21"/>
      <c r="L205" s="21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</row>
    <row r="206" spans="1:34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21"/>
      <c r="K206" s="21"/>
      <c r="L206" s="21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</row>
    <row r="207" spans="1:34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21"/>
      <c r="K207" s="21"/>
      <c r="L207" s="21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</row>
    <row r="208" spans="1:34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21"/>
      <c r="K208" s="21"/>
      <c r="L208" s="21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</row>
    <row r="209" spans="1:34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21"/>
      <c r="K209" s="21"/>
      <c r="L209" s="21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</row>
    <row r="210" spans="1:34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21"/>
      <c r="K210" s="21"/>
      <c r="L210" s="21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</row>
    <row r="211" spans="1:34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21"/>
      <c r="K211" s="21"/>
      <c r="L211" s="21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</row>
    <row r="212" spans="1:34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21"/>
      <c r="K212" s="21"/>
      <c r="L212" s="21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</row>
    <row r="213" spans="1:34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21"/>
      <c r="K213" s="21"/>
      <c r="L213" s="21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</row>
    <row r="214" spans="1:34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21"/>
      <c r="K214" s="21"/>
      <c r="L214" s="21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</row>
    <row r="215" spans="1:34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21"/>
      <c r="K215" s="21"/>
      <c r="L215" s="21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</row>
    <row r="216" spans="1:34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21"/>
      <c r="K216" s="21"/>
      <c r="L216" s="21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</row>
    <row r="217" spans="1:34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21"/>
      <c r="K217" s="21"/>
      <c r="L217" s="21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</row>
    <row r="218" spans="1:34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21"/>
      <c r="K218" s="21"/>
      <c r="L218" s="21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</row>
    <row r="219" spans="1:34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21"/>
      <c r="K219" s="21"/>
      <c r="L219" s="21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</row>
    <row r="220" spans="1:34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21"/>
      <c r="K220" s="21"/>
      <c r="L220" s="21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</row>
    <row r="221" spans="1:34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21"/>
      <c r="K221" s="21"/>
      <c r="L221" s="21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</row>
    <row r="222" spans="1:34" x14ac:dyDescent="0.2">
      <c r="I222" s="13"/>
      <c r="J222" s="3"/>
      <c r="K222" s="3"/>
      <c r="L222" s="3"/>
    </row>
    <row r="223" spans="1:34" x14ac:dyDescent="0.2">
      <c r="I223" s="13"/>
      <c r="J223" s="3"/>
      <c r="K223" s="3"/>
      <c r="L223" s="3"/>
    </row>
    <row r="224" spans="1:34" x14ac:dyDescent="0.2">
      <c r="I224" s="13"/>
      <c r="J224" s="3"/>
      <c r="K224" s="3"/>
      <c r="L224" s="3"/>
    </row>
    <row r="225" spans="9:12" x14ac:dyDescent="0.2">
      <c r="I225" s="13"/>
      <c r="J225" s="3"/>
      <c r="K225" s="3"/>
      <c r="L225" s="3"/>
    </row>
    <row r="226" spans="9:12" x14ac:dyDescent="0.2">
      <c r="I226" s="13"/>
      <c r="J226" s="3"/>
      <c r="K226" s="3"/>
      <c r="L226" s="3"/>
    </row>
    <row r="227" spans="9:12" x14ac:dyDescent="0.2">
      <c r="I227" s="13"/>
      <c r="J227" s="3"/>
      <c r="K227" s="3"/>
      <c r="L227" s="3"/>
    </row>
    <row r="228" spans="9:12" x14ac:dyDescent="0.2">
      <c r="I228" s="13"/>
      <c r="J228" s="3"/>
      <c r="K228" s="3"/>
      <c r="L228" s="3"/>
    </row>
    <row r="229" spans="9:12" x14ac:dyDescent="0.2">
      <c r="I229" s="13"/>
      <c r="J229" s="3"/>
      <c r="K229" s="3"/>
      <c r="L229" s="3"/>
    </row>
    <row r="230" spans="9:12" x14ac:dyDescent="0.2">
      <c r="I230" s="13"/>
      <c r="J230" s="3"/>
      <c r="K230" s="3"/>
      <c r="L230" s="3"/>
    </row>
    <row r="231" spans="9:12" x14ac:dyDescent="0.2">
      <c r="I231" s="13"/>
      <c r="J231" s="3"/>
      <c r="K231" s="3"/>
      <c r="L231" s="3"/>
    </row>
    <row r="232" spans="9:12" x14ac:dyDescent="0.2">
      <c r="I232" s="13"/>
      <c r="J232" s="3"/>
      <c r="K232" s="3"/>
      <c r="L232" s="3"/>
    </row>
    <row r="233" spans="9:12" x14ac:dyDescent="0.2">
      <c r="I233" s="13"/>
      <c r="J233" s="3"/>
      <c r="K233" s="3"/>
      <c r="L233" s="3"/>
    </row>
    <row r="234" spans="9:12" x14ac:dyDescent="0.2">
      <c r="I234" s="13"/>
      <c r="J234" s="3"/>
      <c r="K234" s="3"/>
      <c r="L234" s="3"/>
    </row>
    <row r="235" spans="9:12" x14ac:dyDescent="0.2">
      <c r="I235" s="13"/>
      <c r="J235" s="3"/>
      <c r="K235" s="3"/>
      <c r="L235" s="3"/>
    </row>
    <row r="236" spans="9:12" x14ac:dyDescent="0.2">
      <c r="I236" s="13"/>
      <c r="J236" s="3"/>
      <c r="K236" s="3"/>
      <c r="L236" s="3"/>
    </row>
    <row r="237" spans="9:12" x14ac:dyDescent="0.2">
      <c r="I237" s="13"/>
      <c r="J237" s="3"/>
      <c r="K237" s="3"/>
      <c r="L237" s="3"/>
    </row>
    <row r="238" spans="9:12" x14ac:dyDescent="0.2">
      <c r="I238" s="13"/>
      <c r="J238" s="3"/>
      <c r="K238" s="3"/>
      <c r="L238" s="3"/>
    </row>
    <row r="239" spans="9:12" x14ac:dyDescent="0.2">
      <c r="J239" s="3"/>
      <c r="K239" s="3"/>
      <c r="L239" s="3"/>
    </row>
    <row r="240" spans="9:12" x14ac:dyDescent="0.2">
      <c r="J240" s="3"/>
      <c r="K240" s="3"/>
      <c r="L240" s="3"/>
    </row>
    <row r="241" spans="10:12" x14ac:dyDescent="0.2">
      <c r="J241" s="3"/>
      <c r="K241" s="3"/>
      <c r="L241" s="3"/>
    </row>
    <row r="242" spans="10:12" x14ac:dyDescent="0.2">
      <c r="J242" s="3"/>
      <c r="K242" s="3"/>
      <c r="L242" s="3"/>
    </row>
    <row r="243" spans="10:12" x14ac:dyDescent="0.2">
      <c r="J243" s="3"/>
      <c r="K243" s="3"/>
      <c r="L243" s="3"/>
    </row>
    <row r="244" spans="10:12" x14ac:dyDescent="0.2">
      <c r="J244" s="3"/>
      <c r="K244" s="3"/>
      <c r="L244" s="3"/>
    </row>
    <row r="245" spans="10:12" x14ac:dyDescent="0.2">
      <c r="J245" s="3"/>
      <c r="K245" s="3"/>
      <c r="L245" s="3"/>
    </row>
    <row r="246" spans="10:12" x14ac:dyDescent="0.2">
      <c r="J246" s="3"/>
      <c r="K246" s="3"/>
      <c r="L246" s="3"/>
    </row>
    <row r="247" spans="10:12" x14ac:dyDescent="0.2">
      <c r="J247" s="3"/>
      <c r="K247" s="3"/>
      <c r="L247" s="3"/>
    </row>
    <row r="248" spans="10:12" x14ac:dyDescent="0.2">
      <c r="J248" s="3"/>
      <c r="K248" s="3"/>
      <c r="L248" s="3"/>
    </row>
    <row r="249" spans="10:12" x14ac:dyDescent="0.2">
      <c r="J249" s="3"/>
      <c r="K249" s="3"/>
      <c r="L249" s="3"/>
    </row>
    <row r="250" spans="10:12" x14ac:dyDescent="0.2">
      <c r="J250" s="3"/>
      <c r="K250" s="3"/>
      <c r="L250" s="3"/>
    </row>
    <row r="251" spans="10:12" x14ac:dyDescent="0.2">
      <c r="J251" s="3"/>
      <c r="K251" s="3"/>
      <c r="L251" s="3"/>
    </row>
    <row r="252" spans="10:12" x14ac:dyDescent="0.2">
      <c r="J252" s="3"/>
      <c r="K252" s="3"/>
      <c r="L252" s="3"/>
    </row>
    <row r="253" spans="10:12" x14ac:dyDescent="0.2">
      <c r="J253" s="3"/>
      <c r="K253" s="3"/>
      <c r="L253" s="3"/>
    </row>
    <row r="254" spans="10:12" x14ac:dyDescent="0.2">
      <c r="J254" s="3"/>
      <c r="K254" s="3"/>
      <c r="L254" s="3"/>
    </row>
    <row r="255" spans="10:12" x14ac:dyDescent="0.2">
      <c r="J255" s="3"/>
      <c r="K255" s="3"/>
      <c r="L255" s="3"/>
    </row>
  </sheetData>
  <mergeCells count="15">
    <mergeCell ref="A55:B57"/>
    <mergeCell ref="B4:H4"/>
    <mergeCell ref="B96:H96"/>
    <mergeCell ref="W50:Z50"/>
    <mergeCell ref="Q50:T50"/>
    <mergeCell ref="K50:N50"/>
    <mergeCell ref="E50:H50"/>
    <mergeCell ref="C55:C57"/>
    <mergeCell ref="W144:Z144"/>
    <mergeCell ref="A149:B151"/>
    <mergeCell ref="C149:C151"/>
    <mergeCell ref="B98:H98"/>
    <mergeCell ref="E144:H144"/>
    <mergeCell ref="K144:N144"/>
    <mergeCell ref="Q144:T14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75179-6A0B-2C48-B1AA-0A3F72FC9FC3}">
  <dimension ref="A1:BQ255"/>
  <sheetViews>
    <sheetView zoomScale="113" zoomScaleNormal="100" workbookViewId="0">
      <selection activeCell="I14" sqref="I14"/>
    </sheetView>
  </sheetViews>
  <sheetFormatPr baseColWidth="10" defaultRowHeight="16" x14ac:dyDescent="0.2"/>
  <cols>
    <col min="1" max="10" width="10.83203125" style="17"/>
    <col min="11" max="11" width="12.1640625" style="17" bestFit="1" customWidth="1"/>
    <col min="12" max="16384" width="10.83203125" style="17"/>
  </cols>
  <sheetData>
    <row r="1" spans="1:36" s="50" customFormat="1" ht="29" x14ac:dyDescent="0.35">
      <c r="I1" s="54" t="s">
        <v>226</v>
      </c>
    </row>
    <row r="2" spans="1:36" s="50" customFormat="1" x14ac:dyDescent="0.2"/>
    <row r="4" spans="1:36" ht="21" x14ac:dyDescent="0.25">
      <c r="B4" s="66" t="s">
        <v>9</v>
      </c>
      <c r="C4" s="66"/>
      <c r="D4" s="66"/>
      <c r="E4" s="66"/>
      <c r="F4" s="66"/>
      <c r="G4" s="66"/>
      <c r="H4" s="66"/>
      <c r="M4" s="9" t="s">
        <v>10</v>
      </c>
    </row>
    <row r="5" spans="1:36" x14ac:dyDescent="0.2">
      <c r="B5" s="12" t="s">
        <v>74</v>
      </c>
      <c r="E5" s="12"/>
      <c r="F5" s="12" t="s">
        <v>139</v>
      </c>
      <c r="L5" s="12" t="s">
        <v>16</v>
      </c>
      <c r="O5" s="12"/>
      <c r="P5" s="12" t="s">
        <v>138</v>
      </c>
    </row>
    <row r="6" spans="1:36" x14ac:dyDescent="0.2">
      <c r="A6" s="17" t="s">
        <v>6</v>
      </c>
      <c r="B6" s="17" t="s">
        <v>0</v>
      </c>
      <c r="C6" s="17" t="s">
        <v>2</v>
      </c>
      <c r="D6" s="17" t="s">
        <v>3</v>
      </c>
      <c r="F6" s="17" t="s">
        <v>5</v>
      </c>
      <c r="G6" s="17" t="s">
        <v>1</v>
      </c>
      <c r="H6" s="17" t="s">
        <v>4</v>
      </c>
      <c r="K6" s="17" t="s">
        <v>6</v>
      </c>
      <c r="L6" s="17" t="s">
        <v>0</v>
      </c>
      <c r="M6" s="17" t="s">
        <v>2</v>
      </c>
      <c r="N6" s="17" t="s">
        <v>3</v>
      </c>
      <c r="P6" s="17" t="s">
        <v>5</v>
      </c>
      <c r="Q6" s="17" t="s">
        <v>1</v>
      </c>
      <c r="R6" s="17" t="s">
        <v>4</v>
      </c>
    </row>
    <row r="7" spans="1:36" x14ac:dyDescent="0.2">
      <c r="A7" s="17">
        <v>0</v>
      </c>
      <c r="B7" s="17">
        <v>2.22938105622972</v>
      </c>
      <c r="C7" s="17">
        <v>2.18603860489053</v>
      </c>
      <c r="D7" s="17">
        <v>1.4448917627934999E-2</v>
      </c>
      <c r="F7" s="17">
        <v>2.2263168678612302</v>
      </c>
      <c r="G7" s="17">
        <v>2.17546539232695</v>
      </c>
      <c r="H7" s="17">
        <v>1.6038483869627501E-2</v>
      </c>
      <c r="K7" s="17">
        <v>0</v>
      </c>
      <c r="L7" s="17">
        <f>(B7-0.0067)/1.609*0.05</f>
        <v>6.9070262779046626E-2</v>
      </c>
      <c r="M7" s="17">
        <f>(C7+0.0881)/1.0504*0.05</f>
        <v>0.10825107601344869</v>
      </c>
      <c r="N7" s="17">
        <f>(D7+0.0221)/1.8135*0.05</f>
        <v>1.0076900366124898E-3</v>
      </c>
      <c r="P7" s="17">
        <f>(F7-0.0067)/1.609*0.05</f>
        <v>6.8975042506564027E-2</v>
      </c>
      <c r="Q7" s="17">
        <f>(G7+0.0881)/1.0504*0.05</f>
        <v>0.1077477814321663</v>
      </c>
      <c r="R7" s="17">
        <f>(H7+0.0221)/1.8135*0.05</f>
        <v>1.0515159600117869E-3</v>
      </c>
      <c r="AJ7" s="1"/>
    </row>
    <row r="8" spans="1:36" x14ac:dyDescent="0.2">
      <c r="A8" s="17">
        <v>0.25</v>
      </c>
      <c r="B8" s="17">
        <v>1.6023207641710699</v>
      </c>
      <c r="C8" s="17">
        <v>1.8000014160879401</v>
      </c>
      <c r="D8" s="17">
        <v>0.72037307963969499</v>
      </c>
      <c r="F8" s="17">
        <v>2.0043063658318099</v>
      </c>
      <c r="G8" s="17">
        <v>2.0159390516832598</v>
      </c>
      <c r="H8" s="17">
        <v>4.5793310422970301E-2</v>
      </c>
      <c r="K8" s="17">
        <v>0.25</v>
      </c>
      <c r="L8" s="17">
        <f t="shared" ref="L8:L31" si="0">(B8-0.0067)/1.609*0.05</f>
        <v>4.958423754416004E-2</v>
      </c>
      <c r="M8" s="17">
        <f t="shared" ref="M8:M31" si="1">(C8+0.0881)/1.0504*0.05</f>
        <v>8.9875353012563802E-2</v>
      </c>
      <c r="N8" s="17">
        <f t="shared" ref="N8:N31" si="2">(D8+0.0221)/1.8135*0.05</f>
        <v>2.0470721798723328E-2</v>
      </c>
      <c r="P8" s="17">
        <f t="shared" ref="P8:P31" si="3">(F8-0.0067)/1.609*0.05</f>
        <v>6.2076021312362034E-2</v>
      </c>
      <c r="Q8" s="17">
        <f t="shared" ref="Q8:Q31" si="4">(G8+0.0881)/1.0504*0.05</f>
        <v>0.10015418182041412</v>
      </c>
      <c r="R8" s="17">
        <f t="shared" ref="R8:R31" si="5">(H8+0.0221)/1.8135*0.05</f>
        <v>1.8718861434510702E-3</v>
      </c>
      <c r="AJ8" s="1"/>
    </row>
    <row r="9" spans="1:36" x14ac:dyDescent="0.2">
      <c r="A9" s="17">
        <v>0.5</v>
      </c>
      <c r="B9" s="17">
        <v>1.17086095313065</v>
      </c>
      <c r="C9" s="17">
        <v>1.43045728940531</v>
      </c>
      <c r="D9" s="17">
        <v>1.1387091613931899</v>
      </c>
      <c r="F9" s="17">
        <v>1.8221601806249399</v>
      </c>
      <c r="G9" s="17">
        <v>1.88628849108496</v>
      </c>
      <c r="H9" s="17">
        <v>0.244845811724694</v>
      </c>
      <c r="K9" s="17">
        <v>0.5</v>
      </c>
      <c r="L9" s="17">
        <f t="shared" si="0"/>
        <v>3.6176536766023934E-2</v>
      </c>
      <c r="M9" s="17">
        <f t="shared" si="1"/>
        <v>7.228471484221774E-2</v>
      </c>
      <c r="N9" s="17">
        <f t="shared" si="2"/>
        <v>3.2004663947978768E-2</v>
      </c>
      <c r="P9" s="17">
        <f t="shared" si="3"/>
        <v>5.6415791815566808E-2</v>
      </c>
      <c r="Q9" s="17">
        <f t="shared" si="4"/>
        <v>9.3982696643419655E-2</v>
      </c>
      <c r="R9" s="17">
        <f t="shared" si="5"/>
        <v>7.3599617238680462E-3</v>
      </c>
      <c r="AJ9" s="1"/>
    </row>
    <row r="10" spans="1:36" x14ac:dyDescent="0.2">
      <c r="A10" s="17">
        <v>0.75</v>
      </c>
      <c r="B10" s="11">
        <v>0.90008643735382499</v>
      </c>
      <c r="C10" s="11">
        <v>1.2626675875216899</v>
      </c>
      <c r="D10" s="11">
        <v>1.4141472275337601</v>
      </c>
      <c r="F10" s="17">
        <v>1.7010603110222</v>
      </c>
      <c r="G10" s="17">
        <v>1.8078212587121001</v>
      </c>
      <c r="H10" s="17">
        <v>0.41514337395178802</v>
      </c>
      <c r="K10" s="17">
        <v>0.75</v>
      </c>
      <c r="L10" s="17">
        <f t="shared" si="0"/>
        <v>2.7762163994836078E-2</v>
      </c>
      <c r="M10" s="17">
        <f t="shared" si="1"/>
        <v>6.4297771683248767E-2</v>
      </c>
      <c r="N10" s="17">
        <f t="shared" si="2"/>
        <v>3.9598765578543159E-2</v>
      </c>
      <c r="P10" s="17">
        <f t="shared" si="3"/>
        <v>5.2652588906842768E-2</v>
      </c>
      <c r="Q10" s="17">
        <f t="shared" si="4"/>
        <v>9.0247584668321612E-2</v>
      </c>
      <c r="R10" s="17">
        <f t="shared" si="5"/>
        <v>1.2055235013834797E-2</v>
      </c>
      <c r="AJ10" s="1"/>
    </row>
    <row r="11" spans="1:36" x14ac:dyDescent="0.2">
      <c r="A11" s="17">
        <v>1</v>
      </c>
      <c r="B11" s="3">
        <v>0.71206779330695102</v>
      </c>
      <c r="C11" s="3">
        <v>1.0932146448514499</v>
      </c>
      <c r="D11" s="11">
        <v>1.6112710293521899</v>
      </c>
      <c r="F11" s="17">
        <v>1.5960765445354399</v>
      </c>
      <c r="G11" s="17">
        <v>1.73445885069424</v>
      </c>
      <c r="H11" s="17">
        <v>0.55295454962911195</v>
      </c>
      <c r="K11" s="17">
        <v>1</v>
      </c>
      <c r="L11" s="17">
        <f t="shared" si="0"/>
        <v>2.191944665341675E-2</v>
      </c>
      <c r="M11" s="17">
        <f t="shared" si="1"/>
        <v>5.623165674273848E-2</v>
      </c>
      <c r="N11" s="17">
        <f t="shared" si="2"/>
        <v>4.5033664994546183E-2</v>
      </c>
      <c r="P11" s="17">
        <f t="shared" si="3"/>
        <v>4.9390197157720327E-2</v>
      </c>
      <c r="Q11" s="17">
        <f t="shared" si="4"/>
        <v>8.675546699801219E-2</v>
      </c>
      <c r="R11" s="17">
        <f t="shared" si="5"/>
        <v>1.5854826292503777E-2</v>
      </c>
      <c r="AJ11" s="1"/>
    </row>
    <row r="12" spans="1:36" x14ac:dyDescent="0.2">
      <c r="A12" s="17">
        <v>1.25</v>
      </c>
      <c r="B12" s="11">
        <v>0.54309470927262304</v>
      </c>
      <c r="C12" s="11">
        <v>0.997408863995215</v>
      </c>
      <c r="D12" s="11">
        <v>1.7410114253354301</v>
      </c>
      <c r="F12" s="17">
        <v>1.49059384856985</v>
      </c>
      <c r="G12" s="17">
        <v>1.6659741989124299</v>
      </c>
      <c r="H12" s="17">
        <v>0.67007952985233199</v>
      </c>
      <c r="K12" s="17">
        <v>1.25</v>
      </c>
      <c r="L12" s="17">
        <f t="shared" si="0"/>
        <v>1.6668573936377346E-2</v>
      </c>
      <c r="M12" s="17">
        <f t="shared" si="1"/>
        <v>5.1671214013481293E-2</v>
      </c>
      <c r="N12" s="17">
        <f t="shared" si="2"/>
        <v>4.861073684409789E-2</v>
      </c>
      <c r="P12" s="17">
        <f t="shared" si="3"/>
        <v>4.6112301074265075E-2</v>
      </c>
      <c r="Q12" s="17">
        <f t="shared" si="4"/>
        <v>8.3495534982503339E-2</v>
      </c>
      <c r="R12" s="17">
        <f t="shared" si="5"/>
        <v>1.908407857326529E-2</v>
      </c>
      <c r="AJ12" s="1"/>
    </row>
    <row r="13" spans="1:36" x14ac:dyDescent="0.2">
      <c r="A13" s="17">
        <v>1.5</v>
      </c>
      <c r="B13" s="11">
        <v>0.43191002509725901</v>
      </c>
      <c r="C13" s="11">
        <v>0.90334436294675102</v>
      </c>
      <c r="D13" s="11">
        <v>1.82665878805364</v>
      </c>
      <c r="F13" s="17">
        <v>1.3883524202472799</v>
      </c>
      <c r="G13" s="17">
        <v>1.58364658022823</v>
      </c>
      <c r="H13" s="17">
        <v>0.77681173383227198</v>
      </c>
      <c r="K13" s="17">
        <v>1.5</v>
      </c>
      <c r="L13" s="17">
        <f t="shared" si="0"/>
        <v>1.3213487417565541E-2</v>
      </c>
      <c r="M13" s="17">
        <f t="shared" si="1"/>
        <v>4.7193657794495004E-2</v>
      </c>
      <c r="N13" s="17">
        <f t="shared" si="2"/>
        <v>5.0972119880166533E-2</v>
      </c>
      <c r="P13" s="17">
        <f t="shared" si="3"/>
        <v>4.2935128037516472E-2</v>
      </c>
      <c r="Q13" s="17">
        <f t="shared" si="4"/>
        <v>7.9576665090833498E-2</v>
      </c>
      <c r="R13" s="17">
        <f t="shared" si="5"/>
        <v>2.2026791668934991E-2</v>
      </c>
      <c r="AJ13" s="1"/>
    </row>
    <row r="14" spans="1:36" x14ac:dyDescent="0.2">
      <c r="A14" s="17">
        <v>1.75</v>
      </c>
      <c r="B14" s="11">
        <v>0.33128355664659498</v>
      </c>
      <c r="C14" s="11">
        <v>0.81572806842025802</v>
      </c>
      <c r="D14" s="11">
        <v>1.94430430291358</v>
      </c>
      <c r="F14" s="17">
        <v>1.2979685971670301</v>
      </c>
      <c r="G14" s="17">
        <v>1.5137146792940499</v>
      </c>
      <c r="H14" s="17">
        <v>0.87515135449683201</v>
      </c>
      <c r="K14" s="17">
        <v>1.75</v>
      </c>
      <c r="L14" s="17">
        <f t="shared" si="0"/>
        <v>1.0086499585040244E-2</v>
      </c>
      <c r="M14" s="17">
        <f t="shared" si="1"/>
        <v>4.3023042099212587E-2</v>
      </c>
      <c r="N14" s="17">
        <f t="shared" si="2"/>
        <v>5.4215723818957277E-2</v>
      </c>
      <c r="P14" s="17">
        <f t="shared" si="3"/>
        <v>4.0126432478776577E-2</v>
      </c>
      <c r="Q14" s="17">
        <f t="shared" si="4"/>
        <v>7.6247842692976492E-2</v>
      </c>
      <c r="R14" s="17">
        <f t="shared" si="5"/>
        <v>2.4738112889352969E-2</v>
      </c>
      <c r="AJ14" s="1"/>
    </row>
    <row r="15" spans="1:36" x14ac:dyDescent="0.2">
      <c r="A15" s="17">
        <v>2</v>
      </c>
      <c r="B15" s="11">
        <v>0.25993284936323602</v>
      </c>
      <c r="C15" s="11">
        <v>0.78110808511005703</v>
      </c>
      <c r="D15" s="11">
        <v>1.9823127610793001</v>
      </c>
      <c r="F15" s="17">
        <v>1.2145492433226801</v>
      </c>
      <c r="G15" s="17">
        <v>1.45593077911841</v>
      </c>
      <c r="H15" s="17">
        <v>0.95894189200240598</v>
      </c>
      <c r="K15" s="17">
        <v>2</v>
      </c>
      <c r="L15" s="17">
        <f t="shared" si="0"/>
        <v>7.8692619441651981E-3</v>
      </c>
      <c r="M15" s="17">
        <f t="shared" si="1"/>
        <v>4.1375099253144372E-2</v>
      </c>
      <c r="N15" s="17">
        <f t="shared" si="2"/>
        <v>5.5263654840896063E-2</v>
      </c>
      <c r="P15" s="17">
        <f t="shared" si="3"/>
        <v>3.7534159208287149E-2</v>
      </c>
      <c r="Q15" s="17">
        <f t="shared" si="4"/>
        <v>7.3497276233740014E-2</v>
      </c>
      <c r="R15" s="17">
        <f t="shared" si="5"/>
        <v>2.7048301406187098E-2</v>
      </c>
      <c r="AJ15" s="1"/>
    </row>
    <row r="16" spans="1:36" x14ac:dyDescent="0.2">
      <c r="A16" s="17">
        <v>2.25</v>
      </c>
      <c r="B16" s="11">
        <v>0.202135260414676</v>
      </c>
      <c r="C16" s="11">
        <v>0.73022171321324503</v>
      </c>
      <c r="D16" s="11">
        <v>2.0215818867839199</v>
      </c>
      <c r="F16" s="17">
        <v>1.1386022790302599</v>
      </c>
      <c r="G16" s="17">
        <v>1.40440790568309</v>
      </c>
      <c r="H16" s="17">
        <v>1.0390170341755001</v>
      </c>
      <c r="K16" s="17">
        <v>2.25</v>
      </c>
      <c r="L16" s="17">
        <f t="shared" si="0"/>
        <v>6.0731901931223124E-3</v>
      </c>
      <c r="M16" s="17">
        <f t="shared" si="1"/>
        <v>3.8952861443890187E-2</v>
      </c>
      <c r="N16" s="17">
        <f t="shared" si="2"/>
        <v>5.6346343721641025E-2</v>
      </c>
      <c r="P16" s="17">
        <f t="shared" si="3"/>
        <v>3.5174091952463023E-2</v>
      </c>
      <c r="Q16" s="17">
        <f t="shared" si="4"/>
        <v>7.1044740369530179E-2</v>
      </c>
      <c r="R16" s="17">
        <f t="shared" si="5"/>
        <v>2.925605277572374E-2</v>
      </c>
      <c r="AJ16" s="1"/>
    </row>
    <row r="17" spans="1:36" x14ac:dyDescent="0.2">
      <c r="A17" s="17">
        <v>2.5</v>
      </c>
      <c r="B17" s="11">
        <v>0.162592945795657</v>
      </c>
      <c r="C17" s="11">
        <v>0.70795064628369297</v>
      </c>
      <c r="D17" s="11">
        <v>2.08145746941823</v>
      </c>
      <c r="F17" s="17">
        <v>1.08142772684963</v>
      </c>
      <c r="G17" s="17">
        <v>1.3488360852441199</v>
      </c>
      <c r="H17" s="17">
        <v>1.1230649080324</v>
      </c>
      <c r="K17" s="17">
        <v>2.5</v>
      </c>
      <c r="L17" s="17">
        <f t="shared" si="0"/>
        <v>4.8444047792311068E-3</v>
      </c>
      <c r="M17" s="17">
        <f t="shared" si="1"/>
        <v>3.7892738303679216E-2</v>
      </c>
      <c r="N17" s="17">
        <f t="shared" si="2"/>
        <v>5.7997173129810592E-2</v>
      </c>
      <c r="P17" s="17">
        <f t="shared" si="3"/>
        <v>3.3397381194830024E-2</v>
      </c>
      <c r="Q17" s="17">
        <f t="shared" si="4"/>
        <v>6.8399470927461917E-2</v>
      </c>
      <c r="R17" s="17">
        <f t="shared" si="5"/>
        <v>3.1573336311894129E-2</v>
      </c>
      <c r="AJ17" s="1"/>
    </row>
    <row r="18" spans="1:36" x14ac:dyDescent="0.2">
      <c r="A18" s="17">
        <v>2.75</v>
      </c>
      <c r="B18" s="11">
        <v>0.13136300849848301</v>
      </c>
      <c r="C18" s="11">
        <v>0.65565976359530298</v>
      </c>
      <c r="D18" s="11">
        <v>2.07296665524595</v>
      </c>
      <c r="F18" s="17">
        <v>1.0079502389266</v>
      </c>
      <c r="G18" s="17">
        <v>1.2897204994209299</v>
      </c>
      <c r="H18" s="17">
        <v>1.18332383352221</v>
      </c>
      <c r="K18" s="17">
        <v>2.75</v>
      </c>
      <c r="L18" s="17">
        <f t="shared" si="0"/>
        <v>3.873928169623462E-3</v>
      </c>
      <c r="M18" s="17">
        <f t="shared" si="1"/>
        <v>3.5403644497110767E-2</v>
      </c>
      <c r="N18" s="17">
        <f t="shared" si="2"/>
        <v>5.7763072932063703E-2</v>
      </c>
      <c r="P18" s="17">
        <f t="shared" si="3"/>
        <v>3.11140534159913E-2</v>
      </c>
      <c r="Q18" s="17">
        <f t="shared" si="4"/>
        <v>6.5585515014324552E-2</v>
      </c>
      <c r="R18" s="17">
        <f t="shared" si="5"/>
        <v>3.3234734864135931E-2</v>
      </c>
      <c r="AJ18" s="1"/>
    </row>
    <row r="19" spans="1:36" x14ac:dyDescent="0.2">
      <c r="A19" s="17">
        <v>3</v>
      </c>
      <c r="B19" s="11">
        <v>0.110357970191788</v>
      </c>
      <c r="C19" s="11">
        <v>0.64870456675650801</v>
      </c>
      <c r="D19" s="11">
        <v>2.1450329366649399</v>
      </c>
      <c r="F19" s="17">
        <v>0.94539376450395896</v>
      </c>
      <c r="G19" s="17">
        <v>1.2359725833224999</v>
      </c>
      <c r="H19" s="17">
        <v>1.2513912038052</v>
      </c>
      <c r="K19" s="17">
        <v>3</v>
      </c>
      <c r="L19" s="17">
        <f t="shared" si="0"/>
        <v>3.2211923614601616E-3</v>
      </c>
      <c r="M19" s="17">
        <f t="shared" si="1"/>
        <v>3.5072570770968585E-2</v>
      </c>
      <c r="N19" s="17">
        <f t="shared" si="2"/>
        <v>5.9750012039287016E-2</v>
      </c>
      <c r="P19" s="17">
        <f t="shared" si="3"/>
        <v>2.9170098337599721E-2</v>
      </c>
      <c r="Q19" s="17">
        <f t="shared" si="4"/>
        <v>6.3027065085800651E-2</v>
      </c>
      <c r="R19" s="17">
        <f t="shared" si="5"/>
        <v>3.5111420011171769E-2</v>
      </c>
      <c r="AJ19" s="1"/>
    </row>
    <row r="20" spans="1:36" x14ac:dyDescent="0.2">
      <c r="A20" s="17">
        <v>3.25</v>
      </c>
      <c r="B20" s="11">
        <v>9.4856074383509306E-2</v>
      </c>
      <c r="C20" s="11">
        <v>0.61759147669111703</v>
      </c>
      <c r="D20" s="11">
        <v>2.1239129840371</v>
      </c>
      <c r="F20" s="17">
        <v>0.87467551351339001</v>
      </c>
      <c r="G20" s="17">
        <v>1.19039271270336</v>
      </c>
      <c r="H20" s="17">
        <v>1.3037462701727101</v>
      </c>
      <c r="K20" s="17">
        <v>3.25</v>
      </c>
      <c r="L20" s="17">
        <f t="shared" si="0"/>
        <v>2.7394678180083691E-3</v>
      </c>
      <c r="M20" s="17">
        <f t="shared" si="1"/>
        <v>3.3591559248434738E-2</v>
      </c>
      <c r="N20" s="17">
        <f t="shared" si="2"/>
        <v>5.9167713924375524E-2</v>
      </c>
      <c r="P20" s="17">
        <f t="shared" si="3"/>
        <v>2.697251440377222E-2</v>
      </c>
      <c r="Q20" s="17">
        <f t="shared" si="4"/>
        <v>6.0857421587174415E-2</v>
      </c>
      <c r="R20" s="17">
        <f t="shared" si="5"/>
        <v>3.6554901300598568E-2</v>
      </c>
      <c r="AJ20" s="1"/>
    </row>
    <row r="21" spans="1:36" x14ac:dyDescent="0.2">
      <c r="A21" s="17">
        <v>3.5</v>
      </c>
      <c r="B21" s="11">
        <v>8.1828041390979003E-2</v>
      </c>
      <c r="C21" s="11">
        <v>0.61927150131347797</v>
      </c>
      <c r="D21" s="11">
        <v>2.15096351518909</v>
      </c>
      <c r="F21" s="17">
        <v>0.81604067970035499</v>
      </c>
      <c r="G21" s="17">
        <v>1.1426192591130799</v>
      </c>
      <c r="H21" s="17">
        <v>1.3667349862031499</v>
      </c>
      <c r="K21" s="17">
        <v>3.5</v>
      </c>
      <c r="L21" s="17">
        <f t="shared" si="0"/>
        <v>2.3346190612485709E-3</v>
      </c>
      <c r="M21" s="17">
        <f t="shared" si="1"/>
        <v>3.3671529955896701E-2</v>
      </c>
      <c r="N21" s="17">
        <f t="shared" si="2"/>
        <v>5.9913523991979328E-2</v>
      </c>
      <c r="P21" s="17">
        <f t="shared" si="3"/>
        <v>2.515042509945168E-2</v>
      </c>
      <c r="Q21" s="17">
        <f t="shared" si="4"/>
        <v>5.8583361534324065E-2</v>
      </c>
      <c r="R21" s="17">
        <f t="shared" si="5"/>
        <v>3.8291562895041362E-2</v>
      </c>
      <c r="AJ21" s="1"/>
    </row>
    <row r="22" spans="1:36" x14ac:dyDescent="0.2">
      <c r="A22" s="17">
        <v>3.75</v>
      </c>
      <c r="B22" s="11">
        <v>7.2807185446532904E-2</v>
      </c>
      <c r="C22" s="11">
        <v>0.61385230686821102</v>
      </c>
      <c r="D22" s="11">
        <v>2.1581150883195699</v>
      </c>
      <c r="F22" s="17">
        <v>0.755330736449211</v>
      </c>
      <c r="G22" s="17">
        <v>1.0933411438368801</v>
      </c>
      <c r="H22" s="17">
        <v>1.41688981677906</v>
      </c>
      <c r="K22" s="17">
        <v>3.75</v>
      </c>
      <c r="L22" s="17">
        <f t="shared" si="0"/>
        <v>2.0542941406629244E-3</v>
      </c>
      <c r="M22" s="17">
        <f t="shared" si="1"/>
        <v>3.3413571347496715E-2</v>
      </c>
      <c r="N22" s="17">
        <f t="shared" si="2"/>
        <v>6.0110699981239871E-2</v>
      </c>
      <c r="P22" s="17">
        <f t="shared" si="3"/>
        <v>2.3263851350193009E-2</v>
      </c>
      <c r="Q22" s="17">
        <f t="shared" si="4"/>
        <v>5.6237678210057131E-2</v>
      </c>
      <c r="R22" s="17">
        <f t="shared" si="5"/>
        <v>3.9674381493770616E-2</v>
      </c>
      <c r="AJ22" s="1"/>
    </row>
    <row r="23" spans="1:36" x14ac:dyDescent="0.2">
      <c r="A23" s="17">
        <v>4</v>
      </c>
      <c r="B23" s="17">
        <v>6.5946641631387207E-2</v>
      </c>
      <c r="C23" s="17">
        <v>0.60220905322112706</v>
      </c>
      <c r="D23" s="17">
        <v>2.1342259901879799</v>
      </c>
      <c r="F23" s="17">
        <v>0.70048653711347697</v>
      </c>
      <c r="G23" s="17">
        <v>1.0515182929520499</v>
      </c>
      <c r="H23" s="17">
        <v>1.4610227734179499</v>
      </c>
      <c r="K23" s="17">
        <v>4</v>
      </c>
      <c r="L23" s="17">
        <f t="shared" si="0"/>
        <v>1.8411013558541707E-3</v>
      </c>
      <c r="M23" s="17">
        <f t="shared" si="1"/>
        <v>3.2859341832688835E-2</v>
      </c>
      <c r="N23" s="17">
        <f t="shared" si="2"/>
        <v>5.9452053768623662E-2</v>
      </c>
      <c r="P23" s="17">
        <f t="shared" si="3"/>
        <v>2.1559556777920354E-2</v>
      </c>
      <c r="Q23" s="17">
        <f t="shared" si="4"/>
        <v>5.4246872284465446E-2</v>
      </c>
      <c r="R23" s="17">
        <f t="shared" si="5"/>
        <v>4.0891171034407231E-2</v>
      </c>
      <c r="AJ23" s="1"/>
    </row>
    <row r="24" spans="1:36" x14ac:dyDescent="0.2">
      <c r="A24" s="17">
        <v>4.25</v>
      </c>
      <c r="B24" s="17">
        <v>6.1913612177162902E-2</v>
      </c>
      <c r="C24" s="17">
        <v>0.58622890474311296</v>
      </c>
      <c r="D24" s="17">
        <v>2.1870183849718101</v>
      </c>
      <c r="F24" s="17">
        <v>0.645595007961698</v>
      </c>
      <c r="G24" s="17">
        <v>1.0021070884455401</v>
      </c>
      <c r="H24" s="17">
        <v>1.5165271443249899</v>
      </c>
      <c r="K24" s="17">
        <v>4.25</v>
      </c>
      <c r="L24" s="17">
        <f t="shared" si="0"/>
        <v>1.7157741509373184E-3</v>
      </c>
      <c r="M24" s="17">
        <f t="shared" si="1"/>
        <v>3.2098672160277654E-2</v>
      </c>
      <c r="N24" s="17">
        <f t="shared" si="2"/>
        <v>6.090759263776703E-2</v>
      </c>
      <c r="P24" s="17">
        <f t="shared" si="3"/>
        <v>1.9853791422054009E-2</v>
      </c>
      <c r="Q24" s="17">
        <f t="shared" si="4"/>
        <v>5.1894853791200506E-2</v>
      </c>
      <c r="R24" s="17">
        <f t="shared" si="5"/>
        <v>4.2421481784532394E-2</v>
      </c>
      <c r="AJ24" s="1"/>
    </row>
    <row r="25" spans="1:36" x14ac:dyDescent="0.2">
      <c r="A25" s="17">
        <v>4.5</v>
      </c>
      <c r="B25" s="17">
        <v>5.86781097949024E-2</v>
      </c>
      <c r="C25" s="17">
        <v>0.58230992463972497</v>
      </c>
      <c r="D25" s="17">
        <v>2.1758533969681602</v>
      </c>
      <c r="F25" s="17">
        <v>0.59144754033226599</v>
      </c>
      <c r="G25" s="17">
        <v>0.96594059697756096</v>
      </c>
      <c r="H25" s="17">
        <v>1.5463941894878901</v>
      </c>
      <c r="K25" s="17">
        <v>4.5</v>
      </c>
      <c r="L25" s="17">
        <f t="shared" si="0"/>
        <v>1.6152302608732879E-3</v>
      </c>
      <c r="M25" s="17">
        <f t="shared" si="1"/>
        <v>3.1912125125653321E-2</v>
      </c>
      <c r="N25" s="17">
        <f t="shared" si="2"/>
        <v>6.0599762805849472E-2</v>
      </c>
      <c r="P25" s="17">
        <f t="shared" si="3"/>
        <v>1.81711479282867E-2</v>
      </c>
      <c r="Q25" s="17">
        <f t="shared" si="4"/>
        <v>5.0173295743410173E-2</v>
      </c>
      <c r="R25" s="17">
        <f t="shared" si="5"/>
        <v>4.3244945946729813E-2</v>
      </c>
      <c r="AJ25" s="1"/>
    </row>
    <row r="26" spans="1:36" x14ac:dyDescent="0.2">
      <c r="A26" s="17">
        <v>4.75</v>
      </c>
      <c r="B26" s="17">
        <v>5.7726777949998601E-2</v>
      </c>
      <c r="C26" s="17">
        <v>0.57367132378501795</v>
      </c>
      <c r="D26" s="17">
        <v>2.1800323723095101</v>
      </c>
      <c r="F26" s="17">
        <v>0.54379426974226097</v>
      </c>
      <c r="G26" s="17">
        <v>0.92558095719866496</v>
      </c>
      <c r="H26" s="17">
        <v>1.60230964383574</v>
      </c>
      <c r="K26" s="17">
        <v>4.75</v>
      </c>
      <c r="L26" s="17">
        <f t="shared" si="0"/>
        <v>1.5856674316345122E-3</v>
      </c>
      <c r="M26" s="17">
        <f t="shared" si="1"/>
        <v>3.1500919829827584E-2</v>
      </c>
      <c r="N26" s="17">
        <f t="shared" si="2"/>
        <v>6.0714981315398688E-2</v>
      </c>
      <c r="P26" s="17">
        <f t="shared" si="3"/>
        <v>1.6690312919274735E-2</v>
      </c>
      <c r="Q26" s="17">
        <f t="shared" si="4"/>
        <v>4.8252140003744524E-2</v>
      </c>
      <c r="R26" s="17">
        <f t="shared" si="5"/>
        <v>4.478659067647478E-2</v>
      </c>
      <c r="AJ26" s="1"/>
    </row>
    <row r="27" spans="1:36" x14ac:dyDescent="0.2">
      <c r="A27" s="17">
        <v>5.25</v>
      </c>
      <c r="B27" s="17">
        <v>5.68541810878559E-2</v>
      </c>
      <c r="C27" s="17">
        <v>0.57328700803925603</v>
      </c>
      <c r="D27" s="17">
        <v>2.17346315246315</v>
      </c>
      <c r="F27" s="17">
        <v>0.44991307079158999</v>
      </c>
      <c r="G27" s="17">
        <v>0.84803113663243701</v>
      </c>
      <c r="H27" s="17">
        <v>1.69009674074786</v>
      </c>
      <c r="K27" s="17">
        <v>5.25</v>
      </c>
      <c r="L27" s="17">
        <f t="shared" si="0"/>
        <v>1.5585513078886235E-3</v>
      </c>
      <c r="M27" s="17">
        <f t="shared" si="1"/>
        <v>3.1482626049088733E-2</v>
      </c>
      <c r="N27" s="17">
        <f>(D27+0.0221)/1.8135*0.05</f>
        <v>6.0533861385805077E-2</v>
      </c>
      <c r="P27" s="17">
        <f t="shared" si="3"/>
        <v>1.3772935698930703E-2</v>
      </c>
      <c r="Q27" s="17">
        <f t="shared" si="4"/>
        <v>4.4560697669099252E-2</v>
      </c>
      <c r="R27" s="17">
        <f t="shared" si="5"/>
        <v>4.720696831397464E-2</v>
      </c>
      <c r="AJ27" s="1"/>
    </row>
    <row r="28" spans="1:36" x14ac:dyDescent="0.2">
      <c r="A28" s="17">
        <v>5.75</v>
      </c>
      <c r="B28" s="17">
        <v>5.5976610460409498E-2</v>
      </c>
      <c r="C28" s="17">
        <v>0.54638459396139805</v>
      </c>
      <c r="D28" s="17">
        <v>2.1771816641572102</v>
      </c>
      <c r="F28" s="17">
        <v>0.37056362650635399</v>
      </c>
      <c r="G28" s="17">
        <v>0.78359158197446899</v>
      </c>
      <c r="H28" s="17">
        <v>1.7487284537858701</v>
      </c>
      <c r="K28" s="17">
        <v>5.75</v>
      </c>
      <c r="L28" s="17">
        <f t="shared" si="0"/>
        <v>1.5312806233812775E-3</v>
      </c>
      <c r="M28" s="17">
        <f t="shared" si="1"/>
        <v>3.0202046551856345E-2</v>
      </c>
      <c r="N28" s="17">
        <f t="shared" si="2"/>
        <v>6.0636384454293091E-2</v>
      </c>
      <c r="P28" s="17">
        <f t="shared" si="3"/>
        <v>1.1307135690066937E-2</v>
      </c>
      <c r="Q28" s="17">
        <f t="shared" si="4"/>
        <v>4.1493315973651419E-2</v>
      </c>
      <c r="R28" s="17">
        <f t="shared" si="5"/>
        <v>4.8823502999334717E-2</v>
      </c>
      <c r="AJ28" s="1"/>
    </row>
    <row r="29" spans="1:36" x14ac:dyDescent="0.2">
      <c r="A29" s="17">
        <v>6.25</v>
      </c>
      <c r="B29" s="17">
        <v>5.44229052265826E-2</v>
      </c>
      <c r="C29" s="17">
        <v>0.52788073102405597</v>
      </c>
      <c r="D29" s="17">
        <v>2.1731737596114198</v>
      </c>
      <c r="F29" s="17">
        <v>0.29759474546766401</v>
      </c>
      <c r="G29" s="17">
        <v>0.71744456313314198</v>
      </c>
      <c r="H29" s="17">
        <v>1.8191100834237801</v>
      </c>
      <c r="K29" s="17">
        <v>6.25</v>
      </c>
      <c r="L29" s="17">
        <f t="shared" si="0"/>
        <v>1.4829989194090308E-3</v>
      </c>
      <c r="M29" s="17">
        <f t="shared" si="1"/>
        <v>2.9321245764663745E-2</v>
      </c>
      <c r="N29" s="17">
        <f t="shared" si="2"/>
        <v>6.0525882536846431E-2</v>
      </c>
      <c r="P29" s="17">
        <f t="shared" si="3"/>
        <v>9.0396129728919829E-3</v>
      </c>
      <c r="Q29" s="17">
        <f t="shared" si="4"/>
        <v>3.8344657422560074E-2</v>
      </c>
      <c r="R29" s="17">
        <f t="shared" si="5"/>
        <v>5.0763994580197973E-2</v>
      </c>
      <c r="AJ29" s="1"/>
    </row>
    <row r="30" spans="1:36" x14ac:dyDescent="0.2">
      <c r="A30" s="17">
        <v>6.75</v>
      </c>
      <c r="B30" s="17">
        <v>5.65111895174693E-2</v>
      </c>
      <c r="C30" s="17">
        <v>0.52266940984205901</v>
      </c>
      <c r="D30" s="17">
        <v>2.2095340892551301</v>
      </c>
      <c r="F30" s="17">
        <v>0.23781719577420901</v>
      </c>
      <c r="G30" s="17">
        <v>0.64856097033644</v>
      </c>
      <c r="H30" s="17">
        <v>1.9002352877933699</v>
      </c>
      <c r="K30" s="17">
        <v>6.75</v>
      </c>
      <c r="L30" s="17">
        <f t="shared" si="0"/>
        <v>1.5478927755583998E-3</v>
      </c>
      <c r="M30" s="17">
        <f t="shared" si="1"/>
        <v>2.907318211357859E-2</v>
      </c>
      <c r="N30" s="17">
        <f t="shared" si="2"/>
        <v>6.152837301502978E-2</v>
      </c>
      <c r="P30" s="17">
        <f t="shared" si="3"/>
        <v>7.1820135417715661E-3</v>
      </c>
      <c r="Q30" s="17">
        <f t="shared" si="4"/>
        <v>3.5065735450135187E-2</v>
      </c>
      <c r="R30" s="17">
        <f t="shared" si="5"/>
        <v>5.3000697209632477E-2</v>
      </c>
      <c r="AJ30" s="1"/>
    </row>
    <row r="31" spans="1:36" x14ac:dyDescent="0.2">
      <c r="A31" s="17">
        <v>7.25</v>
      </c>
      <c r="B31" s="17">
        <v>5.7611839800407398E-2</v>
      </c>
      <c r="C31" s="17">
        <v>0.51342530525227803</v>
      </c>
      <c r="D31" s="17">
        <v>2.21936341054609</v>
      </c>
      <c r="F31" s="17">
        <v>0.17809022909970301</v>
      </c>
      <c r="G31" s="17">
        <v>0.61526082521360403</v>
      </c>
      <c r="H31" s="17">
        <v>1.9101357602087901</v>
      </c>
      <c r="K31" s="17">
        <v>7.25</v>
      </c>
      <c r="L31" s="17">
        <f t="shared" si="0"/>
        <v>1.5820957054197453E-3</v>
      </c>
      <c r="M31" s="17">
        <f t="shared" si="1"/>
        <v>2.8633154286570733E-2</v>
      </c>
      <c r="N31" s="17">
        <f t="shared" si="2"/>
        <v>6.1799377186272132E-2</v>
      </c>
      <c r="P31" s="17">
        <f t="shared" si="3"/>
        <v>5.3259859881821942E-3</v>
      </c>
      <c r="Q31" s="17">
        <f t="shared" si="4"/>
        <v>3.348061810803523E-2</v>
      </c>
      <c r="R31" s="17">
        <f t="shared" si="5"/>
        <v>5.327366308819384E-2</v>
      </c>
      <c r="AJ31" s="1"/>
    </row>
    <row r="32" spans="1:36" x14ac:dyDescent="0.2">
      <c r="A32" s="17">
        <v>7.75</v>
      </c>
      <c r="F32" s="17">
        <v>0.13846169582391099</v>
      </c>
      <c r="G32" s="17">
        <v>0.56100450783665201</v>
      </c>
      <c r="H32" s="17">
        <v>1.91083576020879</v>
      </c>
      <c r="P32" s="17">
        <f>(F32-0.0067)/1.609*0.05</f>
        <v>4.0945213121165629E-3</v>
      </c>
      <c r="Q32" s="17">
        <f>(G32+0.0881)/1.0504*0.05</f>
        <v>3.0897967814006663E-2</v>
      </c>
      <c r="R32" s="17">
        <f>(H32+0.0221)/1.8135*0.05</f>
        <v>5.3292962784912884E-2</v>
      </c>
      <c r="AJ32" s="1"/>
    </row>
    <row r="33" spans="1:36" x14ac:dyDescent="0.2">
      <c r="A33" s="17">
        <v>8.25</v>
      </c>
      <c r="F33" s="17">
        <v>0.106843881305698</v>
      </c>
      <c r="G33" s="17">
        <v>0.55488454758496697</v>
      </c>
      <c r="H33" s="17">
        <v>1.91470808136517</v>
      </c>
      <c r="P33" s="17">
        <f t="shared" ref="P33:P45" si="6">(F33-0.0067)/1.609*0.05</f>
        <v>3.1119913395182726E-3</v>
      </c>
      <c r="Q33" s="17">
        <f t="shared" ref="Q33:Q45" si="7">(G33+0.0881)/1.0504*0.05</f>
        <v>3.0606652112764993E-2</v>
      </c>
      <c r="R33" s="17">
        <f t="shared" ref="R33:R45" si="8">(H33+0.0221)/1.8135*0.05</f>
        <v>5.3399726533365603E-2</v>
      </c>
      <c r="AJ33" s="1"/>
    </row>
    <row r="34" spans="1:36" x14ac:dyDescent="0.2">
      <c r="A34" s="17">
        <v>8.75</v>
      </c>
      <c r="B34" s="15"/>
      <c r="C34" s="15"/>
      <c r="D34" s="15"/>
      <c r="E34" s="15"/>
      <c r="F34" s="17">
        <v>8.6884770468371703E-2</v>
      </c>
      <c r="G34" s="17">
        <v>0.52209878422268197</v>
      </c>
      <c r="H34" s="17">
        <v>1.95253763890964</v>
      </c>
      <c r="I34" s="15"/>
      <c r="J34" s="15"/>
      <c r="K34" s="15"/>
      <c r="L34" s="15"/>
      <c r="M34" s="15"/>
      <c r="N34" s="15"/>
      <c r="O34" s="15"/>
      <c r="P34" s="17">
        <f t="shared" si="6"/>
        <v>2.4917579387312527E-3</v>
      </c>
      <c r="Q34" s="17">
        <f t="shared" si="7"/>
        <v>2.9046019812580062E-2</v>
      </c>
      <c r="R34" s="17">
        <f t="shared" si="8"/>
        <v>5.4442725087114431E-2</v>
      </c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J34" s="1"/>
    </row>
    <row r="35" spans="1:36" x14ac:dyDescent="0.2">
      <c r="A35" s="17">
        <v>9.25</v>
      </c>
      <c r="B35" s="15"/>
      <c r="C35" s="15"/>
      <c r="D35" s="15"/>
      <c r="E35" s="15"/>
      <c r="F35" s="17">
        <v>7.8088367927902094E-2</v>
      </c>
      <c r="G35" s="17">
        <v>0.50668546983016505</v>
      </c>
      <c r="H35" s="17">
        <v>1.98900230869965</v>
      </c>
      <c r="I35" s="15"/>
      <c r="J35" s="15"/>
      <c r="K35" s="15"/>
      <c r="L35" s="15"/>
      <c r="M35" s="15"/>
      <c r="N35" s="15"/>
      <c r="O35" s="15"/>
      <c r="P35" s="17">
        <f t="shared" si="6"/>
        <v>2.2184079530112523E-3</v>
      </c>
      <c r="Q35" s="17">
        <f t="shared" si="7"/>
        <v>2.8312331960689503E-2</v>
      </c>
      <c r="R35" s="17">
        <f t="shared" si="8"/>
        <v>5.5448092326982362E-2</v>
      </c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J35" s="1"/>
    </row>
    <row r="36" spans="1:36" x14ac:dyDescent="0.2">
      <c r="A36" s="17">
        <v>9.75</v>
      </c>
      <c r="B36" s="15"/>
      <c r="C36" s="15"/>
      <c r="D36" s="15"/>
      <c r="E36" s="15"/>
      <c r="F36" s="17">
        <v>7.3514638893520501E-2</v>
      </c>
      <c r="G36" s="17">
        <v>0.48644749870847898</v>
      </c>
      <c r="H36" s="17">
        <v>1.9891837190466499</v>
      </c>
      <c r="I36" s="15"/>
      <c r="J36" s="15"/>
      <c r="K36" s="15"/>
      <c r="L36" s="15"/>
      <c r="M36" s="15"/>
      <c r="N36" s="15"/>
      <c r="O36" s="15"/>
      <c r="P36" s="17">
        <f t="shared" si="6"/>
        <v>2.0762783994257459E-3</v>
      </c>
      <c r="Q36" s="17">
        <f t="shared" si="7"/>
        <v>2.7348986039055553E-2</v>
      </c>
      <c r="R36" s="17">
        <f t="shared" si="8"/>
        <v>5.5453093990809214E-2</v>
      </c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J36" s="1"/>
    </row>
    <row r="37" spans="1:36" x14ac:dyDescent="0.2">
      <c r="A37" s="17">
        <v>10.25</v>
      </c>
      <c r="B37" s="15"/>
      <c r="C37" s="15"/>
      <c r="D37" s="15"/>
      <c r="E37" s="15"/>
      <c r="F37" s="17">
        <v>7.6941262878658406E-2</v>
      </c>
      <c r="G37" s="17">
        <v>0.48354560726567902</v>
      </c>
      <c r="H37" s="17">
        <v>1.9892837190466499</v>
      </c>
      <c r="I37" s="15"/>
      <c r="J37" s="15"/>
      <c r="K37" s="15"/>
      <c r="L37" s="15"/>
      <c r="M37" s="15"/>
      <c r="N37" s="15"/>
      <c r="O37" s="15"/>
      <c r="P37" s="17">
        <f t="shared" si="6"/>
        <v>2.1827614319036175E-3</v>
      </c>
      <c r="Q37" s="17">
        <f t="shared" si="7"/>
        <v>2.7210853354230725E-2</v>
      </c>
      <c r="R37" s="17">
        <f t="shared" si="8"/>
        <v>5.5455851090340506E-2</v>
      </c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J37" s="1"/>
    </row>
    <row r="38" spans="1:36" x14ac:dyDescent="0.2">
      <c r="A38" s="17">
        <v>10.75</v>
      </c>
      <c r="B38" s="15"/>
      <c r="C38" s="15"/>
      <c r="D38" s="15"/>
      <c r="E38" s="15"/>
      <c r="F38" s="17">
        <v>7.4668583626183102E-2</v>
      </c>
      <c r="G38" s="17">
        <v>0.48184225016974802</v>
      </c>
      <c r="H38" s="17">
        <v>1.98956105361711</v>
      </c>
      <c r="I38" s="15"/>
      <c r="J38" s="15"/>
      <c r="K38" s="15"/>
      <c r="L38" s="15"/>
      <c r="M38" s="15"/>
      <c r="N38" s="15"/>
      <c r="O38" s="15"/>
      <c r="P38" s="17">
        <f t="shared" si="6"/>
        <v>2.112137465077163E-3</v>
      </c>
      <c r="Q38" s="17">
        <f t="shared" si="7"/>
        <v>2.7129771999702398E-2</v>
      </c>
      <c r="R38" s="17">
        <f t="shared" si="8"/>
        <v>5.5463497480482772E-2</v>
      </c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J38" s="1"/>
    </row>
    <row r="39" spans="1:36" x14ac:dyDescent="0.2">
      <c r="A39" s="17">
        <v>11.25</v>
      </c>
      <c r="B39" s="15"/>
      <c r="C39" s="15"/>
      <c r="D39" s="15"/>
      <c r="E39" s="15"/>
      <c r="F39" s="17">
        <v>7.5791848205078102E-2</v>
      </c>
      <c r="G39" s="17">
        <v>0.46844270076140598</v>
      </c>
      <c r="H39" s="17">
        <v>1.9897835870781599</v>
      </c>
      <c r="I39" s="15"/>
      <c r="J39" s="15"/>
      <c r="K39" s="15"/>
      <c r="L39" s="15"/>
      <c r="M39" s="15"/>
      <c r="N39" s="15"/>
      <c r="O39" s="15"/>
      <c r="P39" s="17">
        <f t="shared" si="6"/>
        <v>2.1470431387532042E-3</v>
      </c>
      <c r="Q39" s="17">
        <f t="shared" si="7"/>
        <v>2.6491941201513998E-2</v>
      </c>
      <c r="R39" s="17">
        <f t="shared" si="8"/>
        <v>5.5469632949494356E-2</v>
      </c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J39" s="1"/>
    </row>
    <row r="40" spans="1:36" x14ac:dyDescent="0.2">
      <c r="A40" s="17">
        <v>11.75</v>
      </c>
      <c r="B40" s="15"/>
      <c r="C40" s="15"/>
      <c r="D40" s="15"/>
      <c r="E40" s="15"/>
      <c r="F40" s="17">
        <v>7.5235959542016104E-2</v>
      </c>
      <c r="G40" s="17">
        <v>0.46222636768995401</v>
      </c>
      <c r="H40" s="17">
        <v>1.98962759281887</v>
      </c>
      <c r="I40" s="15"/>
      <c r="J40" s="15"/>
      <c r="K40" s="15"/>
      <c r="L40" s="15"/>
      <c r="M40" s="15"/>
      <c r="N40" s="15"/>
      <c r="O40" s="15"/>
      <c r="P40" s="17">
        <f t="shared" si="6"/>
        <v>2.1297687862652614E-3</v>
      </c>
      <c r="Q40" s="17">
        <f t="shared" si="7"/>
        <v>2.6196038065972677E-2</v>
      </c>
      <c r="R40" s="17">
        <f t="shared" si="8"/>
        <v>5.5465332032502625E-2</v>
      </c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J40" s="1"/>
    </row>
    <row r="41" spans="1:36" ht="16" customHeight="1" x14ac:dyDescent="0.2">
      <c r="A41" s="17">
        <v>12.25</v>
      </c>
      <c r="B41" s="15"/>
      <c r="C41" s="15"/>
      <c r="D41" s="15"/>
      <c r="E41" s="15"/>
      <c r="F41" s="17">
        <v>7.3462674047827997E-2</v>
      </c>
      <c r="G41" s="17">
        <v>0.44924745867614602</v>
      </c>
      <c r="H41" s="17">
        <v>1.9915797703674101</v>
      </c>
      <c r="I41" s="15"/>
      <c r="J41" s="15"/>
      <c r="K41" s="15"/>
      <c r="L41" s="15"/>
      <c r="M41" s="15"/>
      <c r="N41" s="15"/>
      <c r="O41" s="15"/>
      <c r="P41" s="17">
        <f t="shared" si="6"/>
        <v>2.0746635813495341E-3</v>
      </c>
      <c r="Q41" s="17">
        <f t="shared" si="7"/>
        <v>2.5578230135003141E-2</v>
      </c>
      <c r="R41" s="17">
        <f t="shared" si="8"/>
        <v>5.5519155510543428E-2</v>
      </c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J41" s="1"/>
    </row>
    <row r="42" spans="1:36" x14ac:dyDescent="0.2">
      <c r="A42" s="17">
        <v>12.75</v>
      </c>
      <c r="B42" s="15"/>
      <c r="C42" s="15"/>
      <c r="D42" s="15"/>
      <c r="E42" s="15"/>
      <c r="F42" s="17">
        <v>7.4123967371872407E-2</v>
      </c>
      <c r="G42" s="17">
        <v>0.43923866643110698</v>
      </c>
      <c r="H42" s="17">
        <v>1.9931373178036</v>
      </c>
      <c r="I42" s="15"/>
      <c r="J42" s="15"/>
      <c r="K42" s="15"/>
      <c r="L42" s="15"/>
      <c r="M42" s="15"/>
      <c r="N42" s="15"/>
      <c r="O42" s="15"/>
      <c r="P42" s="17">
        <f t="shared" si="6"/>
        <v>2.0952134049680676E-3</v>
      </c>
      <c r="Q42" s="17">
        <f t="shared" si="7"/>
        <v>2.5101802476728243E-2</v>
      </c>
      <c r="R42" s="17">
        <f t="shared" si="8"/>
        <v>5.5562098643606284E-2</v>
      </c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J42" s="1"/>
    </row>
    <row r="43" spans="1:36" x14ac:dyDescent="0.2">
      <c r="A43" s="17">
        <v>13.25</v>
      </c>
      <c r="B43" s="15"/>
      <c r="C43" s="15"/>
      <c r="D43" s="15"/>
      <c r="E43" s="15"/>
      <c r="F43" s="17">
        <v>7.6063091917714098E-2</v>
      </c>
      <c r="G43" s="17">
        <v>0.430676726456654</v>
      </c>
      <c r="H43" s="17">
        <v>1.9998252685655999</v>
      </c>
      <c r="I43" s="15"/>
      <c r="J43" s="15"/>
      <c r="K43" s="15"/>
      <c r="L43" s="15"/>
      <c r="M43" s="15"/>
      <c r="N43" s="15"/>
      <c r="O43" s="15"/>
      <c r="P43" s="17">
        <f t="shared" si="6"/>
        <v>2.1554720919115633E-3</v>
      </c>
      <c r="Q43" s="17">
        <f t="shared" si="7"/>
        <v>2.469424630886586E-2</v>
      </c>
      <c r="R43" s="17">
        <f t="shared" si="8"/>
        <v>5.5746492102718509E-2</v>
      </c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J43" s="1"/>
    </row>
    <row r="44" spans="1:36" x14ac:dyDescent="0.2">
      <c r="A44" s="17">
        <v>13.75</v>
      </c>
      <c r="B44" s="15"/>
      <c r="C44" s="15"/>
      <c r="D44" s="15"/>
      <c r="E44" s="15"/>
      <c r="F44" s="17">
        <v>7.4387512785993204E-2</v>
      </c>
      <c r="G44" s="17">
        <v>0.41308131783079599</v>
      </c>
      <c r="H44" s="17">
        <v>1.9971338017395199</v>
      </c>
      <c r="I44" s="15"/>
      <c r="J44" s="15"/>
      <c r="K44" s="15"/>
      <c r="L44" s="15"/>
      <c r="M44" s="15"/>
      <c r="N44" s="15"/>
      <c r="O44" s="15"/>
      <c r="P44" s="17">
        <f t="shared" si="6"/>
        <v>2.1034031319450966E-3</v>
      </c>
      <c r="Q44" s="17">
        <f t="shared" si="7"/>
        <v>2.3856688777170412E-2</v>
      </c>
      <c r="R44" s="17">
        <f t="shared" si="8"/>
        <v>5.5672285683471746E-2</v>
      </c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J44" s="1"/>
    </row>
    <row r="45" spans="1:36" x14ac:dyDescent="0.2">
      <c r="A45" s="17">
        <v>14.25</v>
      </c>
      <c r="B45" s="15"/>
      <c r="C45" s="15"/>
      <c r="D45" s="15"/>
      <c r="E45" s="15"/>
      <c r="F45" s="17">
        <v>7.5352377640677107E-2</v>
      </c>
      <c r="G45" s="17">
        <v>0.41169769902407199</v>
      </c>
      <c r="H45" s="17">
        <v>1.99176247054713</v>
      </c>
      <c r="I45" s="15"/>
      <c r="J45" s="15"/>
      <c r="K45" s="15"/>
      <c r="L45" s="15"/>
      <c r="M45" s="15"/>
      <c r="N45" s="15"/>
      <c r="O45" s="15"/>
      <c r="P45" s="17">
        <f t="shared" si="6"/>
        <v>2.1333865021963055E-3</v>
      </c>
      <c r="Q45" s="17">
        <f t="shared" si="7"/>
        <v>2.3790827257429172E-2</v>
      </c>
      <c r="R45" s="17">
        <f t="shared" si="8"/>
        <v>5.5524192736342154E-2</v>
      </c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J45" s="1"/>
    </row>
    <row r="46" spans="1:36" x14ac:dyDescent="0.2">
      <c r="A46" s="17">
        <v>14.75</v>
      </c>
      <c r="B46" s="15"/>
      <c r="C46" s="15"/>
      <c r="D46" s="15"/>
      <c r="E46" s="15"/>
      <c r="F46" s="17">
        <v>7.3685643107506596E-2</v>
      </c>
      <c r="G46" s="17">
        <v>0.39510661317454998</v>
      </c>
      <c r="H46" s="17">
        <v>2.0065798797460701</v>
      </c>
      <c r="I46" s="15"/>
      <c r="J46" s="15"/>
      <c r="K46" s="15"/>
      <c r="L46" s="15"/>
      <c r="M46" s="15"/>
      <c r="N46" s="15"/>
      <c r="O46" s="15"/>
      <c r="P46" s="17">
        <f>(F46-0.0067)/1.609*0.05</f>
        <v>2.0815923899163021E-3</v>
      </c>
      <c r="Q46" s="17">
        <f>(G46+0.0881)/1.0504*0.05</f>
        <v>2.3001076407775611E-2</v>
      </c>
      <c r="R46" s="17">
        <f>(H46+0.0221)/1.8135*0.05</f>
        <v>5.5932723455915913E-2</v>
      </c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J46" s="1"/>
    </row>
    <row r="47" spans="1:3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  <row r="48" spans="1:3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</row>
    <row r="49" spans="1:27" ht="17" thickBot="1" x14ac:dyDescent="0.25"/>
    <row r="50" spans="1:27" ht="17" thickBot="1" x14ac:dyDescent="0.25">
      <c r="E50" s="67" t="s">
        <v>116</v>
      </c>
      <c r="F50" s="68"/>
      <c r="G50" s="68"/>
      <c r="H50" s="69"/>
      <c r="K50" s="67" t="s">
        <v>103</v>
      </c>
      <c r="L50" s="68"/>
      <c r="M50" s="68"/>
      <c r="N50" s="69"/>
      <c r="Q50" s="67" t="s">
        <v>137</v>
      </c>
      <c r="R50" s="68"/>
      <c r="S50" s="68"/>
      <c r="T50" s="69"/>
      <c r="W50" s="67" t="s">
        <v>103</v>
      </c>
      <c r="X50" s="68"/>
      <c r="Y50" s="68"/>
      <c r="Z50" s="69"/>
    </row>
    <row r="51" spans="1:27" x14ac:dyDescent="0.2">
      <c r="E51" s="17" t="s">
        <v>13</v>
      </c>
      <c r="F51" s="17" t="s">
        <v>18</v>
      </c>
      <c r="G51" s="17" t="s">
        <v>46</v>
      </c>
      <c r="H51" s="17" t="s">
        <v>20</v>
      </c>
      <c r="I51" s="17" t="s">
        <v>83</v>
      </c>
      <c r="J51" s="17" t="s">
        <v>48</v>
      </c>
      <c r="K51" s="3" t="s">
        <v>84</v>
      </c>
      <c r="L51" s="17" t="s">
        <v>23</v>
      </c>
      <c r="M51" s="17" t="s">
        <v>24</v>
      </c>
      <c r="N51" s="17" t="s">
        <v>25</v>
      </c>
      <c r="O51" s="17" t="s">
        <v>26</v>
      </c>
      <c r="Q51" s="17" t="s">
        <v>13</v>
      </c>
      <c r="R51" s="17" t="s">
        <v>75</v>
      </c>
      <c r="S51" s="17" t="s">
        <v>76</v>
      </c>
      <c r="T51" s="17" t="s">
        <v>77</v>
      </c>
      <c r="U51" s="17" t="s">
        <v>85</v>
      </c>
      <c r="V51" s="17" t="s">
        <v>78</v>
      </c>
      <c r="W51" s="3" t="s">
        <v>86</v>
      </c>
      <c r="X51" s="17" t="s">
        <v>79</v>
      </c>
      <c r="Y51" s="17" t="s">
        <v>80</v>
      </c>
      <c r="Z51" s="17" t="s">
        <v>81</v>
      </c>
      <c r="AA51" s="17" t="s">
        <v>82</v>
      </c>
    </row>
    <row r="52" spans="1:27" x14ac:dyDescent="0.2">
      <c r="E52" s="17">
        <v>0</v>
      </c>
      <c r="F52" s="17">
        <v>6.9070262779046626E-2</v>
      </c>
      <c r="G52" s="17">
        <v>0.10825107601344899</v>
      </c>
      <c r="H52" s="17">
        <v>1.0076900366124898E-3</v>
      </c>
      <c r="I52" s="17">
        <v>0</v>
      </c>
      <c r="J52" s="17">
        <f t="shared" ref="J52:J76" si="9">F52</f>
        <v>6.9070262779046626E-2</v>
      </c>
      <c r="K52" s="17">
        <v>0</v>
      </c>
      <c r="L52" s="17">
        <f t="shared" ref="L52:L76" si="10">G52</f>
        <v>0.10825107601344899</v>
      </c>
      <c r="M52" s="17">
        <v>0</v>
      </c>
      <c r="N52" s="17">
        <f>H52</f>
        <v>1.0076900366124898E-3</v>
      </c>
      <c r="O52" s="17">
        <v>0</v>
      </c>
      <c r="Q52" s="17">
        <v>0</v>
      </c>
      <c r="R52" s="17">
        <v>6.8975042506564027E-2</v>
      </c>
      <c r="S52" s="17">
        <v>0.1077477814321663</v>
      </c>
      <c r="T52" s="17">
        <v>1.0515159600117869E-3</v>
      </c>
      <c r="U52" s="17">
        <v>0.1</v>
      </c>
      <c r="V52" s="17">
        <f>R52</f>
        <v>6.8975042506564027E-2</v>
      </c>
      <c r="W52" s="17">
        <v>0</v>
      </c>
      <c r="X52" s="17">
        <f>S52</f>
        <v>0.1077477814321663</v>
      </c>
      <c r="Y52" s="17">
        <f>X52</f>
        <v>0.1077477814321663</v>
      </c>
      <c r="Z52" s="17">
        <v>0</v>
      </c>
      <c r="AA52" s="17">
        <f>T52</f>
        <v>1.0515159600117869E-3</v>
      </c>
    </row>
    <row r="53" spans="1:27" x14ac:dyDescent="0.2">
      <c r="E53" s="17">
        <v>0.25</v>
      </c>
      <c r="F53" s="17">
        <v>4.958423754416004E-2</v>
      </c>
      <c r="G53" s="17">
        <v>8.9875353012563802E-2</v>
      </c>
      <c r="H53" s="17">
        <v>2.0470721798723328E-2</v>
      </c>
      <c r="I53" s="17">
        <f>0.108251076013449-G53</f>
        <v>1.8375723000885191E-2</v>
      </c>
      <c r="J53" s="17">
        <f t="shared" si="9"/>
        <v>4.958423754416004E-2</v>
      </c>
      <c r="K53" s="17">
        <f>K52+(((I53+I52)/2)^$C$55)*(E53-E52)</f>
        <v>10.6504622339707</v>
      </c>
      <c r="L53" s="17">
        <f t="shared" si="10"/>
        <v>8.9875353012563802E-2</v>
      </c>
      <c r="M53" s="17">
        <f>M52+(((G53+G52)/2)^$C$55)*(E53-E52)</f>
        <v>1.5893153414423802</v>
      </c>
      <c r="N53" s="17">
        <f t="shared" ref="N53:N76" si="11">H53</f>
        <v>2.0470721798723328E-2</v>
      </c>
      <c r="O53" s="17">
        <f>O52+(((H53+H52)/2)^$C$55)*(E53-E52)</f>
        <v>9.4007450099214651</v>
      </c>
      <c r="Q53" s="17">
        <v>0.25</v>
      </c>
      <c r="R53" s="17">
        <v>6.2076021312362034E-2</v>
      </c>
      <c r="S53" s="17">
        <v>0.10015418182041412</v>
      </c>
      <c r="T53" s="17">
        <v>1.8718861434510702E-3</v>
      </c>
      <c r="U53" s="17">
        <f>0.102987690038412-S53+0.1</f>
        <v>0.10283350821799789</v>
      </c>
      <c r="V53" s="17">
        <f t="shared" ref="V53:V91" si="12">R53</f>
        <v>6.2076021312362034E-2</v>
      </c>
      <c r="W53" s="17">
        <f>W52+(((((U53+U52)/2)))^$C$55)*(Q53-Q52)</f>
        <v>1.5597401201548702</v>
      </c>
      <c r="X53" s="17">
        <f>S53</f>
        <v>0.10015418182041412</v>
      </c>
      <c r="Y53" s="17">
        <f t="shared" ref="Y53:Y91" si="13">X53</f>
        <v>0.10015418182041412</v>
      </c>
      <c r="Z53" s="17">
        <f>Z52+(((S53+S52)/2)^$C$55)*(Q53-Q52)</f>
        <v>1.5292452240285748</v>
      </c>
      <c r="AA53" s="17">
        <f t="shared" ref="AA53:AA91" si="14">T53</f>
        <v>1.8718861434510702E-3</v>
      </c>
    </row>
    <row r="54" spans="1:27" ht="17" thickBot="1" x14ac:dyDescent="0.25">
      <c r="E54" s="17">
        <v>0.5</v>
      </c>
      <c r="F54" s="17">
        <v>3.6176536766023934E-2</v>
      </c>
      <c r="G54" s="17">
        <v>7.228471484221774E-2</v>
      </c>
      <c r="H54" s="17">
        <v>3.2004663947978768E-2</v>
      </c>
      <c r="I54" s="17">
        <f t="shared" ref="I54:I75" si="15">0.108251076013449-G54</f>
        <v>3.5966361171231254E-2</v>
      </c>
      <c r="J54" s="17">
        <f t="shared" si="9"/>
        <v>3.6176536766023934E-2</v>
      </c>
      <c r="K54" s="17">
        <f>K53+(((I54+I53)/2)^$C$55)*(E54-E53)</f>
        <v>15.124039807218542</v>
      </c>
      <c r="L54" s="17">
        <f t="shared" si="10"/>
        <v>7.228471484221774E-2</v>
      </c>
      <c r="M54" s="17">
        <f t="shared" ref="M54:M76" si="16">M53+(((G54+G53)/2)^$C$55)*(E54-E53)</f>
        <v>3.4548738376585004</v>
      </c>
      <c r="N54" s="17">
        <f t="shared" si="11"/>
        <v>3.2004663947978768E-2</v>
      </c>
      <c r="O54" s="17">
        <f t="shared" ref="O54:O74" si="17">O53+(((H54+H53)/2)^$C$55)*(E54-E53)</f>
        <v>14.001186307384025</v>
      </c>
      <c r="Q54" s="17">
        <v>0.5</v>
      </c>
      <c r="R54" s="17">
        <v>5.6415791815566808E-2</v>
      </c>
      <c r="S54" s="17">
        <v>9.3982696643419655E-2</v>
      </c>
      <c r="T54" s="17">
        <v>7.3599617238680462E-3</v>
      </c>
      <c r="U54" s="17">
        <f t="shared" ref="U54:U91" si="18">0.102987690038412-S54+0.1</f>
        <v>0.10900499339499235</v>
      </c>
      <c r="V54" s="17">
        <f t="shared" si="12"/>
        <v>5.6415791815566808E-2</v>
      </c>
      <c r="W54" s="17">
        <f>W53+(((((U54+U53)/2)))^$C$55)*(Q54-Q53)</f>
        <v>3.0662087360310837</v>
      </c>
      <c r="X54" s="17">
        <f t="shared" ref="X54:X91" si="19">S54</f>
        <v>9.3982696643419655E-2</v>
      </c>
      <c r="Y54" s="17">
        <f t="shared" si="13"/>
        <v>9.3982696643419655E-2</v>
      </c>
      <c r="Z54" s="17">
        <f t="shared" ref="Z54:Z91" si="20">Z53+(((S54+S53)/2)^$C$55)*(Q54-Q53)</f>
        <v>3.1446358983437848</v>
      </c>
      <c r="AA54" s="17">
        <f t="shared" si="14"/>
        <v>7.3599617238680462E-3</v>
      </c>
    </row>
    <row r="55" spans="1:27" x14ac:dyDescent="0.2">
      <c r="A55" s="70" t="s">
        <v>87</v>
      </c>
      <c r="B55" s="71"/>
      <c r="C55" s="76">
        <v>-0.8</v>
      </c>
      <c r="E55" s="17">
        <v>0.75</v>
      </c>
      <c r="F55" s="17">
        <v>2.7762163994836078E-2</v>
      </c>
      <c r="G55" s="17">
        <v>6.4297771683248767E-2</v>
      </c>
      <c r="H55" s="17">
        <v>3.9598765578543159E-2</v>
      </c>
      <c r="I55" s="17">
        <f t="shared" si="15"/>
        <v>4.3953304330200227E-2</v>
      </c>
      <c r="J55" s="17">
        <f t="shared" si="9"/>
        <v>2.7762163994836078E-2</v>
      </c>
      <c r="K55" s="17">
        <f t="shared" ref="K55:K75" si="21">K54+(((I55+I54)/2)^$C$55)*(E55-E54)</f>
        <v>18.409839458570421</v>
      </c>
      <c r="L55" s="17">
        <f t="shared" si="10"/>
        <v>6.4297771683248767E-2</v>
      </c>
      <c r="M55" s="17">
        <f t="shared" si="16"/>
        <v>5.5950424640592669</v>
      </c>
      <c r="N55" s="17">
        <f t="shared" si="11"/>
        <v>3.9598765578543159E-2</v>
      </c>
      <c r="O55" s="17">
        <f t="shared" si="17"/>
        <v>17.588893127125111</v>
      </c>
      <c r="Q55" s="17">
        <v>0.75</v>
      </c>
      <c r="R55" s="17">
        <v>5.2652588906842768E-2</v>
      </c>
      <c r="S55" s="17">
        <v>9.0247584668321612E-2</v>
      </c>
      <c r="T55" s="17">
        <v>1.2055235013834797E-2</v>
      </c>
      <c r="U55" s="17">
        <f t="shared" si="18"/>
        <v>0.1127401053700904</v>
      </c>
      <c r="V55" s="17">
        <f t="shared" si="12"/>
        <v>5.2652588906842768E-2</v>
      </c>
      <c r="W55" s="17">
        <f>W54+(((((U55+U54)/2)))^$C$55)*(Q55-Q54)</f>
        <v>4.5185904812488413</v>
      </c>
      <c r="X55" s="17">
        <f t="shared" si="19"/>
        <v>9.0247584668321612E-2</v>
      </c>
      <c r="Y55" s="17">
        <f t="shared" si="13"/>
        <v>9.0247584668321612E-2</v>
      </c>
      <c r="Z55" s="17">
        <f t="shared" si="20"/>
        <v>4.8291521024275879</v>
      </c>
      <c r="AA55" s="17">
        <f t="shared" si="14"/>
        <v>1.2055235013834797E-2</v>
      </c>
    </row>
    <row r="56" spans="1:27" x14ac:dyDescent="0.2">
      <c r="A56" s="72"/>
      <c r="B56" s="73"/>
      <c r="C56" s="77"/>
      <c r="E56" s="17">
        <v>1</v>
      </c>
      <c r="F56" s="17">
        <v>2.191944665341675E-2</v>
      </c>
      <c r="G56" s="17">
        <v>5.623165674273848E-2</v>
      </c>
      <c r="H56" s="17">
        <v>4.5033664994546183E-2</v>
      </c>
      <c r="I56" s="17">
        <f t="shared" si="15"/>
        <v>5.2019419270710514E-2</v>
      </c>
      <c r="J56" s="17">
        <f t="shared" si="9"/>
        <v>2.191944665341675E-2</v>
      </c>
      <c r="K56" s="17">
        <f t="shared" si="21"/>
        <v>21.248057454361778</v>
      </c>
      <c r="L56" s="17">
        <f t="shared" si="10"/>
        <v>5.623165674273848E-2</v>
      </c>
      <c r="M56" s="17">
        <f t="shared" si="16"/>
        <v>7.9603604138850113</v>
      </c>
      <c r="N56" s="17">
        <f t="shared" si="11"/>
        <v>4.5033664994546183E-2</v>
      </c>
      <c r="O56" s="17">
        <f t="shared" si="17"/>
        <v>20.727482893047373</v>
      </c>
      <c r="Q56" s="17">
        <v>1</v>
      </c>
      <c r="R56" s="17">
        <v>4.9390197157720327E-2</v>
      </c>
      <c r="S56" s="17">
        <v>8.675546699801219E-2</v>
      </c>
      <c r="T56" s="17">
        <v>1.5854826292503777E-2</v>
      </c>
      <c r="U56" s="17">
        <f>0.102987690038412-S56+0.1</f>
        <v>0.11623222304039982</v>
      </c>
      <c r="V56" s="17">
        <f t="shared" si="12"/>
        <v>4.9390197157720327E-2</v>
      </c>
      <c r="W56" s="17">
        <f>W55+(((((U56+U55)/2)))^$C$55)*(Q56-Q55)</f>
        <v>5.9341808684098929</v>
      </c>
      <c r="X56" s="17">
        <f t="shared" si="19"/>
        <v>8.675546699801219E-2</v>
      </c>
      <c r="Y56" s="17">
        <f t="shared" si="13"/>
        <v>8.675546699801219E-2</v>
      </c>
      <c r="Z56" s="17">
        <f t="shared" si="20"/>
        <v>6.5684717467135636</v>
      </c>
      <c r="AA56" s="17">
        <f t="shared" si="14"/>
        <v>1.5854826292503777E-2</v>
      </c>
    </row>
    <row r="57" spans="1:27" ht="17" thickBot="1" x14ac:dyDescent="0.25">
      <c r="A57" s="74"/>
      <c r="B57" s="75"/>
      <c r="C57" s="78"/>
      <c r="E57" s="17">
        <v>1.25</v>
      </c>
      <c r="F57" s="17">
        <v>1.6668573936377346E-2</v>
      </c>
      <c r="G57" s="17">
        <v>5.1671214013481293E-2</v>
      </c>
      <c r="H57" s="17">
        <v>4.861073684409789E-2</v>
      </c>
      <c r="I57" s="17">
        <f t="shared" si="15"/>
        <v>5.6579861999967701E-2</v>
      </c>
      <c r="J57" s="17">
        <f t="shared" si="9"/>
        <v>1.6668573936377346E-2</v>
      </c>
      <c r="K57" s="17">
        <f t="shared" si="21"/>
        <v>23.819059631368901</v>
      </c>
      <c r="L57" s="17">
        <f t="shared" si="10"/>
        <v>5.1671214013481293E-2</v>
      </c>
      <c r="M57" s="17">
        <f t="shared" si="16"/>
        <v>10.54462874649127</v>
      </c>
      <c r="N57" s="17">
        <f t="shared" si="11"/>
        <v>4.861073684409789E-2</v>
      </c>
      <c r="O57" s="17">
        <f t="shared" si="17"/>
        <v>23.622016186591765</v>
      </c>
      <c r="Q57" s="17">
        <v>1.25</v>
      </c>
      <c r="R57" s="17">
        <v>4.6112301074265075E-2</v>
      </c>
      <c r="S57" s="17">
        <v>8.3495534982503339E-2</v>
      </c>
      <c r="T57" s="17">
        <v>1.908407857326529E-2</v>
      </c>
      <c r="U57" s="17">
        <f t="shared" si="18"/>
        <v>0.11949215505590867</v>
      </c>
      <c r="V57" s="17">
        <f t="shared" si="12"/>
        <v>4.6112301074265075E-2</v>
      </c>
      <c r="W57" s="17">
        <f t="shared" ref="W57:W90" si="22">W56+(((((U57+U56)/2)))^$C$55)*(Q57-Q56)</f>
        <v>7.3172389104867648</v>
      </c>
      <c r="X57" s="17">
        <f t="shared" si="19"/>
        <v>8.3495534982503339E-2</v>
      </c>
      <c r="Y57" s="17">
        <f t="shared" si="13"/>
        <v>8.3495534982503339E-2</v>
      </c>
      <c r="Z57" s="17">
        <f t="shared" si="20"/>
        <v>8.3627602066904174</v>
      </c>
      <c r="AA57" s="17">
        <f t="shared" si="14"/>
        <v>1.908407857326529E-2</v>
      </c>
    </row>
    <row r="58" spans="1:27" x14ac:dyDescent="0.2">
      <c r="E58" s="17">
        <v>1.5</v>
      </c>
      <c r="F58" s="17">
        <v>1.3213487417565541E-2</v>
      </c>
      <c r="G58" s="17">
        <v>4.7193657794495004E-2</v>
      </c>
      <c r="H58" s="17">
        <v>5.0972119880166533E-2</v>
      </c>
      <c r="I58" s="17">
        <f t="shared" si="15"/>
        <v>6.1057418218953989E-2</v>
      </c>
      <c r="J58" s="17">
        <f t="shared" si="9"/>
        <v>1.3213487417565541E-2</v>
      </c>
      <c r="K58" s="17">
        <f t="shared" si="21"/>
        <v>26.23078596337001</v>
      </c>
      <c r="L58" s="17">
        <f t="shared" si="10"/>
        <v>4.7193657794495004E-2</v>
      </c>
      <c r="M58" s="17">
        <f t="shared" si="16"/>
        <v>13.316227766771803</v>
      </c>
      <c r="N58" s="17">
        <f t="shared" si="11"/>
        <v>5.0972119880166533E-2</v>
      </c>
      <c r="O58" s="17">
        <f t="shared" si="17"/>
        <v>26.377617230826413</v>
      </c>
      <c r="Q58" s="17">
        <v>1.5</v>
      </c>
      <c r="R58" s="17">
        <v>4.2935128037516472E-2</v>
      </c>
      <c r="S58" s="17">
        <v>7.9576665090833498E-2</v>
      </c>
      <c r="T58" s="17">
        <v>2.2026791668934991E-2</v>
      </c>
      <c r="U58" s="17">
        <f t="shared" si="18"/>
        <v>0.12341102494757851</v>
      </c>
      <c r="V58" s="17">
        <f t="shared" si="12"/>
        <v>4.2935128037516472E-2</v>
      </c>
      <c r="W58" s="17">
        <f t="shared" si="22"/>
        <v>8.6674990425680249</v>
      </c>
      <c r="X58" s="17">
        <f t="shared" si="19"/>
        <v>7.9576665090833498E-2</v>
      </c>
      <c r="Y58" s="17">
        <f t="shared" si="13"/>
        <v>7.9576665090833498E-2</v>
      </c>
      <c r="Z58" s="17">
        <f t="shared" si="20"/>
        <v>10.219966132976051</v>
      </c>
      <c r="AA58" s="17">
        <f t="shared" si="14"/>
        <v>2.2026791668934991E-2</v>
      </c>
    </row>
    <row r="59" spans="1:27" x14ac:dyDescent="0.2">
      <c r="E59" s="17">
        <v>1.75</v>
      </c>
      <c r="F59" s="17">
        <v>1.0086499585040244E-2</v>
      </c>
      <c r="G59" s="17">
        <v>4.3023042099212587E-2</v>
      </c>
      <c r="H59" s="17">
        <v>5.4215723818957277E-2</v>
      </c>
      <c r="I59" s="17">
        <f t="shared" si="15"/>
        <v>6.52280339142364E-2</v>
      </c>
      <c r="J59" s="17">
        <f t="shared" si="9"/>
        <v>1.0086499585040244E-2</v>
      </c>
      <c r="K59" s="17">
        <f>K58+(((I59+I58)/2)^$C$55)*(E59-E58)</f>
        <v>28.509455500609604</v>
      </c>
      <c r="L59" s="17">
        <f t="shared" si="10"/>
        <v>4.3023042099212587E-2</v>
      </c>
      <c r="M59" s="17">
        <f t="shared" si="16"/>
        <v>16.298411904602847</v>
      </c>
      <c r="N59" s="17">
        <f t="shared" si="11"/>
        <v>5.4215723818957277E-2</v>
      </c>
      <c r="O59" s="17">
        <f t="shared" si="17"/>
        <v>29.01511173471177</v>
      </c>
      <c r="Q59" s="17">
        <v>1.75</v>
      </c>
      <c r="R59" s="17">
        <v>4.0126432478776577E-2</v>
      </c>
      <c r="S59" s="17">
        <v>7.6247842692976492E-2</v>
      </c>
      <c r="T59" s="17">
        <v>2.4738112889352969E-2</v>
      </c>
      <c r="U59" s="17">
        <f t="shared" si="18"/>
        <v>0.12673984734543553</v>
      </c>
      <c r="V59" s="17">
        <f t="shared" si="12"/>
        <v>4.0126432478776577E-2</v>
      </c>
      <c r="W59" s="17">
        <f>W58+(((((U59+U58)/2)))^$C$55)*(Q59-Q58)</f>
        <v>9.9863702521627289</v>
      </c>
      <c r="X59" s="17">
        <f t="shared" si="19"/>
        <v>7.6247842692976492E-2</v>
      </c>
      <c r="Y59" s="17">
        <f t="shared" si="13"/>
        <v>7.6247842692976492E-2</v>
      </c>
      <c r="Z59" s="17">
        <f t="shared" si="20"/>
        <v>12.145962192396196</v>
      </c>
      <c r="AA59" s="17">
        <f t="shared" si="14"/>
        <v>2.4738112889352969E-2</v>
      </c>
    </row>
    <row r="60" spans="1:27" x14ac:dyDescent="0.2">
      <c r="E60" s="17">
        <v>2</v>
      </c>
      <c r="F60" s="17">
        <v>7.8692619441651981E-3</v>
      </c>
      <c r="G60" s="17">
        <v>4.1375099253144372E-2</v>
      </c>
      <c r="H60" s="17">
        <v>5.5263654840896063E-2</v>
      </c>
      <c r="I60" s="17">
        <f t="shared" si="15"/>
        <v>6.6875976760304628E-2</v>
      </c>
      <c r="J60" s="17">
        <f t="shared" si="9"/>
        <v>7.8692619441651981E-3</v>
      </c>
      <c r="K60" s="17">
        <f t="shared" si="21"/>
        <v>30.707473289008856</v>
      </c>
      <c r="L60" s="17">
        <f t="shared" si="10"/>
        <v>4.1375099253144372E-2</v>
      </c>
      <c r="M60" s="17">
        <f t="shared" si="16"/>
        <v>19.443969917315904</v>
      </c>
      <c r="N60" s="17">
        <f t="shared" si="11"/>
        <v>5.5263654840896063E-2</v>
      </c>
      <c r="O60" s="17">
        <f t="shared" si="17"/>
        <v>31.569566085439916</v>
      </c>
      <c r="Q60" s="17">
        <v>2</v>
      </c>
      <c r="R60" s="17">
        <v>3.7534159208287149E-2</v>
      </c>
      <c r="S60" s="17">
        <v>7.3497276233740014E-2</v>
      </c>
      <c r="T60" s="17">
        <v>2.7048301406187098E-2</v>
      </c>
      <c r="U60" s="17">
        <f t="shared" si="18"/>
        <v>0.12949041380467199</v>
      </c>
      <c r="V60" s="17">
        <f t="shared" si="12"/>
        <v>3.7534159208287149E-2</v>
      </c>
      <c r="W60" s="17">
        <f t="shared" si="22"/>
        <v>11.280147977807172</v>
      </c>
      <c r="X60" s="17">
        <f t="shared" si="19"/>
        <v>7.3497276233740014E-2</v>
      </c>
      <c r="Y60" s="17">
        <f t="shared" si="13"/>
        <v>7.3497276233740014E-2</v>
      </c>
      <c r="Z60" s="17">
        <f t="shared" si="20"/>
        <v>14.134261975494557</v>
      </c>
      <c r="AA60" s="17">
        <f t="shared" si="14"/>
        <v>2.7048301406187098E-2</v>
      </c>
    </row>
    <row r="61" spans="1:27" x14ac:dyDescent="0.2">
      <c r="E61" s="17">
        <v>2.25</v>
      </c>
      <c r="F61" s="17">
        <v>6.0731901931223124E-3</v>
      </c>
      <c r="G61" s="17">
        <v>3.8952861443890187E-2</v>
      </c>
      <c r="H61" s="17">
        <v>5.6346343721641025E-2</v>
      </c>
      <c r="I61" s="17">
        <f t="shared" si="15"/>
        <v>6.9298214569558814E-2</v>
      </c>
      <c r="J61" s="17">
        <f t="shared" si="9"/>
        <v>6.0731901931223124E-3</v>
      </c>
      <c r="K61" s="17">
        <f t="shared" si="21"/>
        <v>32.852773923892897</v>
      </c>
      <c r="L61" s="17">
        <f t="shared" si="10"/>
        <v>3.8952861443890187E-2</v>
      </c>
      <c r="M61" s="17">
        <f t="shared" si="16"/>
        <v>22.716401775003494</v>
      </c>
      <c r="N61" s="17">
        <f t="shared" si="11"/>
        <v>5.6346343721641025E-2</v>
      </c>
      <c r="O61" s="17">
        <f t="shared" si="17"/>
        <v>34.084934036560981</v>
      </c>
      <c r="Q61" s="17">
        <v>2.25</v>
      </c>
      <c r="R61" s="17">
        <v>3.5174091952463023E-2</v>
      </c>
      <c r="S61" s="17">
        <v>7.1044740369530179E-2</v>
      </c>
      <c r="T61" s="17">
        <v>2.925605277572374E-2</v>
      </c>
      <c r="U61" s="17">
        <f t="shared" si="18"/>
        <v>0.13194294966888181</v>
      </c>
      <c r="V61" s="17">
        <f t="shared" si="12"/>
        <v>3.5174091952463023E-2</v>
      </c>
      <c r="W61" s="17">
        <f t="shared" si="22"/>
        <v>12.553285145176638</v>
      </c>
      <c r="X61" s="17">
        <f t="shared" si="19"/>
        <v>7.1044740369530179E-2</v>
      </c>
      <c r="Y61" s="17">
        <f t="shared" si="13"/>
        <v>7.1044740369530179E-2</v>
      </c>
      <c r="Z61" s="17">
        <f t="shared" si="20"/>
        <v>16.179617073366433</v>
      </c>
      <c r="AA61" s="17">
        <f t="shared" si="14"/>
        <v>2.925605277572374E-2</v>
      </c>
    </row>
    <row r="62" spans="1:27" x14ac:dyDescent="0.2">
      <c r="E62" s="17">
        <v>2.5</v>
      </c>
      <c r="F62" s="17">
        <v>4.8444047792311068E-3</v>
      </c>
      <c r="G62" s="17">
        <v>3.7892738303679216E-2</v>
      </c>
      <c r="H62" s="17">
        <v>5.7997173129810592E-2</v>
      </c>
      <c r="I62" s="17">
        <f t="shared" si="15"/>
        <v>7.0358337709769778E-2</v>
      </c>
      <c r="J62" s="17">
        <f t="shared" si="9"/>
        <v>4.8444047792311068E-3</v>
      </c>
      <c r="K62" s="17">
        <f t="shared" si="21"/>
        <v>34.955172008057517</v>
      </c>
      <c r="L62" s="17">
        <f t="shared" si="10"/>
        <v>3.7892738303679216E-2</v>
      </c>
      <c r="M62" s="17">
        <f t="shared" si="16"/>
        <v>26.106941223147391</v>
      </c>
      <c r="N62" s="17">
        <f t="shared" si="11"/>
        <v>5.7997173129810592E-2</v>
      </c>
      <c r="O62" s="17">
        <f t="shared" si="17"/>
        <v>36.552079570180453</v>
      </c>
      <c r="Q62" s="17">
        <v>2.5</v>
      </c>
      <c r="R62" s="17">
        <v>3.3397381194830024E-2</v>
      </c>
      <c r="S62" s="17">
        <v>6.8399470927461917E-2</v>
      </c>
      <c r="T62" s="17">
        <v>3.1573336311894129E-2</v>
      </c>
      <c r="U62" s="17">
        <f t="shared" si="18"/>
        <v>0.13458821911095009</v>
      </c>
      <c r="V62" s="17">
        <f t="shared" si="12"/>
        <v>3.3397381194830024E-2</v>
      </c>
      <c r="W62" s="17">
        <f t="shared" si="22"/>
        <v>13.80690425046569</v>
      </c>
      <c r="X62" s="17">
        <f t="shared" si="19"/>
        <v>6.8399470927461917E-2</v>
      </c>
      <c r="Y62" s="17">
        <f t="shared" si="13"/>
        <v>6.8399470927461917E-2</v>
      </c>
      <c r="Z62" s="17">
        <f t="shared" si="20"/>
        <v>18.284575936965503</v>
      </c>
      <c r="AA62" s="17">
        <f t="shared" si="14"/>
        <v>3.1573336311894129E-2</v>
      </c>
    </row>
    <row r="63" spans="1:27" x14ac:dyDescent="0.2">
      <c r="E63" s="17">
        <v>2.75</v>
      </c>
      <c r="F63" s="17">
        <v>3.873928169623462E-3</v>
      </c>
      <c r="G63" s="17">
        <v>3.5403644497110767E-2</v>
      </c>
      <c r="H63" s="17">
        <v>5.7763072932063703E-2</v>
      </c>
      <c r="I63" s="17">
        <f t="shared" si="15"/>
        <v>7.2847431516338226E-2</v>
      </c>
      <c r="J63" s="17">
        <f t="shared" si="9"/>
        <v>3.873928169623462E-3</v>
      </c>
      <c r="K63" s="17">
        <f t="shared" si="21"/>
        <v>37.015781014340554</v>
      </c>
      <c r="L63" s="17">
        <f t="shared" si="10"/>
        <v>3.5403644497110767E-2</v>
      </c>
      <c r="M63" s="17">
        <f t="shared" si="16"/>
        <v>29.628200232154018</v>
      </c>
      <c r="N63" s="17">
        <f t="shared" si="11"/>
        <v>5.7763072932063703E-2</v>
      </c>
      <c r="O63" s="17">
        <f t="shared" si="17"/>
        <v>38.995040110881412</v>
      </c>
      <c r="Q63" s="17">
        <v>2.75</v>
      </c>
      <c r="R63" s="17">
        <v>3.11140534159913E-2</v>
      </c>
      <c r="S63" s="17">
        <v>6.5585515014324552E-2</v>
      </c>
      <c r="T63" s="17">
        <v>3.3234734864135931E-2</v>
      </c>
      <c r="U63" s="17">
        <f t="shared" si="18"/>
        <v>0.13740217502408747</v>
      </c>
      <c r="V63" s="17">
        <f t="shared" si="12"/>
        <v>3.11140534159913E-2</v>
      </c>
      <c r="W63" s="17">
        <f t="shared" si="22"/>
        <v>15.040353122373803</v>
      </c>
      <c r="X63" s="17">
        <f t="shared" si="19"/>
        <v>6.5585515014324552E-2</v>
      </c>
      <c r="Y63" s="17">
        <f t="shared" si="13"/>
        <v>6.5585515014324552E-2</v>
      </c>
      <c r="Z63" s="17">
        <f t="shared" si="20"/>
        <v>20.457873020429268</v>
      </c>
      <c r="AA63" s="17">
        <f t="shared" si="14"/>
        <v>3.3234734864135931E-2</v>
      </c>
    </row>
    <row r="64" spans="1:27" x14ac:dyDescent="0.2">
      <c r="E64" s="17">
        <v>3</v>
      </c>
      <c r="F64" s="17">
        <v>3.2211923614601616E-3</v>
      </c>
      <c r="G64" s="17">
        <v>3.5072570770968585E-2</v>
      </c>
      <c r="H64" s="17">
        <v>5.9750012039287016E-2</v>
      </c>
      <c r="I64" s="17">
        <f t="shared" si="15"/>
        <v>7.3178505242480402E-2</v>
      </c>
      <c r="J64" s="17">
        <f t="shared" si="9"/>
        <v>3.2211923614601616E-3</v>
      </c>
      <c r="K64" s="17">
        <f t="shared" si="21"/>
        <v>39.044491175551663</v>
      </c>
      <c r="L64" s="17">
        <f t="shared" si="10"/>
        <v>3.5072570770968585E-2</v>
      </c>
      <c r="M64" s="17">
        <f t="shared" si="16"/>
        <v>33.261740240079888</v>
      </c>
      <c r="N64" s="17">
        <f t="shared" si="11"/>
        <v>5.9750012039287016E-2</v>
      </c>
      <c r="O64" s="17">
        <f t="shared" si="17"/>
        <v>41.408805319194116</v>
      </c>
      <c r="Q64" s="17">
        <v>3</v>
      </c>
      <c r="R64" s="17">
        <v>2.9170098337599721E-2</v>
      </c>
      <c r="S64" s="17">
        <v>6.3027065085800651E-2</v>
      </c>
      <c r="T64" s="17">
        <v>3.5111420011171769E-2</v>
      </c>
      <c r="U64" s="17">
        <f t="shared" si="18"/>
        <v>0.13996062495261136</v>
      </c>
      <c r="V64" s="17">
        <f t="shared" si="12"/>
        <v>2.9170098337599721E-2</v>
      </c>
      <c r="W64" s="17">
        <f t="shared" si="22"/>
        <v>16.254651556287456</v>
      </c>
      <c r="X64" s="17">
        <f t="shared" si="19"/>
        <v>6.3027065085800651E-2</v>
      </c>
      <c r="Y64" s="17">
        <f t="shared" si="13"/>
        <v>6.3027065085800651E-2</v>
      </c>
      <c r="Z64" s="17">
        <f t="shared" si="20"/>
        <v>22.703498072584186</v>
      </c>
      <c r="AA64" s="17">
        <f t="shared" si="14"/>
        <v>3.5111420011171769E-2</v>
      </c>
    </row>
    <row r="65" spans="5:27" x14ac:dyDescent="0.2">
      <c r="E65" s="17">
        <v>3.25</v>
      </c>
      <c r="F65" s="17">
        <v>2.7394678180083691E-3</v>
      </c>
      <c r="G65" s="17">
        <v>3.3591559248434738E-2</v>
      </c>
      <c r="H65" s="17">
        <v>5.9167713924375524E-2</v>
      </c>
      <c r="I65" s="17">
        <f t="shared" si="15"/>
        <v>7.4659516765014255E-2</v>
      </c>
      <c r="J65" s="17">
        <f t="shared" si="9"/>
        <v>2.7394678180083691E-3</v>
      </c>
      <c r="K65" s="17">
        <f t="shared" si="21"/>
        <v>41.053283732624152</v>
      </c>
      <c r="L65" s="17">
        <f t="shared" si="10"/>
        <v>3.3591559248434738E-2</v>
      </c>
      <c r="M65" s="17">
        <f t="shared" si="16"/>
        <v>36.971792846454008</v>
      </c>
      <c r="N65" s="17">
        <f t="shared" si="11"/>
        <v>5.9167713924375524E-2</v>
      </c>
      <c r="O65" s="17">
        <f t="shared" si="17"/>
        <v>43.799734588730281</v>
      </c>
      <c r="Q65" s="17">
        <v>3.25</v>
      </c>
      <c r="R65" s="17">
        <v>2.697251440377222E-2</v>
      </c>
      <c r="S65" s="17">
        <v>6.0857421587174415E-2</v>
      </c>
      <c r="T65" s="17">
        <v>3.6554901300598568E-2</v>
      </c>
      <c r="U65" s="17">
        <f t="shared" si="18"/>
        <v>0.14213026845123761</v>
      </c>
      <c r="V65" s="17">
        <f t="shared" si="12"/>
        <v>2.697251440377222E-2</v>
      </c>
      <c r="W65" s="17">
        <f t="shared" si="22"/>
        <v>17.452640340650142</v>
      </c>
      <c r="X65" s="17">
        <f t="shared" si="19"/>
        <v>6.0857421587174415E-2</v>
      </c>
      <c r="Y65" s="17">
        <f t="shared" si="13"/>
        <v>6.0857421587174415E-2</v>
      </c>
      <c r="Z65" s="17">
        <f t="shared" si="20"/>
        <v>25.01742939377343</v>
      </c>
      <c r="AA65" s="17">
        <f t="shared" si="14"/>
        <v>3.6554901300598568E-2</v>
      </c>
    </row>
    <row r="66" spans="5:27" x14ac:dyDescent="0.2">
      <c r="E66" s="17">
        <v>3.5</v>
      </c>
      <c r="F66" s="17">
        <v>2.3346190612485709E-3</v>
      </c>
      <c r="G66" s="17">
        <v>3.3671529955896701E-2</v>
      </c>
      <c r="H66" s="17">
        <v>5.9913523991979328E-2</v>
      </c>
      <c r="I66" s="17">
        <f t="shared" si="15"/>
        <v>7.4579546057552293E-2</v>
      </c>
      <c r="J66" s="17">
        <f t="shared" si="9"/>
        <v>2.3346190612485709E-3</v>
      </c>
      <c r="K66" s="17">
        <f t="shared" si="21"/>
        <v>43.046975404385982</v>
      </c>
      <c r="L66" s="17">
        <f t="shared" si="10"/>
        <v>3.3671529955896701E-2</v>
      </c>
      <c r="M66" s="17">
        <f t="shared" si="16"/>
        <v>40.743539882366605</v>
      </c>
      <c r="N66" s="17">
        <f t="shared" si="11"/>
        <v>5.9913523991979328E-2</v>
      </c>
      <c r="O66" s="17">
        <f t="shared" si="17"/>
        <v>46.188037085275624</v>
      </c>
      <c r="Q66" s="17">
        <v>3.5</v>
      </c>
      <c r="R66" s="17">
        <v>2.515042509945168E-2</v>
      </c>
      <c r="S66" s="17">
        <v>5.8583361534324065E-2</v>
      </c>
      <c r="T66" s="17">
        <v>3.8291562895041362E-2</v>
      </c>
      <c r="U66" s="17">
        <f t="shared" si="18"/>
        <v>0.14440432850408794</v>
      </c>
      <c r="V66" s="17">
        <f t="shared" si="12"/>
        <v>2.515042509945168E-2</v>
      </c>
      <c r="W66" s="17">
        <f t="shared" si="22"/>
        <v>18.635742784151663</v>
      </c>
      <c r="X66" s="17">
        <f t="shared" si="19"/>
        <v>5.8583361534324065E-2</v>
      </c>
      <c r="Y66" s="17">
        <f t="shared" si="13"/>
        <v>5.8583361534324065E-2</v>
      </c>
      <c r="Z66" s="17">
        <f t="shared" si="20"/>
        <v>27.399978669414836</v>
      </c>
      <c r="AA66" s="17">
        <f t="shared" si="14"/>
        <v>3.8291562895041362E-2</v>
      </c>
    </row>
    <row r="67" spans="5:27" x14ac:dyDescent="0.2">
      <c r="E67" s="17">
        <v>3.75</v>
      </c>
      <c r="F67" s="17">
        <v>2.0542941406629244E-3</v>
      </c>
      <c r="G67" s="17">
        <v>3.3413571347496715E-2</v>
      </c>
      <c r="H67" s="17">
        <v>6.0110699981239871E-2</v>
      </c>
      <c r="I67" s="17">
        <f t="shared" si="15"/>
        <v>7.4837504665952279E-2</v>
      </c>
      <c r="J67" s="17">
        <f t="shared" si="9"/>
        <v>2.0542941406629244E-3</v>
      </c>
      <c r="K67" s="17">
        <f t="shared" si="21"/>
        <v>45.038766916642061</v>
      </c>
      <c r="L67" s="17">
        <f t="shared" si="10"/>
        <v>3.3413571347496715E-2</v>
      </c>
      <c r="M67" s="17">
        <f t="shared" si="16"/>
        <v>44.523290452891267</v>
      </c>
      <c r="N67" s="17">
        <f t="shared" si="11"/>
        <v>6.0110699981239871E-2</v>
      </c>
      <c r="O67" s="17">
        <f t="shared" si="17"/>
        <v>48.561316541410122</v>
      </c>
      <c r="Q67" s="17">
        <v>3.75</v>
      </c>
      <c r="R67" s="17">
        <v>2.3263851350193009E-2</v>
      </c>
      <c r="S67" s="17">
        <v>5.6237678210057131E-2</v>
      </c>
      <c r="T67" s="17">
        <v>3.9674381493770616E-2</v>
      </c>
      <c r="U67" s="17">
        <f t="shared" si="18"/>
        <v>0.14675001182835487</v>
      </c>
      <c r="V67" s="17">
        <f t="shared" si="12"/>
        <v>2.3263851350193009E-2</v>
      </c>
      <c r="W67" s="17">
        <f t="shared" si="22"/>
        <v>19.803803425403387</v>
      </c>
      <c r="X67" s="17">
        <f t="shared" si="19"/>
        <v>5.6237678210057131E-2</v>
      </c>
      <c r="Y67" s="17">
        <f t="shared" si="13"/>
        <v>5.6237678210057131E-2</v>
      </c>
      <c r="Z67" s="17">
        <f t="shared" si="20"/>
        <v>29.858912403153369</v>
      </c>
      <c r="AA67" s="17">
        <f t="shared" si="14"/>
        <v>3.9674381493770616E-2</v>
      </c>
    </row>
    <row r="68" spans="5:27" x14ac:dyDescent="0.2">
      <c r="E68" s="17">
        <v>4</v>
      </c>
      <c r="F68" s="17">
        <v>1.8411013558541707E-3</v>
      </c>
      <c r="G68" s="17">
        <v>3.2859341832688835E-2</v>
      </c>
      <c r="H68" s="17">
        <v>5.9452053768623662E-2</v>
      </c>
      <c r="I68" s="17">
        <f t="shared" si="15"/>
        <v>7.5391734180760159E-2</v>
      </c>
      <c r="J68" s="17">
        <f t="shared" si="9"/>
        <v>1.8411013558541707E-3</v>
      </c>
      <c r="K68" s="17">
        <f t="shared" si="21"/>
        <v>47.021939143300386</v>
      </c>
      <c r="L68" s="17">
        <f t="shared" si="10"/>
        <v>3.2859341832688835E-2</v>
      </c>
      <c r="M68" s="17">
        <f t="shared" si="16"/>
        <v>48.340053123924562</v>
      </c>
      <c r="N68" s="17">
        <f t="shared" si="11"/>
        <v>5.9452053768623662E-2</v>
      </c>
      <c r="O68" s="17">
        <f t="shared" si="17"/>
        <v>50.941921193458683</v>
      </c>
      <c r="Q68" s="17">
        <v>4</v>
      </c>
      <c r="R68" s="17">
        <v>2.1559556777920354E-2</v>
      </c>
      <c r="S68" s="17">
        <v>5.4246872284465446E-2</v>
      </c>
      <c r="T68" s="17">
        <v>4.0891171034407231E-2</v>
      </c>
      <c r="U68" s="17">
        <f t="shared" si="18"/>
        <v>0.14874081775394657</v>
      </c>
      <c r="V68" s="17">
        <f t="shared" si="12"/>
        <v>2.1559556777920354E-2</v>
      </c>
      <c r="W68" s="17">
        <f t="shared" si="22"/>
        <v>20.958130280081999</v>
      </c>
      <c r="X68" s="17">
        <f t="shared" si="19"/>
        <v>5.4246872284465446E-2</v>
      </c>
      <c r="Y68" s="17">
        <f t="shared" si="13"/>
        <v>5.4246872284465446E-2</v>
      </c>
      <c r="Z68" s="17">
        <f t="shared" si="20"/>
        <v>32.394757743863437</v>
      </c>
      <c r="AA68" s="17">
        <f t="shared" si="14"/>
        <v>4.0891171034407231E-2</v>
      </c>
    </row>
    <row r="69" spans="5:27" x14ac:dyDescent="0.2">
      <c r="E69" s="17">
        <v>4.25</v>
      </c>
      <c r="F69" s="17">
        <v>1.7157741509373184E-3</v>
      </c>
      <c r="G69" s="17">
        <v>3.2098672160277654E-2</v>
      </c>
      <c r="H69" s="17">
        <v>6.090759263776703E-2</v>
      </c>
      <c r="I69" s="17">
        <f t="shared" si="15"/>
        <v>7.6152403853171347E-2</v>
      </c>
      <c r="J69" s="17">
        <f t="shared" si="9"/>
        <v>1.7157741509373184E-3</v>
      </c>
      <c r="K69" s="17">
        <f t="shared" si="21"/>
        <v>48.991333511890559</v>
      </c>
      <c r="L69" s="17">
        <f t="shared" si="10"/>
        <v>3.2098672160277654E-2</v>
      </c>
      <c r="M69" s="17">
        <f t="shared" si="16"/>
        <v>52.218499707538022</v>
      </c>
      <c r="N69" s="17">
        <f t="shared" si="11"/>
        <v>6.090759263776703E-2</v>
      </c>
      <c r="O69" s="17">
        <f t="shared" si="17"/>
        <v>53.309908023451278</v>
      </c>
      <c r="Q69" s="17">
        <v>4.25</v>
      </c>
      <c r="R69" s="17">
        <v>1.9853791422054009E-2</v>
      </c>
      <c r="S69" s="17">
        <v>5.1894853791200506E-2</v>
      </c>
      <c r="T69" s="17">
        <v>4.2421481784532394E-2</v>
      </c>
      <c r="U69" s="17">
        <f t="shared" si="18"/>
        <v>0.15109283624721151</v>
      </c>
      <c r="V69" s="17">
        <f t="shared" si="12"/>
        <v>1.9853791422054009E-2</v>
      </c>
      <c r="W69" s="17">
        <f t="shared" si="22"/>
        <v>22.099062128209837</v>
      </c>
      <c r="X69" s="17">
        <f t="shared" si="19"/>
        <v>5.1894853791200506E-2</v>
      </c>
      <c r="Y69" s="17">
        <f t="shared" si="13"/>
        <v>5.1894853791200506E-2</v>
      </c>
      <c r="Z69" s="17">
        <f t="shared" si="20"/>
        <v>35.013272879253407</v>
      </c>
      <c r="AA69" s="17">
        <f t="shared" si="14"/>
        <v>4.2421481784532394E-2</v>
      </c>
    </row>
    <row r="70" spans="5:27" x14ac:dyDescent="0.2">
      <c r="E70" s="17">
        <v>4.5</v>
      </c>
      <c r="F70" s="17">
        <v>1.6152302608732879E-3</v>
      </c>
      <c r="G70" s="17">
        <v>3.1912125125653321E-2</v>
      </c>
      <c r="H70" s="17">
        <v>6.0599762805849472E-2</v>
      </c>
      <c r="I70" s="17">
        <f t="shared" si="15"/>
        <v>7.6338950887795673E-2</v>
      </c>
      <c r="J70" s="17">
        <f t="shared" si="9"/>
        <v>1.6152302608732879E-3</v>
      </c>
      <c r="K70" s="17">
        <f t="shared" si="21"/>
        <v>50.950935299747357</v>
      </c>
      <c r="L70" s="17">
        <f t="shared" si="10"/>
        <v>3.1912125125653321E-2</v>
      </c>
      <c r="M70" s="17">
        <f t="shared" si="16"/>
        <v>56.142792619298611</v>
      </c>
      <c r="N70" s="17">
        <f t="shared" si="11"/>
        <v>6.0599762805849472E-2</v>
      </c>
      <c r="O70" s="17">
        <f t="shared" si="17"/>
        <v>55.659984255620174</v>
      </c>
      <c r="Q70" s="17">
        <v>4.5</v>
      </c>
      <c r="R70" s="17">
        <v>1.81711479282867E-2</v>
      </c>
      <c r="S70" s="17">
        <v>5.0173295743410173E-2</v>
      </c>
      <c r="T70" s="17">
        <v>4.3244945946729813E-2</v>
      </c>
      <c r="U70" s="17">
        <f t="shared" si="18"/>
        <v>0.15281439429500182</v>
      </c>
      <c r="V70" s="17">
        <f t="shared" si="12"/>
        <v>1.81711479282867E-2</v>
      </c>
      <c r="W70" s="17">
        <f t="shared" si="22"/>
        <v>23.227743036206189</v>
      </c>
      <c r="X70" s="17">
        <f t="shared" si="19"/>
        <v>5.0173295743410173E-2</v>
      </c>
      <c r="Y70" s="17">
        <f t="shared" si="13"/>
        <v>5.0173295743410173E-2</v>
      </c>
      <c r="Z70" s="17">
        <f t="shared" si="20"/>
        <v>37.71506426230868</v>
      </c>
      <c r="AA70" s="17">
        <f t="shared" si="14"/>
        <v>4.3244945946729813E-2</v>
      </c>
    </row>
    <row r="71" spans="5:27" x14ac:dyDescent="0.2">
      <c r="E71" s="17">
        <v>4.75</v>
      </c>
      <c r="F71" s="17">
        <v>1.5856674316345122E-3</v>
      </c>
      <c r="G71" s="17">
        <v>3.1500919829827584E-2</v>
      </c>
      <c r="H71" s="17">
        <v>6.0714981315398688E-2</v>
      </c>
      <c r="I71" s="17">
        <f t="shared" si="15"/>
        <v>7.675015618362141E-2</v>
      </c>
      <c r="J71" s="17">
        <f t="shared" si="9"/>
        <v>1.5856674316345122E-3</v>
      </c>
      <c r="K71" s="17">
        <f t="shared" si="21"/>
        <v>52.904413518699371</v>
      </c>
      <c r="L71" s="17">
        <f t="shared" si="10"/>
        <v>3.1500919829827584E-2</v>
      </c>
      <c r="M71" s="17">
        <f t="shared" si="16"/>
        <v>60.096651086133278</v>
      </c>
      <c r="N71" s="17">
        <f t="shared" si="11"/>
        <v>6.0714981315398688E-2</v>
      </c>
      <c r="O71" s="17">
        <f t="shared" si="17"/>
        <v>58.013044985491902</v>
      </c>
      <c r="Q71" s="17">
        <v>4.75</v>
      </c>
      <c r="R71" s="17">
        <v>1.6690312919274735E-2</v>
      </c>
      <c r="S71" s="17">
        <v>4.8252140003744524E-2</v>
      </c>
      <c r="T71" s="17">
        <v>4.478659067647478E-2</v>
      </c>
      <c r="U71" s="17">
        <f t="shared" si="18"/>
        <v>0.15473555003466749</v>
      </c>
      <c r="V71" s="17">
        <f t="shared" si="12"/>
        <v>1.6690312919274735E-2</v>
      </c>
      <c r="W71" s="17">
        <f t="shared" si="22"/>
        <v>24.345716468445012</v>
      </c>
      <c r="X71" s="17">
        <f t="shared" si="19"/>
        <v>4.8252140003744524E-2</v>
      </c>
      <c r="Y71" s="17">
        <f t="shared" si="13"/>
        <v>4.8252140003744524E-2</v>
      </c>
      <c r="Z71" s="17">
        <f t="shared" si="20"/>
        <v>40.496558267527895</v>
      </c>
      <c r="AA71" s="17">
        <f t="shared" si="14"/>
        <v>4.478659067647478E-2</v>
      </c>
    </row>
    <row r="72" spans="5:27" x14ac:dyDescent="0.2">
      <c r="E72" s="17">
        <v>5.25</v>
      </c>
      <c r="F72" s="17">
        <v>1.5585513078886235E-3</v>
      </c>
      <c r="G72" s="17">
        <v>3.1482626049088733E-2</v>
      </c>
      <c r="H72" s="17">
        <v>6.0533861385805077E-2</v>
      </c>
      <c r="I72" s="17">
        <f t="shared" si="15"/>
        <v>7.6768449964360261E-2</v>
      </c>
      <c r="J72" s="17">
        <f t="shared" si="9"/>
        <v>1.5585513078886235E-3</v>
      </c>
      <c r="K72" s="17">
        <f t="shared" si="21"/>
        <v>56.802623112351725</v>
      </c>
      <c r="L72" s="17">
        <f t="shared" si="10"/>
        <v>3.1482626049088733E-2</v>
      </c>
      <c r="M72" s="17">
        <f>M71+(((G72+G71)/2)^$C$55)*(E72-E71)</f>
        <v>68.04747829331113</v>
      </c>
      <c r="N72" s="17">
        <f t="shared" si="11"/>
        <v>6.0533861385805077E-2</v>
      </c>
      <c r="O72" s="17">
        <f t="shared" si="17"/>
        <v>62.721212638680541</v>
      </c>
      <c r="Q72" s="17">
        <v>5.25</v>
      </c>
      <c r="R72" s="17">
        <v>1.3772935698930703E-2</v>
      </c>
      <c r="S72" s="17">
        <v>4.4560697669099252E-2</v>
      </c>
      <c r="T72" s="17">
        <v>4.720696831397464E-2</v>
      </c>
      <c r="U72" s="17">
        <f t="shared" si="18"/>
        <v>0.15842699236931276</v>
      </c>
      <c r="V72" s="17">
        <f t="shared" si="12"/>
        <v>1.3772935698930703E-2</v>
      </c>
      <c r="W72" s="17">
        <f t="shared" si="22"/>
        <v>26.549546783155936</v>
      </c>
      <c r="X72" s="17">
        <f t="shared" si="19"/>
        <v>4.4560697669099252E-2</v>
      </c>
      <c r="Y72" s="17">
        <f t="shared" si="13"/>
        <v>4.4560697669099252E-2</v>
      </c>
      <c r="Z72" s="17">
        <f t="shared" si="20"/>
        <v>46.327081900472095</v>
      </c>
      <c r="AA72" s="17">
        <f t="shared" si="14"/>
        <v>4.720696831397464E-2</v>
      </c>
    </row>
    <row r="73" spans="5:27" x14ac:dyDescent="0.2">
      <c r="E73" s="17">
        <v>5.75</v>
      </c>
      <c r="F73" s="17">
        <v>1.5312806233812775E-3</v>
      </c>
      <c r="G73" s="17">
        <v>3.0202046551856345E-2</v>
      </c>
      <c r="H73" s="17">
        <v>6.0636384454293091E-2</v>
      </c>
      <c r="I73" s="17">
        <f t="shared" si="15"/>
        <v>7.8049029461592645E-2</v>
      </c>
      <c r="J73" s="17">
        <f t="shared" si="9"/>
        <v>1.5312806233812775E-3</v>
      </c>
      <c r="K73" s="17">
        <f t="shared" si="21"/>
        <v>60.6746468124866</v>
      </c>
      <c r="L73" s="17">
        <f t="shared" si="10"/>
        <v>3.0202046551856345E-2</v>
      </c>
      <c r="M73" s="17">
        <f t="shared" si="16"/>
        <v>76.131960130251272</v>
      </c>
      <c r="N73" s="17">
        <f t="shared" si="11"/>
        <v>6.0636384454293091E-2</v>
      </c>
      <c r="O73" s="17">
        <f t="shared" si="17"/>
        <v>67.431823288990884</v>
      </c>
      <c r="Q73" s="17">
        <v>5.75</v>
      </c>
      <c r="R73" s="17">
        <v>1.1307135690066937E-2</v>
      </c>
      <c r="S73" s="17">
        <v>4.1493315973651419E-2</v>
      </c>
      <c r="T73" s="17">
        <v>4.8823502999334717E-2</v>
      </c>
      <c r="U73" s="17">
        <f t="shared" si="18"/>
        <v>0.16149437406476058</v>
      </c>
      <c r="V73" s="17">
        <f t="shared" si="12"/>
        <v>1.1307135690066937E-2</v>
      </c>
      <c r="W73" s="17">
        <f t="shared" si="22"/>
        <v>28.716050328230782</v>
      </c>
      <c r="X73" s="17">
        <f t="shared" si="19"/>
        <v>4.1493315973651419E-2</v>
      </c>
      <c r="Y73" s="17">
        <f t="shared" si="13"/>
        <v>4.1493315973651419E-2</v>
      </c>
      <c r="Z73" s="17">
        <f t="shared" si="20"/>
        <v>52.521165976848536</v>
      </c>
      <c r="AA73" s="17">
        <f t="shared" si="14"/>
        <v>4.8823502999334717E-2</v>
      </c>
    </row>
    <row r="74" spans="5:27" x14ac:dyDescent="0.2">
      <c r="E74" s="17">
        <v>6.25</v>
      </c>
      <c r="F74" s="17">
        <v>1.4829989194090308E-3</v>
      </c>
      <c r="G74" s="17">
        <v>2.9321245764663745E-2</v>
      </c>
      <c r="H74" s="17">
        <v>6.0525882536846431E-2</v>
      </c>
      <c r="I74" s="17">
        <f t="shared" si="15"/>
        <v>7.8929830248785249E-2</v>
      </c>
      <c r="J74" s="17">
        <f t="shared" si="9"/>
        <v>1.4829989194090308E-3</v>
      </c>
      <c r="K74" s="17">
        <f t="shared" si="21"/>
        <v>64.503961564528126</v>
      </c>
      <c r="L74" s="17">
        <f t="shared" si="10"/>
        <v>2.9321245764663745E-2</v>
      </c>
      <c r="M74" s="17">
        <f t="shared" si="16"/>
        <v>84.450449101540471</v>
      </c>
      <c r="N74" s="17">
        <f t="shared" si="11"/>
        <v>6.0525882536846431E-2</v>
      </c>
      <c r="O74" s="17">
        <f t="shared" si="17"/>
        <v>72.142682102392357</v>
      </c>
      <c r="Q74" s="17">
        <v>6.25</v>
      </c>
      <c r="R74" s="17">
        <v>9.0396129728919829E-3</v>
      </c>
      <c r="S74" s="17">
        <v>3.8344657422560074E-2</v>
      </c>
      <c r="T74" s="17">
        <v>5.0763994580197973E-2</v>
      </c>
      <c r="U74" s="17">
        <f t="shared" si="18"/>
        <v>0.16464303261585195</v>
      </c>
      <c r="V74" s="17">
        <f t="shared" si="12"/>
        <v>9.0396129728919829E-3</v>
      </c>
      <c r="W74" s="17">
        <f t="shared" si="22"/>
        <v>30.849456317771203</v>
      </c>
      <c r="X74" s="17">
        <f t="shared" si="19"/>
        <v>3.8344657422560074E-2</v>
      </c>
      <c r="Y74" s="17">
        <f t="shared" si="13"/>
        <v>3.8344657422560074E-2</v>
      </c>
      <c r="Z74" s="17">
        <f t="shared" si="20"/>
        <v>59.09814410218317</v>
      </c>
      <c r="AA74" s="17">
        <f t="shared" si="14"/>
        <v>5.0763994580197973E-2</v>
      </c>
    </row>
    <row r="75" spans="5:27" x14ac:dyDescent="0.2">
      <c r="E75" s="17">
        <v>6.75</v>
      </c>
      <c r="F75" s="17">
        <v>1.5478927755583998E-3</v>
      </c>
      <c r="G75" s="17">
        <v>2.907318211357859E-2</v>
      </c>
      <c r="H75" s="17">
        <v>6.152837301502978E-2</v>
      </c>
      <c r="I75" s="17">
        <f t="shared" si="15"/>
        <v>7.91778938998704E-2</v>
      </c>
      <c r="J75" s="17">
        <f t="shared" si="9"/>
        <v>1.5478927755583998E-3</v>
      </c>
      <c r="K75" s="17">
        <f t="shared" si="21"/>
        <v>68.311388088074509</v>
      </c>
      <c r="L75" s="17">
        <f t="shared" si="10"/>
        <v>2.907318211357859E-2</v>
      </c>
      <c r="M75" s="17">
        <f t="shared" si="16"/>
        <v>92.897339802609935</v>
      </c>
      <c r="N75" s="17">
        <f t="shared" si="11"/>
        <v>6.152837301502978E-2</v>
      </c>
      <c r="O75" s="17">
        <f>O74+(((H75+H74)/2)^$C$55)*(E75-E74)</f>
        <v>76.825978667726602</v>
      </c>
      <c r="Q75" s="17">
        <v>6.75</v>
      </c>
      <c r="R75" s="17">
        <v>7.1820135417715661E-3</v>
      </c>
      <c r="S75" s="17">
        <v>3.5065735450135187E-2</v>
      </c>
      <c r="T75" s="17">
        <v>5.3000697209632477E-2</v>
      </c>
      <c r="U75" s="17">
        <f t="shared" si="18"/>
        <v>0.16792195458827683</v>
      </c>
      <c r="V75" s="17">
        <f t="shared" si="12"/>
        <v>7.1820135417715661E-3</v>
      </c>
      <c r="W75" s="17">
        <f t="shared" si="22"/>
        <v>32.949811687482971</v>
      </c>
      <c r="X75" s="17">
        <f t="shared" si="19"/>
        <v>3.5065735450135187E-2</v>
      </c>
      <c r="Y75" s="17">
        <f t="shared" si="13"/>
        <v>3.5065735450135187E-2</v>
      </c>
      <c r="Z75" s="17">
        <f t="shared" si="20"/>
        <v>66.131910849658524</v>
      </c>
      <c r="AA75" s="17">
        <f t="shared" si="14"/>
        <v>5.3000697209632477E-2</v>
      </c>
    </row>
    <row r="76" spans="5:27" x14ac:dyDescent="0.2">
      <c r="E76" s="17">
        <v>7.25</v>
      </c>
      <c r="F76" s="17">
        <v>1.5820957054197453E-3</v>
      </c>
      <c r="G76" s="17">
        <v>2.8633154286570733E-2</v>
      </c>
      <c r="H76" s="17">
        <v>6.1799377186272132E-2</v>
      </c>
      <c r="I76" s="17">
        <f>0.108251076013449-G76</f>
        <v>7.961792172687826E-2</v>
      </c>
      <c r="J76" s="17">
        <f t="shared" si="9"/>
        <v>1.5820957054197453E-3</v>
      </c>
      <c r="K76" s="17">
        <f>K75+(((I76+I75)/2)^$C$55)*(E76-E75)</f>
        <v>72.105610258904704</v>
      </c>
      <c r="L76" s="17">
        <f t="shared" si="10"/>
        <v>2.8633154286570733E-2</v>
      </c>
      <c r="M76" s="17">
        <f t="shared" si="16"/>
        <v>101.42471159039677</v>
      </c>
      <c r="N76" s="17">
        <f t="shared" si="11"/>
        <v>6.1799377186272132E-2</v>
      </c>
      <c r="O76" s="17">
        <f>O75+(((H76+H75)/2)^$C$55)*(E76-E75)</f>
        <v>81.470546967377118</v>
      </c>
      <c r="Q76" s="17">
        <v>7.25</v>
      </c>
      <c r="R76" s="17">
        <v>5.3259859881821942E-3</v>
      </c>
      <c r="S76" s="17">
        <v>3.348061810803523E-2</v>
      </c>
      <c r="T76" s="17">
        <v>5.327366308819384E-2</v>
      </c>
      <c r="U76" s="17">
        <f t="shared" si="18"/>
        <v>0.16950707193037678</v>
      </c>
      <c r="V76" s="17">
        <f t="shared" si="12"/>
        <v>5.3259859881821942E-3</v>
      </c>
      <c r="W76" s="17">
        <f t="shared" si="22"/>
        <v>35.025910641652196</v>
      </c>
      <c r="X76" s="17">
        <f t="shared" si="19"/>
        <v>3.348061810803523E-2</v>
      </c>
      <c r="Y76" s="17">
        <f t="shared" si="13"/>
        <v>3.348061810803523E-2</v>
      </c>
      <c r="Z76" s="17">
        <f t="shared" si="20"/>
        <v>73.562213701063513</v>
      </c>
      <c r="AA76" s="17">
        <f t="shared" si="14"/>
        <v>5.327366308819384E-2</v>
      </c>
    </row>
    <row r="77" spans="5:27" x14ac:dyDescent="0.2">
      <c r="Q77" s="17">
        <v>7.75</v>
      </c>
      <c r="R77" s="17">
        <v>4.0945213121165629E-3</v>
      </c>
      <c r="S77" s="17">
        <v>3.0897967814006663E-2</v>
      </c>
      <c r="T77" s="17">
        <v>5.3292962784912884E-2</v>
      </c>
      <c r="U77" s="17">
        <f t="shared" si="18"/>
        <v>0.17208972222440533</v>
      </c>
      <c r="V77" s="17">
        <f t="shared" si="12"/>
        <v>4.0945213121165629E-3</v>
      </c>
      <c r="W77" s="17">
        <f t="shared" si="22"/>
        <v>37.081720630428272</v>
      </c>
      <c r="X77" s="17">
        <f t="shared" si="19"/>
        <v>3.0897967814006663E-2</v>
      </c>
      <c r="Y77" s="17">
        <f t="shared" si="13"/>
        <v>3.0897967814006663E-2</v>
      </c>
      <c r="Z77" s="17">
        <f t="shared" si="20"/>
        <v>81.374908415603215</v>
      </c>
      <c r="AA77" s="17">
        <f t="shared" si="14"/>
        <v>5.3292962784912884E-2</v>
      </c>
    </row>
    <row r="78" spans="5:27" x14ac:dyDescent="0.2">
      <c r="Q78" s="17">
        <v>8.25</v>
      </c>
      <c r="R78" s="17">
        <v>3.1119913395182726E-3</v>
      </c>
      <c r="S78" s="17">
        <v>3.0606652112764993E-2</v>
      </c>
      <c r="T78" s="17">
        <v>5.3399726533365603E-2</v>
      </c>
      <c r="U78" s="17">
        <f t="shared" si="18"/>
        <v>0.17238103792564702</v>
      </c>
      <c r="V78" s="17">
        <f t="shared" si="12"/>
        <v>3.1119913395182726E-3</v>
      </c>
      <c r="W78" s="17">
        <f t="shared" si="22"/>
        <v>39.123797612844896</v>
      </c>
      <c r="X78" s="17">
        <f t="shared" si="19"/>
        <v>3.0606652112764993E-2</v>
      </c>
      <c r="Y78" s="17">
        <f t="shared" si="13"/>
        <v>3.0606652112764993E-2</v>
      </c>
      <c r="Z78" s="17">
        <f t="shared" si="20"/>
        <v>89.478318351830964</v>
      </c>
      <c r="AA78" s="17">
        <f t="shared" si="14"/>
        <v>5.3399726533365603E-2</v>
      </c>
    </row>
    <row r="79" spans="5:27" x14ac:dyDescent="0.2">
      <c r="Q79" s="17">
        <v>8.75</v>
      </c>
      <c r="R79" s="17">
        <v>2.4917579387312527E-3</v>
      </c>
      <c r="S79" s="17">
        <v>2.9046019812580062E-2</v>
      </c>
      <c r="T79" s="17">
        <v>5.4442725087114431E-2</v>
      </c>
      <c r="U79" s="17">
        <f t="shared" si="18"/>
        <v>0.17394167022583196</v>
      </c>
      <c r="V79" s="17">
        <f t="shared" si="12"/>
        <v>2.4917579387312527E-3</v>
      </c>
      <c r="W79" s="17">
        <f t="shared" si="22"/>
        <v>41.157133968209685</v>
      </c>
      <c r="X79" s="17">
        <f t="shared" si="19"/>
        <v>2.9046019812580062E-2</v>
      </c>
      <c r="Y79" s="17">
        <f t="shared" si="13"/>
        <v>2.9046019812580062E-2</v>
      </c>
      <c r="Z79" s="17">
        <f t="shared" si="20"/>
        <v>97.782370732885326</v>
      </c>
      <c r="AA79" s="17">
        <f t="shared" si="14"/>
        <v>5.4442725087114431E-2</v>
      </c>
    </row>
    <row r="80" spans="5:27" x14ac:dyDescent="0.2">
      <c r="Q80" s="17">
        <v>9.25</v>
      </c>
      <c r="R80" s="17">
        <v>2.2184079530112523E-3</v>
      </c>
      <c r="S80" s="17">
        <v>2.8312331960689503E-2</v>
      </c>
      <c r="T80" s="17">
        <v>5.5448092326982362E-2</v>
      </c>
      <c r="U80" s="17">
        <f t="shared" si="18"/>
        <v>0.1746753580777225</v>
      </c>
      <c r="V80" s="17">
        <f t="shared" si="12"/>
        <v>2.2184079530112523E-3</v>
      </c>
      <c r="W80" s="17">
        <f t="shared" si="22"/>
        <v>43.179757816673501</v>
      </c>
      <c r="X80" s="17">
        <f t="shared" si="19"/>
        <v>2.8312331960689503E-2</v>
      </c>
      <c r="Y80" s="17">
        <f t="shared" si="13"/>
        <v>2.8312331960689503E-2</v>
      </c>
      <c r="Z80" s="17">
        <f t="shared" si="20"/>
        <v>106.35110491381292</v>
      </c>
      <c r="AA80" s="17">
        <f t="shared" si="14"/>
        <v>5.5448092326982362E-2</v>
      </c>
    </row>
    <row r="81" spans="2:27" x14ac:dyDescent="0.2">
      <c r="Q81" s="17">
        <v>9.75</v>
      </c>
      <c r="R81" s="17">
        <v>2.0762783994257459E-3</v>
      </c>
      <c r="S81" s="17">
        <v>2.7348986039055553E-2</v>
      </c>
      <c r="T81" s="17">
        <v>5.5453093990809214E-2</v>
      </c>
      <c r="U81" s="17">
        <f t="shared" si="18"/>
        <v>0.17563870399935644</v>
      </c>
      <c r="V81" s="17">
        <f t="shared" si="12"/>
        <v>2.0762783994257459E-3</v>
      </c>
      <c r="W81" s="17">
        <f t="shared" si="22"/>
        <v>45.194539269119161</v>
      </c>
      <c r="X81" s="17">
        <f t="shared" si="19"/>
        <v>2.7348986039055553E-2</v>
      </c>
      <c r="Y81" s="17">
        <f t="shared" si="13"/>
        <v>2.7348986039055553E-2</v>
      </c>
      <c r="Z81" s="17">
        <f t="shared" si="20"/>
        <v>115.1282082655926</v>
      </c>
      <c r="AA81" s="17">
        <f t="shared" si="14"/>
        <v>5.5453093990809214E-2</v>
      </c>
    </row>
    <row r="82" spans="2:27" x14ac:dyDescent="0.2">
      <c r="Q82" s="17">
        <v>10.25</v>
      </c>
      <c r="R82" s="17">
        <v>2.1827614319036175E-3</v>
      </c>
      <c r="S82" s="17">
        <v>2.7210853354230725E-2</v>
      </c>
      <c r="T82" s="17">
        <v>5.5455851090340506E-2</v>
      </c>
      <c r="U82" s="17">
        <f t="shared" si="18"/>
        <v>0.17577683668418129</v>
      </c>
      <c r="V82" s="17">
        <f t="shared" si="12"/>
        <v>2.1827614319036175E-3</v>
      </c>
      <c r="W82" s="17">
        <f t="shared" si="22"/>
        <v>47.204267023290399</v>
      </c>
      <c r="X82" s="17">
        <f t="shared" si="19"/>
        <v>2.7210853354230725E-2</v>
      </c>
      <c r="Y82" s="17">
        <f t="shared" si="13"/>
        <v>2.7210853354230725E-2</v>
      </c>
      <c r="Z82" s="17">
        <f t="shared" si="20"/>
        <v>124.04678460979508</v>
      </c>
      <c r="AA82" s="17">
        <f t="shared" si="14"/>
        <v>5.5455851090340506E-2</v>
      </c>
    </row>
    <row r="83" spans="2:27" x14ac:dyDescent="0.2">
      <c r="Q83" s="17">
        <v>10.75</v>
      </c>
      <c r="R83" s="17">
        <v>2.112137465077163E-3</v>
      </c>
      <c r="S83" s="17">
        <v>2.7129771999702398E-2</v>
      </c>
      <c r="T83" s="17">
        <v>5.5463497480482772E-2</v>
      </c>
      <c r="U83" s="17">
        <f t="shared" si="18"/>
        <v>0.17585791803870959</v>
      </c>
      <c r="V83" s="17">
        <f t="shared" si="12"/>
        <v>2.112137465077163E-3</v>
      </c>
      <c r="W83" s="17">
        <f t="shared" si="22"/>
        <v>49.212992400978457</v>
      </c>
      <c r="X83" s="17">
        <f t="shared" si="19"/>
        <v>2.7129771999702398E-2</v>
      </c>
      <c r="Y83" s="17">
        <f t="shared" si="13"/>
        <v>2.7129771999702398E-2</v>
      </c>
      <c r="Z83" s="17">
        <f t="shared" si="20"/>
        <v>132.99413191068712</v>
      </c>
      <c r="AA83" s="17">
        <f t="shared" si="14"/>
        <v>5.5463497480482772E-2</v>
      </c>
    </row>
    <row r="84" spans="2:27" x14ac:dyDescent="0.2">
      <c r="Q84" s="17">
        <v>11.25</v>
      </c>
      <c r="R84" s="17">
        <v>2.1470431387532042E-3</v>
      </c>
      <c r="S84" s="17">
        <v>2.6491941201513998E-2</v>
      </c>
      <c r="T84" s="17">
        <v>5.5469632949494356E-2</v>
      </c>
      <c r="U84" s="17">
        <f t="shared" si="18"/>
        <v>0.176495748836898</v>
      </c>
      <c r="V84" s="17">
        <f t="shared" si="12"/>
        <v>2.1470431387532042E-3</v>
      </c>
      <c r="W84" s="17">
        <f t="shared" si="22"/>
        <v>51.218438364593268</v>
      </c>
      <c r="X84" s="17">
        <f t="shared" si="19"/>
        <v>2.6491941201513998E-2</v>
      </c>
      <c r="Y84" s="17">
        <f t="shared" si="13"/>
        <v>2.6491941201513998E-2</v>
      </c>
      <c r="Z84" s="17">
        <f t="shared" si="20"/>
        <v>142.03731768156609</v>
      </c>
      <c r="AA84" s="17">
        <f t="shared" si="14"/>
        <v>5.5469632949494356E-2</v>
      </c>
    </row>
    <row r="85" spans="2:27" x14ac:dyDescent="0.2">
      <c r="Q85" s="17">
        <v>11.75</v>
      </c>
      <c r="R85" s="17">
        <v>2.1297687862652614E-3</v>
      </c>
      <c r="S85" s="17">
        <v>2.6196038065972677E-2</v>
      </c>
      <c r="T85" s="17">
        <v>5.5465332032502625E-2</v>
      </c>
      <c r="U85" s="17">
        <f t="shared" si="18"/>
        <v>0.17679165197243935</v>
      </c>
      <c r="V85" s="17">
        <f t="shared" si="12"/>
        <v>2.1297687862652614E-3</v>
      </c>
      <c r="W85" s="17">
        <f t="shared" si="22"/>
        <v>53.219642912564161</v>
      </c>
      <c r="X85" s="17">
        <f t="shared" si="19"/>
        <v>2.6196038065972677E-2</v>
      </c>
      <c r="Y85" s="17">
        <f t="shared" si="13"/>
        <v>2.6196038065972677E-2</v>
      </c>
      <c r="Z85" s="17">
        <f t="shared" si="20"/>
        <v>151.20848817008283</v>
      </c>
      <c r="AA85" s="17">
        <f t="shared" si="14"/>
        <v>5.5465332032502625E-2</v>
      </c>
    </row>
    <row r="86" spans="2:27" ht="16" customHeight="1" x14ac:dyDescent="0.2">
      <c r="Q86" s="17">
        <v>12.25</v>
      </c>
      <c r="R86" s="17">
        <v>2.0746635813495341E-3</v>
      </c>
      <c r="S86" s="17">
        <v>2.5578230135003141E-2</v>
      </c>
      <c r="T86" s="17">
        <v>5.5519155510543428E-2</v>
      </c>
      <c r="U86" s="17">
        <f t="shared" si="18"/>
        <v>0.17740945990340887</v>
      </c>
      <c r="V86" s="17">
        <f t="shared" si="12"/>
        <v>2.0746635813495341E-3</v>
      </c>
      <c r="W86" s="17">
        <f t="shared" si="22"/>
        <v>55.216716485536253</v>
      </c>
      <c r="X86" s="17">
        <f t="shared" si="19"/>
        <v>2.5578230135003141E-2</v>
      </c>
      <c r="Y86" s="17">
        <f t="shared" si="13"/>
        <v>2.5578230135003141E-2</v>
      </c>
      <c r="Z86" s="17">
        <f t="shared" si="20"/>
        <v>160.50891382726198</v>
      </c>
      <c r="AA86" s="17">
        <f t="shared" si="14"/>
        <v>5.5519155510543428E-2</v>
      </c>
    </row>
    <row r="87" spans="2:27" x14ac:dyDescent="0.2">
      <c r="Q87" s="17">
        <v>12.75</v>
      </c>
      <c r="R87" s="17">
        <v>2.0952134049680676E-3</v>
      </c>
      <c r="S87" s="17">
        <v>2.5101802476728243E-2</v>
      </c>
      <c r="T87" s="17">
        <v>5.5562098643606284E-2</v>
      </c>
      <c r="U87" s="17">
        <f t="shared" si="18"/>
        <v>0.17788588756168378</v>
      </c>
      <c r="V87" s="17">
        <f t="shared" si="12"/>
        <v>2.0952134049680676E-3</v>
      </c>
      <c r="W87" s="17">
        <f t="shared" si="22"/>
        <v>57.208868085076894</v>
      </c>
      <c r="X87" s="17">
        <f t="shared" si="19"/>
        <v>2.5101802476728243E-2</v>
      </c>
      <c r="Y87" s="17">
        <f t="shared" si="13"/>
        <v>2.5101802476728243E-2</v>
      </c>
      <c r="Z87" s="17">
        <f t="shared" si="20"/>
        <v>169.96964042915133</v>
      </c>
      <c r="AA87" s="17">
        <f t="shared" si="14"/>
        <v>5.5562098643606284E-2</v>
      </c>
    </row>
    <row r="88" spans="2:27" x14ac:dyDescent="0.2">
      <c r="Q88" s="17">
        <v>13.25</v>
      </c>
      <c r="R88" s="17">
        <v>2.1554720919115633E-3</v>
      </c>
      <c r="S88" s="17">
        <v>2.469424630886586E-2</v>
      </c>
      <c r="T88" s="17">
        <v>5.5746492102718509E-2</v>
      </c>
      <c r="U88" s="17">
        <f t="shared" si="18"/>
        <v>0.17829344372954614</v>
      </c>
      <c r="V88" s="17">
        <f t="shared" si="12"/>
        <v>2.1554720919115633E-3</v>
      </c>
      <c r="W88" s="17">
        <f t="shared" si="22"/>
        <v>59.197063324134611</v>
      </c>
      <c r="X88" s="17">
        <f t="shared" si="19"/>
        <v>2.469424630886586E-2</v>
      </c>
      <c r="Y88" s="17">
        <f t="shared" si="13"/>
        <v>2.469424630886586E-2</v>
      </c>
      <c r="Z88" s="17">
        <f t="shared" si="20"/>
        <v>179.56448831344869</v>
      </c>
      <c r="AA88" s="17">
        <f t="shared" si="14"/>
        <v>5.5746492102718509E-2</v>
      </c>
    </row>
    <row r="89" spans="2:27" x14ac:dyDescent="0.2">
      <c r="Q89" s="17">
        <v>13.75</v>
      </c>
      <c r="R89" s="17">
        <v>2.1034031319450966E-3</v>
      </c>
      <c r="S89" s="17">
        <v>2.3856688777170412E-2</v>
      </c>
      <c r="T89" s="17">
        <v>5.5672285683471746E-2</v>
      </c>
      <c r="U89" s="17">
        <f t="shared" si="18"/>
        <v>0.1791310012612416</v>
      </c>
      <c r="V89" s="17">
        <f t="shared" si="12"/>
        <v>2.1034031319450966E-3</v>
      </c>
      <c r="W89" s="17">
        <f t="shared" si="22"/>
        <v>61.179715813698735</v>
      </c>
      <c r="X89" s="17">
        <f t="shared" si="19"/>
        <v>2.3856688777170412E-2</v>
      </c>
      <c r="Y89" s="17">
        <f t="shared" si="13"/>
        <v>2.3856688777170412E-2</v>
      </c>
      <c r="Z89" s="17">
        <f t="shared" si="20"/>
        <v>189.35568831473557</v>
      </c>
      <c r="AA89" s="17">
        <f t="shared" si="14"/>
        <v>5.5672285683471746E-2</v>
      </c>
    </row>
    <row r="90" spans="2:27" x14ac:dyDescent="0.2">
      <c r="Q90" s="17">
        <v>14.25</v>
      </c>
      <c r="R90" s="17">
        <v>2.1333865021963055E-3</v>
      </c>
      <c r="S90" s="17">
        <v>2.3790827257429172E-2</v>
      </c>
      <c r="T90" s="17">
        <v>5.5524192736342154E-2</v>
      </c>
      <c r="U90" s="17">
        <f t="shared" si="18"/>
        <v>0.17919686278098285</v>
      </c>
      <c r="V90" s="17">
        <f t="shared" si="12"/>
        <v>2.1333865021963055E-3</v>
      </c>
      <c r="W90" s="17">
        <f t="shared" si="22"/>
        <v>63.158368350688718</v>
      </c>
      <c r="X90" s="17">
        <f t="shared" si="19"/>
        <v>2.3790827257429172E-2</v>
      </c>
      <c r="Y90" s="17">
        <f t="shared" si="13"/>
        <v>2.3790827257429172E-2</v>
      </c>
      <c r="Z90" s="17">
        <f>Z89+(((S90+S89)/2)^$C$55)*(Q90-Q89)</f>
        <v>199.29512539789559</v>
      </c>
      <c r="AA90" s="17">
        <f t="shared" si="14"/>
        <v>5.5524192736342154E-2</v>
      </c>
    </row>
    <row r="91" spans="2:27" x14ac:dyDescent="0.2">
      <c r="Q91" s="17">
        <v>14.75</v>
      </c>
      <c r="R91" s="17">
        <v>2.0815923899163021E-3</v>
      </c>
      <c r="S91" s="17">
        <v>2.3001076407775611E-2</v>
      </c>
      <c r="T91" s="17">
        <v>5.5932723455915913E-2</v>
      </c>
      <c r="U91" s="17">
        <f t="shared" si="18"/>
        <v>0.17998661363063639</v>
      </c>
      <c r="V91" s="17">
        <f t="shared" si="12"/>
        <v>2.0815923899163021E-3</v>
      </c>
      <c r="W91" s="17">
        <f>W90+(((((U91+U90)/2)))^$C$55)*(Q91-Q90)</f>
        <v>65.133249303823817</v>
      </c>
      <c r="X91" s="17">
        <f t="shared" si="19"/>
        <v>2.3001076407775611E-2</v>
      </c>
      <c r="Y91" s="17">
        <f t="shared" si="13"/>
        <v>2.3001076407775611E-2</v>
      </c>
      <c r="Z91" s="17">
        <f t="shared" si="20"/>
        <v>209.37969643334313</v>
      </c>
      <c r="AA91" s="17">
        <f t="shared" si="14"/>
        <v>5.5932723455915913E-2</v>
      </c>
    </row>
    <row r="96" spans="2:27" ht="21" x14ac:dyDescent="0.25">
      <c r="B96" s="66" t="s">
        <v>9</v>
      </c>
      <c r="C96" s="66"/>
      <c r="D96" s="66"/>
      <c r="E96" s="66"/>
      <c r="F96" s="66"/>
      <c r="G96" s="66"/>
      <c r="H96" s="66"/>
      <c r="M96" s="9" t="s">
        <v>10</v>
      </c>
    </row>
    <row r="97" spans="1:18" x14ac:dyDescent="0.2">
      <c r="B97" s="12" t="s">
        <v>74</v>
      </c>
      <c r="E97" s="12"/>
      <c r="F97" s="12" t="s">
        <v>136</v>
      </c>
      <c r="L97" s="12" t="s">
        <v>16</v>
      </c>
      <c r="O97" s="12"/>
      <c r="P97" s="12" t="s">
        <v>135</v>
      </c>
    </row>
    <row r="98" spans="1:18" x14ac:dyDescent="0.2">
      <c r="A98" s="17" t="s">
        <v>6</v>
      </c>
      <c r="B98" s="17" t="s">
        <v>0</v>
      </c>
      <c r="C98" s="17" t="s">
        <v>2</v>
      </c>
      <c r="D98" s="17" t="s">
        <v>3</v>
      </c>
      <c r="F98" s="17" t="s">
        <v>5</v>
      </c>
      <c r="G98" s="17" t="s">
        <v>1</v>
      </c>
      <c r="H98" s="17" t="s">
        <v>4</v>
      </c>
      <c r="K98" s="17" t="s">
        <v>6</v>
      </c>
      <c r="L98" s="17" t="s">
        <v>0</v>
      </c>
      <c r="M98" s="17" t="s">
        <v>2</v>
      </c>
      <c r="N98" s="17" t="s">
        <v>3</v>
      </c>
      <c r="P98" s="17" t="s">
        <v>5</v>
      </c>
      <c r="Q98" s="17" t="s">
        <v>1</v>
      </c>
      <c r="R98" s="17" t="s">
        <v>4</v>
      </c>
    </row>
    <row r="99" spans="1:18" x14ac:dyDescent="0.2">
      <c r="A99" s="17">
        <v>0</v>
      </c>
      <c r="B99" s="17">
        <v>2.22938105622972</v>
      </c>
      <c r="C99" s="17">
        <v>2.18603860489053</v>
      </c>
      <c r="D99" s="17">
        <v>1.4448917627934999E-2</v>
      </c>
      <c r="F99" s="11">
        <v>2.2233319580000002</v>
      </c>
      <c r="G99" s="11">
        <v>2.1792943669999998</v>
      </c>
      <c r="H99" s="11">
        <v>5.7005755280000001E-2</v>
      </c>
      <c r="K99" s="17">
        <v>0</v>
      </c>
      <c r="L99" s="17">
        <f>(B99-0.0067)/1.609*0.05</f>
        <v>6.9070262779046626E-2</v>
      </c>
      <c r="M99" s="17">
        <f>(C99+0.0881)/1.0504*0.05</f>
        <v>0.10825107601344869</v>
      </c>
      <c r="N99" s="17">
        <f>(D99+0.0221)/1.8135*0.05</f>
        <v>1.0076900366124898E-3</v>
      </c>
      <c r="P99" s="17">
        <f>(F99-0.0067)/1.609*0.05</f>
        <v>6.8882285829707901E-2</v>
      </c>
      <c r="Q99" s="17">
        <f>(G99+0.0881)/1.0504*0.05</f>
        <v>0.10793004412604722</v>
      </c>
      <c r="R99" s="17">
        <f>(H99+0.0221)/1.8135*0.05</f>
        <v>2.1810244080507305E-3</v>
      </c>
    </row>
    <row r="100" spans="1:18" x14ac:dyDescent="0.2">
      <c r="A100" s="17">
        <v>0.25</v>
      </c>
      <c r="B100" s="17">
        <v>1.6023207641710699</v>
      </c>
      <c r="C100" s="17">
        <v>1.8000014160879401</v>
      </c>
      <c r="D100" s="17">
        <v>0.72037307963969499</v>
      </c>
      <c r="F100" s="11">
        <v>2.1470042149999999</v>
      </c>
      <c r="G100" s="11">
        <v>2.0373270940000001</v>
      </c>
      <c r="H100" s="11">
        <v>9.7197776740000005E-2</v>
      </c>
      <c r="K100" s="17">
        <v>0.25</v>
      </c>
      <c r="L100" s="17">
        <f t="shared" ref="L100:L123" si="23">(B100-0.0067)/1.609*0.05</f>
        <v>4.958423754416004E-2</v>
      </c>
      <c r="M100" s="17">
        <f t="shared" ref="M100:M123" si="24">(C100+0.0881)/1.0504*0.05</f>
        <v>8.9875353012563802E-2</v>
      </c>
      <c r="N100" s="17">
        <f t="shared" ref="N100:N118" si="25">(D100+0.0221)/1.8135*0.05</f>
        <v>2.0470721798723328E-2</v>
      </c>
      <c r="P100" s="17">
        <f t="shared" ref="P100:P123" si="26">(F100-0.0067)/1.609*0.05</f>
        <v>6.6510385798632693E-2</v>
      </c>
      <c r="Q100" s="17">
        <f t="shared" ref="Q100:Q123" si="27">(G100+0.0881)/1.0504*0.05</f>
        <v>0.1011722721820259</v>
      </c>
      <c r="R100" s="17">
        <f t="shared" ref="R100:R123" si="28">(H100+0.0221)/1.8135*0.05</f>
        <v>3.2891584433416051E-3</v>
      </c>
    </row>
    <row r="101" spans="1:18" x14ac:dyDescent="0.2">
      <c r="A101" s="17">
        <v>0.5</v>
      </c>
      <c r="B101" s="17">
        <v>1.17086095313065</v>
      </c>
      <c r="C101" s="17">
        <v>1.43045728940531</v>
      </c>
      <c r="D101" s="17">
        <v>1.1387091613931899</v>
      </c>
      <c r="F101" s="11">
        <v>2.011812006</v>
      </c>
      <c r="G101" s="11">
        <v>1.873378698</v>
      </c>
      <c r="H101" s="11">
        <v>0.29438190559999999</v>
      </c>
      <c r="K101" s="17">
        <v>0.5</v>
      </c>
      <c r="L101" s="17">
        <f t="shared" si="23"/>
        <v>3.6176536766023934E-2</v>
      </c>
      <c r="M101" s="17">
        <f t="shared" si="24"/>
        <v>7.228471484221774E-2</v>
      </c>
      <c r="N101" s="17">
        <f t="shared" si="25"/>
        <v>3.2004663947978768E-2</v>
      </c>
      <c r="P101" s="17">
        <f>(F101-0.0067)/1.609*0.05</f>
        <v>6.2309260596643878E-2</v>
      </c>
      <c r="Q101" s="17">
        <f t="shared" si="27"/>
        <v>9.3368178693830933E-2</v>
      </c>
      <c r="R101" s="17">
        <f t="shared" si="28"/>
        <v>8.7257211359250079E-3</v>
      </c>
    </row>
    <row r="102" spans="1:18" x14ac:dyDescent="0.2">
      <c r="A102" s="17">
        <v>0.75</v>
      </c>
      <c r="B102" s="11">
        <v>0.90008643735382499</v>
      </c>
      <c r="C102" s="11">
        <v>1.2626675875216899</v>
      </c>
      <c r="D102" s="11">
        <v>1.4141472275337601</v>
      </c>
      <c r="F102" s="11">
        <v>1.7642667439999999</v>
      </c>
      <c r="G102" s="11">
        <v>1.687586093</v>
      </c>
      <c r="H102" s="11">
        <v>0.50978441249999995</v>
      </c>
      <c r="K102" s="17">
        <v>0.75</v>
      </c>
      <c r="L102" s="17">
        <f t="shared" si="23"/>
        <v>2.7762163994836078E-2</v>
      </c>
      <c r="M102" s="17">
        <f t="shared" si="24"/>
        <v>6.4297771683248767E-2</v>
      </c>
      <c r="N102" s="17">
        <f t="shared" si="25"/>
        <v>3.9598765578543159E-2</v>
      </c>
      <c r="P102" s="17">
        <f t="shared" si="26"/>
        <v>5.4616741578620266E-2</v>
      </c>
      <c r="Q102" s="17">
        <f t="shared" si="27"/>
        <v>8.4524280892993145E-2</v>
      </c>
      <c r="R102" s="17">
        <f t="shared" si="28"/>
        <v>1.466458264405845E-2</v>
      </c>
    </row>
    <row r="103" spans="1:18" x14ac:dyDescent="0.2">
      <c r="A103" s="17">
        <v>1</v>
      </c>
      <c r="B103" s="3">
        <v>0.71206779330695102</v>
      </c>
      <c r="C103" s="3">
        <v>1.0932146448514499</v>
      </c>
      <c r="D103" s="11">
        <v>1.6112710293521899</v>
      </c>
      <c r="F103" s="11">
        <v>1.5825688309999999</v>
      </c>
      <c r="G103" s="11">
        <v>1.553497846</v>
      </c>
      <c r="H103" s="11">
        <v>0.69871771620000001</v>
      </c>
      <c r="K103" s="17">
        <v>1</v>
      </c>
      <c r="L103" s="17">
        <f t="shared" si="23"/>
        <v>2.191944665341675E-2</v>
      </c>
      <c r="M103" s="17">
        <f t="shared" si="24"/>
        <v>5.623165674273848E-2</v>
      </c>
      <c r="N103" s="17">
        <f t="shared" si="25"/>
        <v>4.5033664994546183E-2</v>
      </c>
      <c r="P103" s="17">
        <f>(F103-0.0067)/1.609*0.05</f>
        <v>4.8970442231199507E-2</v>
      </c>
      <c r="Q103" s="17">
        <f t="shared" si="27"/>
        <v>7.814155778750953E-2</v>
      </c>
      <c r="R103" s="17">
        <f t="shared" si="28"/>
        <v>1.9873661874827683E-2</v>
      </c>
    </row>
    <row r="104" spans="1:18" x14ac:dyDescent="0.2">
      <c r="A104" s="17">
        <v>1.25</v>
      </c>
      <c r="B104" s="11">
        <v>0.54309470927262304</v>
      </c>
      <c r="C104" s="11">
        <v>0.997408863995215</v>
      </c>
      <c r="D104" s="11">
        <v>1.7410114253354301</v>
      </c>
      <c r="F104" s="11">
        <v>1.4279403450000001</v>
      </c>
      <c r="G104" s="11">
        <v>1.4253813280000001</v>
      </c>
      <c r="H104" s="11">
        <v>0.87022847049999996</v>
      </c>
      <c r="K104" s="17">
        <v>1.25</v>
      </c>
      <c r="L104" s="17">
        <f t="shared" si="23"/>
        <v>1.6668573936377346E-2</v>
      </c>
      <c r="M104" s="17">
        <f t="shared" si="24"/>
        <v>5.1671214013481293E-2</v>
      </c>
      <c r="N104" s="17">
        <f t="shared" si="25"/>
        <v>4.861073684409789E-2</v>
      </c>
      <c r="P104" s="17">
        <f t="shared" si="26"/>
        <v>4.4165330795525176E-2</v>
      </c>
      <c r="Q104" s="17">
        <f t="shared" si="27"/>
        <v>7.2043094440213271E-2</v>
      </c>
      <c r="R104" s="17">
        <f t="shared" si="28"/>
        <v>2.460238407775021E-2</v>
      </c>
    </row>
    <row r="105" spans="1:18" x14ac:dyDescent="0.2">
      <c r="A105" s="17">
        <v>1.5</v>
      </c>
      <c r="B105" s="11">
        <v>0.43191002509725901</v>
      </c>
      <c r="C105" s="11">
        <v>0.90334436294675102</v>
      </c>
      <c r="D105" s="11">
        <v>1.82665878805364</v>
      </c>
      <c r="F105" s="11">
        <v>1.3090976679999999</v>
      </c>
      <c r="G105" s="11">
        <v>1.33324905</v>
      </c>
      <c r="H105" s="11">
        <v>1.02338833</v>
      </c>
      <c r="K105" s="17">
        <v>1.5</v>
      </c>
      <c r="L105" s="17">
        <f t="shared" si="23"/>
        <v>1.3213487417565541E-2</v>
      </c>
      <c r="M105" s="17">
        <f t="shared" si="24"/>
        <v>4.7193657794495004E-2</v>
      </c>
      <c r="N105" s="17">
        <f t="shared" si="25"/>
        <v>5.0972119880166533E-2</v>
      </c>
      <c r="P105" s="17">
        <f t="shared" si="26"/>
        <v>4.047227060285892E-2</v>
      </c>
      <c r="Q105" s="17">
        <f t="shared" si="27"/>
        <v>6.7657513804265046E-2</v>
      </c>
      <c r="R105" s="17">
        <f t="shared" si="28"/>
        <v>2.8825153846153848E-2</v>
      </c>
    </row>
    <row r="106" spans="1:18" x14ac:dyDescent="0.2">
      <c r="A106" s="17">
        <v>1.75</v>
      </c>
      <c r="B106" s="11">
        <v>0.33128355664659498</v>
      </c>
      <c r="C106" s="11">
        <v>0.81572806842025802</v>
      </c>
      <c r="D106" s="11">
        <v>1.94430430291358</v>
      </c>
      <c r="F106" s="11">
        <v>1.165405341</v>
      </c>
      <c r="G106" s="11">
        <v>1.240910988</v>
      </c>
      <c r="H106" s="11">
        <v>1.1469504639999999</v>
      </c>
      <c r="K106" s="17">
        <v>1.75</v>
      </c>
      <c r="L106" s="17">
        <f t="shared" si="23"/>
        <v>1.0086499585040244E-2</v>
      </c>
      <c r="M106" s="17">
        <f t="shared" si="24"/>
        <v>4.3023042099212587E-2</v>
      </c>
      <c r="N106" s="17">
        <f t="shared" si="25"/>
        <v>5.4215723818957277E-2</v>
      </c>
      <c r="P106" s="17">
        <f t="shared" si="26"/>
        <v>3.6007002517091366E-2</v>
      </c>
      <c r="Q106" s="17">
        <f t="shared" si="27"/>
        <v>6.3262137661843118E-2</v>
      </c>
      <c r="R106" s="17">
        <f t="shared" si="28"/>
        <v>3.2231884863523574E-2</v>
      </c>
    </row>
    <row r="107" spans="1:18" x14ac:dyDescent="0.2">
      <c r="A107" s="17">
        <v>2</v>
      </c>
      <c r="B107" s="11">
        <v>0.25993284936323602</v>
      </c>
      <c r="C107" s="11">
        <v>0.78110808511005703</v>
      </c>
      <c r="D107" s="11">
        <v>1.9823127610793001</v>
      </c>
      <c r="F107" s="11">
        <v>1.040055291</v>
      </c>
      <c r="G107" s="11">
        <v>1.1676118680000001</v>
      </c>
      <c r="H107" s="11">
        <v>1.242559035</v>
      </c>
      <c r="K107" s="17">
        <v>2</v>
      </c>
      <c r="L107" s="17">
        <f t="shared" si="23"/>
        <v>7.8692619441651981E-3</v>
      </c>
      <c r="M107" s="17">
        <f t="shared" si="24"/>
        <v>4.1375099253144372E-2</v>
      </c>
      <c r="N107" s="17">
        <f t="shared" si="25"/>
        <v>5.5263654840896063E-2</v>
      </c>
      <c r="P107" s="17">
        <f t="shared" si="26"/>
        <v>3.2111724394033564E-2</v>
      </c>
      <c r="Q107" s="17">
        <f t="shared" si="27"/>
        <v>5.9773032559025142E-2</v>
      </c>
      <c r="R107" s="17">
        <f t="shared" si="28"/>
        <v>3.4867908326440593E-2</v>
      </c>
    </row>
    <row r="108" spans="1:18" x14ac:dyDescent="0.2">
      <c r="A108" s="17">
        <v>2.25</v>
      </c>
      <c r="B108" s="11">
        <v>0.202135260414676</v>
      </c>
      <c r="C108" s="11">
        <v>0.73022171321324503</v>
      </c>
      <c r="D108" s="11">
        <v>2.0215818867839199</v>
      </c>
      <c r="F108" s="11">
        <v>0.9362884467</v>
      </c>
      <c r="G108" s="11">
        <v>1.093891556</v>
      </c>
      <c r="H108" s="11">
        <v>1.3542812900000001</v>
      </c>
      <c r="K108" s="17">
        <v>2.25</v>
      </c>
      <c r="L108" s="17">
        <f t="shared" si="23"/>
        <v>6.0731901931223124E-3</v>
      </c>
      <c r="M108" s="17">
        <f t="shared" si="24"/>
        <v>3.8952861443890187E-2</v>
      </c>
      <c r="N108" s="17">
        <f t="shared" si="25"/>
        <v>5.6346343721641025E-2</v>
      </c>
      <c r="P108" s="17">
        <f t="shared" si="26"/>
        <v>2.8887148747669362E-2</v>
      </c>
      <c r="Q108" s="17">
        <f t="shared" si="27"/>
        <v>5.6263878332063977E-2</v>
      </c>
      <c r="R108" s="17">
        <f t="shared" si="28"/>
        <v>3.794820209539565E-2</v>
      </c>
    </row>
    <row r="109" spans="1:18" x14ac:dyDescent="0.2">
      <c r="A109" s="17">
        <v>2.5</v>
      </c>
      <c r="B109" s="11">
        <v>0.162592945795657</v>
      </c>
      <c r="C109" s="11">
        <v>0.70795064628369297</v>
      </c>
      <c r="D109" s="11">
        <v>2.08145746941823</v>
      </c>
      <c r="F109" s="11">
        <v>0.82767618119999997</v>
      </c>
      <c r="G109" s="11">
        <v>1.0366018340000001</v>
      </c>
      <c r="H109" s="11">
        <v>1.4380678600000001</v>
      </c>
      <c r="K109" s="17">
        <v>2.5</v>
      </c>
      <c r="L109" s="17">
        <f t="shared" si="23"/>
        <v>4.8444047792311068E-3</v>
      </c>
      <c r="M109" s="17">
        <f t="shared" si="24"/>
        <v>3.7892738303679216E-2</v>
      </c>
      <c r="N109" s="17">
        <f t="shared" si="25"/>
        <v>5.7997173129810592E-2</v>
      </c>
      <c r="P109" s="17">
        <f t="shared" si="26"/>
        <v>2.5512000658794283E-2</v>
      </c>
      <c r="Q109" s="17">
        <f t="shared" si="27"/>
        <v>5.3536835205635958E-2</v>
      </c>
      <c r="R109" s="17">
        <f t="shared" si="28"/>
        <v>4.0258281224152204E-2</v>
      </c>
    </row>
    <row r="110" spans="1:18" x14ac:dyDescent="0.2">
      <c r="A110" s="17">
        <v>2.75</v>
      </c>
      <c r="B110" s="11">
        <v>0.13136300849848301</v>
      </c>
      <c r="C110" s="11">
        <v>0.65565976359530298</v>
      </c>
      <c r="D110" s="11">
        <v>2.07296665524595</v>
      </c>
      <c r="F110" s="11">
        <v>0.7427009738</v>
      </c>
      <c r="G110" s="11">
        <v>0.99440511980000001</v>
      </c>
      <c r="H110" s="11">
        <v>1.5106974120000001</v>
      </c>
      <c r="K110" s="17">
        <v>2.75</v>
      </c>
      <c r="L110" s="17">
        <f t="shared" si="23"/>
        <v>3.873928169623462E-3</v>
      </c>
      <c r="M110" s="17">
        <f t="shared" si="24"/>
        <v>3.5403644497110767E-2</v>
      </c>
      <c r="N110" s="17">
        <f t="shared" si="25"/>
        <v>5.7763072932063703E-2</v>
      </c>
      <c r="P110" s="17">
        <f t="shared" si="26"/>
        <v>2.2871378924798014E-2</v>
      </c>
      <c r="Q110" s="17">
        <f t="shared" si="27"/>
        <v>5.152823304455445E-2</v>
      </c>
      <c r="R110" s="17">
        <f t="shared" si="28"/>
        <v>4.2260750261924468E-2</v>
      </c>
    </row>
    <row r="111" spans="1:18" ht="16" customHeight="1" x14ac:dyDescent="0.2">
      <c r="A111" s="17">
        <v>3</v>
      </c>
      <c r="B111" s="11">
        <v>0.110357970191788</v>
      </c>
      <c r="C111" s="11">
        <v>0.64870456675650801</v>
      </c>
      <c r="D111" s="11">
        <v>2.1450329366649399</v>
      </c>
      <c r="F111" s="11">
        <v>0.66097454950000001</v>
      </c>
      <c r="G111" s="11">
        <v>0.94746414130000001</v>
      </c>
      <c r="H111" s="11">
        <v>1.590255676</v>
      </c>
      <c r="K111" s="17">
        <v>3</v>
      </c>
      <c r="L111" s="17">
        <f t="shared" si="23"/>
        <v>3.2211923614601616E-3</v>
      </c>
      <c r="M111" s="17">
        <f t="shared" si="24"/>
        <v>3.5072570770968585E-2</v>
      </c>
      <c r="N111" s="17">
        <f t="shared" si="25"/>
        <v>5.9750012039287016E-2</v>
      </c>
      <c r="P111" s="17">
        <f t="shared" si="26"/>
        <v>2.0331713781852084E-2</v>
      </c>
      <c r="Q111" s="17">
        <f t="shared" si="27"/>
        <v>4.9293799566831692E-2</v>
      </c>
      <c r="R111" s="17">
        <f t="shared" si="28"/>
        <v>4.4454250785773371E-2</v>
      </c>
    </row>
    <row r="112" spans="1:18" x14ac:dyDescent="0.2">
      <c r="A112" s="17">
        <v>3.25</v>
      </c>
      <c r="B112" s="11">
        <v>9.4856074383509306E-2</v>
      </c>
      <c r="C112" s="11">
        <v>0.61759147669111703</v>
      </c>
      <c r="D112" s="11">
        <v>2.1239129840371</v>
      </c>
      <c r="F112" s="11">
        <v>0.59671499110000004</v>
      </c>
      <c r="G112" s="11">
        <v>0.89273673180000002</v>
      </c>
      <c r="H112" s="11">
        <v>1.6687193149999999</v>
      </c>
      <c r="K112" s="17">
        <v>3.25</v>
      </c>
      <c r="L112" s="17">
        <f t="shared" si="23"/>
        <v>2.7394678180083691E-3</v>
      </c>
      <c r="M112" s="17">
        <f t="shared" si="24"/>
        <v>3.3591559248434738E-2</v>
      </c>
      <c r="N112" s="17">
        <f t="shared" si="25"/>
        <v>5.9167713924375524E-2</v>
      </c>
      <c r="P112" s="17">
        <f t="shared" si="26"/>
        <v>1.833483502486016E-2</v>
      </c>
      <c r="Q112" s="17">
        <f t="shared" si="27"/>
        <v>4.6688724857197259E-2</v>
      </c>
      <c r="R112" s="17">
        <f t="shared" si="28"/>
        <v>4.6617571408877866E-2</v>
      </c>
    </row>
    <row r="113" spans="1:69" x14ac:dyDescent="0.2">
      <c r="A113" s="17">
        <v>3.5</v>
      </c>
      <c r="B113" s="11">
        <v>8.1828041390979003E-2</v>
      </c>
      <c r="C113" s="11">
        <v>0.61927150131347797</v>
      </c>
      <c r="D113" s="11">
        <v>2.15096351518909</v>
      </c>
      <c r="F113" s="11">
        <v>0.53881661179999996</v>
      </c>
      <c r="G113" s="11">
        <v>0.85085651210000002</v>
      </c>
      <c r="H113" s="11">
        <v>1.718997165</v>
      </c>
      <c r="K113" s="17">
        <v>3.5</v>
      </c>
      <c r="L113" s="17">
        <f t="shared" si="23"/>
        <v>2.3346190612485709E-3</v>
      </c>
      <c r="M113" s="17">
        <f t="shared" si="24"/>
        <v>3.3671529955896701E-2</v>
      </c>
      <c r="N113" s="17">
        <f t="shared" si="25"/>
        <v>5.9913523991979328E-2</v>
      </c>
      <c r="P113" s="17">
        <f t="shared" si="26"/>
        <v>1.6535631193287752E-2</v>
      </c>
      <c r="Q113" s="17">
        <f t="shared" si="27"/>
        <v>4.4695188123571976E-2</v>
      </c>
      <c r="R113" s="17">
        <f t="shared" si="28"/>
        <v>4.8003781775572102E-2</v>
      </c>
    </row>
    <row r="114" spans="1:69" x14ac:dyDescent="0.2">
      <c r="A114" s="17">
        <v>3.75</v>
      </c>
      <c r="B114" s="11">
        <v>7.2807185446532904E-2</v>
      </c>
      <c r="C114" s="11">
        <v>0.61385230686821102</v>
      </c>
      <c r="D114" s="11">
        <v>2.1581150883195699</v>
      </c>
      <c r="F114" s="11">
        <v>0.48176493879999999</v>
      </c>
      <c r="G114" s="11">
        <v>0.818953457</v>
      </c>
      <c r="H114" s="11">
        <v>1.7639584800000001</v>
      </c>
      <c r="K114" s="17">
        <v>3.75</v>
      </c>
      <c r="L114" s="17">
        <f t="shared" si="23"/>
        <v>2.0542941406629244E-3</v>
      </c>
      <c r="M114" s="17">
        <f t="shared" si="24"/>
        <v>3.3413571347496715E-2</v>
      </c>
      <c r="N114" s="17">
        <f t="shared" si="25"/>
        <v>6.0110699981239871E-2</v>
      </c>
      <c r="P114" s="17">
        <f t="shared" si="26"/>
        <v>1.4762738931013054E-2</v>
      </c>
      <c r="Q114" s="17">
        <f t="shared" si="27"/>
        <v>4.3176573543412033E-2</v>
      </c>
      <c r="R114" s="17">
        <f t="shared" si="28"/>
        <v>4.9243409980700314E-2</v>
      </c>
    </row>
    <row r="115" spans="1:69" x14ac:dyDescent="0.2">
      <c r="A115" s="17">
        <v>4</v>
      </c>
      <c r="B115" s="17">
        <v>6.5946641631387207E-2</v>
      </c>
      <c r="C115" s="17">
        <v>0.60220905322112706</v>
      </c>
      <c r="D115" s="17">
        <v>2.1342259901879799</v>
      </c>
      <c r="F115" s="11">
        <v>0.424606388</v>
      </c>
      <c r="G115" s="11">
        <v>0.78443740709999998</v>
      </c>
      <c r="H115" s="11">
        <v>1.8045219830000001</v>
      </c>
      <c r="K115" s="17">
        <v>4</v>
      </c>
      <c r="L115" s="17">
        <f t="shared" si="23"/>
        <v>1.8411013558541707E-3</v>
      </c>
      <c r="M115" s="17">
        <f t="shared" si="24"/>
        <v>3.2859341832688835E-2</v>
      </c>
      <c r="N115" s="17">
        <f t="shared" si="25"/>
        <v>5.9452053768623662E-2</v>
      </c>
      <c r="P115" s="17">
        <f t="shared" si="26"/>
        <v>1.2986525419515227E-2</v>
      </c>
      <c r="Q115" s="17">
        <f t="shared" si="27"/>
        <v>4.153357802265803E-2</v>
      </c>
      <c r="R115" s="17">
        <f t="shared" si="28"/>
        <v>5.036178613178937E-2</v>
      </c>
    </row>
    <row r="116" spans="1:69" x14ac:dyDescent="0.2">
      <c r="A116" s="17">
        <v>4.25</v>
      </c>
      <c r="B116" s="17">
        <v>6.1913612177162902E-2</v>
      </c>
      <c r="C116" s="17">
        <v>0.58622890474311296</v>
      </c>
      <c r="D116" s="17">
        <v>2.1870183849718101</v>
      </c>
      <c r="F116" s="11">
        <v>0.37955118290000001</v>
      </c>
      <c r="G116" s="11">
        <v>0.73628460090000003</v>
      </c>
      <c r="H116" s="11">
        <v>1.8490901420000001</v>
      </c>
      <c r="K116" s="17">
        <v>4.25</v>
      </c>
      <c r="L116" s="17">
        <f t="shared" si="23"/>
        <v>1.7157741509373184E-3</v>
      </c>
      <c r="M116" s="17">
        <f t="shared" si="24"/>
        <v>3.2098672160277654E-2</v>
      </c>
      <c r="N116" s="17">
        <f t="shared" si="25"/>
        <v>6.090759263776703E-2</v>
      </c>
      <c r="P116" s="17">
        <f t="shared" si="26"/>
        <v>1.1586425820385333E-2</v>
      </c>
      <c r="Q116" s="17">
        <f t="shared" si="27"/>
        <v>3.9241460438880431E-2</v>
      </c>
      <c r="R116" s="17">
        <f t="shared" si="28"/>
        <v>5.1590574634684319E-2</v>
      </c>
    </row>
    <row r="117" spans="1:69" x14ac:dyDescent="0.2">
      <c r="A117" s="17">
        <v>4.5</v>
      </c>
      <c r="B117" s="17">
        <v>5.86781097949024E-2</v>
      </c>
      <c r="C117" s="17">
        <v>0.58230992463972497</v>
      </c>
      <c r="D117" s="17">
        <v>2.1758533969681602</v>
      </c>
      <c r="F117" s="11">
        <v>0.33892402059999999</v>
      </c>
      <c r="G117" s="11">
        <v>0.71400021920000001</v>
      </c>
      <c r="H117" s="11">
        <v>1.892381681</v>
      </c>
      <c r="K117" s="17">
        <v>4.5</v>
      </c>
      <c r="L117" s="17">
        <f t="shared" si="23"/>
        <v>1.6152302608732879E-3</v>
      </c>
      <c r="M117" s="17">
        <f t="shared" si="24"/>
        <v>3.1912125125653321E-2</v>
      </c>
      <c r="N117" s="17">
        <f t="shared" si="25"/>
        <v>6.0599762805849472E-2</v>
      </c>
      <c r="P117" s="17">
        <f t="shared" si="26"/>
        <v>1.0323928545680547E-2</v>
      </c>
      <c r="Q117" s="17">
        <f t="shared" si="27"/>
        <v>3.8180703503427268E-2</v>
      </c>
      <c r="R117" s="17">
        <f t="shared" si="28"/>
        <v>5.2784165453542878E-2</v>
      </c>
    </row>
    <row r="118" spans="1:69" ht="16" customHeight="1" x14ac:dyDescent="0.2">
      <c r="A118" s="17">
        <v>4.75</v>
      </c>
      <c r="B118" s="17">
        <v>5.7726777949998601E-2</v>
      </c>
      <c r="C118" s="17">
        <v>0.57367132378501795</v>
      </c>
      <c r="D118" s="17">
        <v>2.1800323723095101</v>
      </c>
      <c r="F118" s="11">
        <v>0.30258621159999999</v>
      </c>
      <c r="G118" s="11">
        <v>0.6298131374</v>
      </c>
      <c r="H118" s="11">
        <v>1.9359034239999999</v>
      </c>
      <c r="K118" s="17">
        <v>4.75</v>
      </c>
      <c r="L118" s="17">
        <f t="shared" si="23"/>
        <v>1.5856674316345122E-3</v>
      </c>
      <c r="M118" s="17">
        <f t="shared" si="24"/>
        <v>3.1500919829827584E-2</v>
      </c>
      <c r="N118" s="17">
        <f t="shared" si="25"/>
        <v>6.0714981315398688E-2</v>
      </c>
      <c r="P118" s="17">
        <f t="shared" si="26"/>
        <v>9.1947237911746433E-3</v>
      </c>
      <c r="Q118" s="17">
        <f t="shared" si="27"/>
        <v>3.4173321468012184E-2</v>
      </c>
      <c r="R118" s="17">
        <f t="shared" si="28"/>
        <v>5.3984103225806462E-2</v>
      </c>
    </row>
    <row r="119" spans="1:69" x14ac:dyDescent="0.2">
      <c r="A119" s="17">
        <v>5.25</v>
      </c>
      <c r="B119" s="17">
        <v>5.68541810878559E-2</v>
      </c>
      <c r="C119" s="17">
        <v>0.57328700803925603</v>
      </c>
      <c r="D119" s="17">
        <v>2.17346315246315</v>
      </c>
      <c r="F119" s="11">
        <v>0.22878825010000001</v>
      </c>
      <c r="G119" s="11">
        <v>0.5772431992</v>
      </c>
      <c r="H119" s="11">
        <v>2.0141010509999999</v>
      </c>
      <c r="K119" s="17">
        <v>5.25</v>
      </c>
      <c r="L119" s="17">
        <f t="shared" si="23"/>
        <v>1.5585513078886235E-3</v>
      </c>
      <c r="M119" s="17">
        <f t="shared" si="24"/>
        <v>3.1482626049088733E-2</v>
      </c>
      <c r="N119" s="17">
        <f>(D119+0.0221)/1.8135*0.05</f>
        <v>6.0533861385805077E-2</v>
      </c>
      <c r="P119" s="17">
        <f t="shared" si="26"/>
        <v>6.9014372311995038E-3</v>
      </c>
      <c r="Q119" s="17">
        <f t="shared" si="27"/>
        <v>3.1670944364051788E-2</v>
      </c>
      <c r="R119" s="17">
        <f t="shared" si="28"/>
        <v>5.6140089633305773E-2</v>
      </c>
    </row>
    <row r="120" spans="1:69" x14ac:dyDescent="0.2">
      <c r="A120" s="17">
        <v>5.75</v>
      </c>
      <c r="B120" s="17">
        <v>5.5976610460409498E-2</v>
      </c>
      <c r="C120" s="17">
        <v>0.54638459396139805</v>
      </c>
      <c r="D120" s="17">
        <v>2.1771816641572102</v>
      </c>
      <c r="F120" s="11">
        <v>0.17089911329999999</v>
      </c>
      <c r="G120" s="11">
        <v>0.54224982489999995</v>
      </c>
      <c r="H120" s="11">
        <v>2.0810806770000001</v>
      </c>
      <c r="K120" s="17">
        <v>5.75</v>
      </c>
      <c r="L120" s="17">
        <f t="shared" si="23"/>
        <v>1.5312806233812775E-3</v>
      </c>
      <c r="M120" s="17">
        <f t="shared" si="24"/>
        <v>3.0202046551856345E-2</v>
      </c>
      <c r="N120" s="17">
        <f>(D120+0.0221)/1.8135*0.05</f>
        <v>6.0636384454293091E-2</v>
      </c>
      <c r="P120" s="17">
        <f t="shared" si="26"/>
        <v>5.1025206121814784E-3</v>
      </c>
      <c r="Q120" s="17">
        <f t="shared" si="27"/>
        <v>3.0005227765613096E-2</v>
      </c>
      <c r="R120" s="17">
        <f t="shared" si="28"/>
        <v>5.7986784587813624E-2</v>
      </c>
    </row>
    <row r="121" spans="1:69" x14ac:dyDescent="0.2">
      <c r="A121" s="17">
        <v>6.25</v>
      </c>
      <c r="B121" s="17">
        <v>5.44229052265826E-2</v>
      </c>
      <c r="C121" s="17">
        <v>0.52788073102405597</v>
      </c>
      <c r="D121" s="17">
        <v>2.1731737596114198</v>
      </c>
      <c r="F121" s="11">
        <v>0.12037429099999999</v>
      </c>
      <c r="G121" s="11">
        <v>0.50606391419999996</v>
      </c>
      <c r="H121" s="11">
        <v>2.117310104</v>
      </c>
      <c r="K121" s="17">
        <v>6.25</v>
      </c>
      <c r="L121" s="17">
        <f t="shared" si="23"/>
        <v>1.4829989194090308E-3</v>
      </c>
      <c r="M121" s="17">
        <f t="shared" si="24"/>
        <v>2.9321245764663745E-2</v>
      </c>
      <c r="N121" s="17">
        <f>(D121+0.0221)/1.8135*0.05</f>
        <v>6.0525882536846431E-2</v>
      </c>
      <c r="P121" s="17">
        <f t="shared" si="26"/>
        <v>3.5324515537600992E-3</v>
      </c>
      <c r="Q121" s="17">
        <f t="shared" si="27"/>
        <v>2.8282745344630614E-2</v>
      </c>
      <c r="R121" s="17">
        <f t="shared" si="28"/>
        <v>5.8985665949820791E-2</v>
      </c>
    </row>
    <row r="122" spans="1:69" x14ac:dyDescent="0.2">
      <c r="A122" s="17">
        <v>6.75</v>
      </c>
      <c r="B122" s="17">
        <v>5.65111895174693E-2</v>
      </c>
      <c r="C122" s="17">
        <v>0.52266940984205901</v>
      </c>
      <c r="D122" s="17">
        <v>2.2095340892551301</v>
      </c>
      <c r="F122" s="11">
        <v>8.9339332790000003E-2</v>
      </c>
      <c r="G122" s="11">
        <v>0.48719401839999998</v>
      </c>
      <c r="H122" s="11">
        <v>2.1516106330000002</v>
      </c>
      <c r="K122" s="17">
        <v>6.75</v>
      </c>
      <c r="L122" s="17">
        <f t="shared" si="23"/>
        <v>1.5478927755583998E-3</v>
      </c>
      <c r="M122" s="17">
        <f t="shared" si="24"/>
        <v>2.907318211357859E-2</v>
      </c>
      <c r="N122" s="17">
        <f>(D122+0.0221)/1.8135*0.05</f>
        <v>6.152837301502978E-2</v>
      </c>
      <c r="P122" s="17">
        <f t="shared" si="26"/>
        <v>2.5680339586699819E-3</v>
      </c>
      <c r="Q122" s="17">
        <f t="shared" si="27"/>
        <v>2.7384521058644324E-2</v>
      </c>
      <c r="R122" s="17">
        <f t="shared" si="28"/>
        <v>5.9931365674110851E-2</v>
      </c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</row>
    <row r="123" spans="1:69" x14ac:dyDescent="0.2">
      <c r="A123" s="17">
        <v>7.25</v>
      </c>
      <c r="B123" s="17">
        <v>5.7611839800407398E-2</v>
      </c>
      <c r="C123" s="17">
        <v>0.51342530525227803</v>
      </c>
      <c r="D123" s="17">
        <v>2.21936341054609</v>
      </c>
      <c r="F123" s="11">
        <v>8.1628469980000007E-2</v>
      </c>
      <c r="G123" s="11">
        <v>0.47777788110000002</v>
      </c>
      <c r="H123" s="11">
        <v>2.1520242650000001</v>
      </c>
      <c r="K123" s="17">
        <v>7.25</v>
      </c>
      <c r="L123" s="17">
        <f t="shared" si="23"/>
        <v>1.5820957054197453E-3</v>
      </c>
      <c r="M123" s="17">
        <f t="shared" si="24"/>
        <v>2.8633154286570733E-2</v>
      </c>
      <c r="N123" s="17">
        <f>(D123+0.0221)/1.8135*0.05</f>
        <v>6.1799377186272132E-2</v>
      </c>
      <c r="P123" s="17">
        <f t="shared" si="26"/>
        <v>2.3284173393412063E-3</v>
      </c>
      <c r="Q123" s="17">
        <f t="shared" si="27"/>
        <v>2.69363043174029E-2</v>
      </c>
      <c r="R123" s="17">
        <f t="shared" si="28"/>
        <v>5.9942769920044131E-2</v>
      </c>
    </row>
    <row r="124" spans="1:69" ht="16" customHeight="1" x14ac:dyDescent="0.2">
      <c r="A124" s="17">
        <v>7.75</v>
      </c>
      <c r="F124" s="11">
        <v>7.6925997869999999E-2</v>
      </c>
      <c r="G124" s="11">
        <v>0.45130872259999999</v>
      </c>
      <c r="H124" s="11">
        <v>2.1867894319999999</v>
      </c>
      <c r="K124" s="17">
        <v>7.75</v>
      </c>
      <c r="P124" s="17">
        <f>(F124-0.0067)/1.609*0.05</f>
        <v>2.1822870686761964E-3</v>
      </c>
      <c r="Q124" s="17">
        <f>(G124+0.0881)/1.0504*0.05</f>
        <v>2.5676348181645089E-2</v>
      </c>
      <c r="R124" s="17">
        <f>(H124+0.0221)/1.8135*0.05</f>
        <v>6.0901280176454381E-2</v>
      </c>
    </row>
    <row r="125" spans="1:69" x14ac:dyDescent="0.2">
      <c r="A125" s="17">
        <v>8.25</v>
      </c>
      <c r="F125" s="11">
        <v>7.6173289239999997E-2</v>
      </c>
      <c r="G125" s="11">
        <v>0.42796180639999998</v>
      </c>
      <c r="H125" s="11">
        <v>2.1703831440000001</v>
      </c>
      <c r="K125" s="17">
        <v>8.25</v>
      </c>
      <c r="P125" s="17">
        <f>(F125-0.0067)/1.609*0.05</f>
        <v>2.1588964959602238E-3</v>
      </c>
      <c r="Q125" s="17">
        <f>(G125+0.0881)/1.0504*0.05</f>
        <v>2.4565013632901752E-2</v>
      </c>
      <c r="R125" s="17">
        <f>(H125+0.0221)/1.8135*0.05</f>
        <v>6.044894248690378E-2</v>
      </c>
    </row>
    <row r="126" spans="1:69" x14ac:dyDescent="0.2">
      <c r="A126" s="17">
        <v>8.75</v>
      </c>
      <c r="B126" s="15"/>
      <c r="C126" s="15"/>
      <c r="D126" s="15"/>
      <c r="E126" s="15"/>
      <c r="F126" s="11">
        <v>7.8299986739999994E-2</v>
      </c>
      <c r="G126" s="11">
        <v>0.40541171790000002</v>
      </c>
      <c r="H126" s="11">
        <v>2.1716547670000002</v>
      </c>
      <c r="I126" s="15"/>
      <c r="J126" s="15"/>
      <c r="K126" s="17">
        <v>8.75</v>
      </c>
      <c r="L126" s="15"/>
      <c r="M126" s="15"/>
      <c r="N126" s="15"/>
      <c r="O126" s="15"/>
      <c r="P126" s="17">
        <f>(F126-0.0067)/1.609*0.05</f>
        <v>2.2249840503418272E-3</v>
      </c>
      <c r="Q126" s="17">
        <f>(G126+0.0881)/1.0504*0.05</f>
        <v>2.3491608810929172E-2</v>
      </c>
      <c r="R126" s="17">
        <f>(H126+0.0221)/1.8135*0.05</f>
        <v>6.0484002398676601E-2</v>
      </c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</row>
    <row r="127" spans="1:69" x14ac:dyDescent="0.2">
      <c r="A127" s="17">
        <v>9.25</v>
      </c>
      <c r="B127" s="15"/>
      <c r="C127" s="15"/>
      <c r="D127" s="15"/>
      <c r="E127" s="15"/>
      <c r="F127" s="11"/>
      <c r="G127" s="11"/>
      <c r="H127" s="11"/>
      <c r="I127" s="15"/>
      <c r="J127" s="15"/>
      <c r="L127" s="15"/>
      <c r="M127" s="15"/>
      <c r="N127" s="15"/>
      <c r="O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</row>
    <row r="128" spans="1:69" x14ac:dyDescent="0.2">
      <c r="A128" s="17">
        <v>9.75</v>
      </c>
      <c r="B128" s="15"/>
      <c r="C128" s="15"/>
      <c r="D128" s="15"/>
      <c r="E128" s="15"/>
      <c r="F128" s="11"/>
      <c r="G128" s="11"/>
      <c r="H128" s="11"/>
      <c r="I128" s="15"/>
      <c r="J128" s="15"/>
      <c r="K128" s="15"/>
      <c r="L128" s="15"/>
      <c r="M128" s="15"/>
      <c r="N128" s="15"/>
      <c r="O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</row>
    <row r="129" spans="1:39" x14ac:dyDescent="0.2">
      <c r="A129" s="17">
        <v>10.25</v>
      </c>
      <c r="B129" s="15"/>
      <c r="C129" s="15"/>
      <c r="D129" s="15"/>
      <c r="E129" s="15"/>
      <c r="F129" s="11"/>
      <c r="G129" s="11"/>
      <c r="H129" s="11"/>
      <c r="I129" s="15"/>
      <c r="J129" s="15"/>
      <c r="K129" s="15"/>
      <c r="L129" s="15"/>
      <c r="M129" s="15"/>
      <c r="N129" s="15"/>
      <c r="O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</row>
    <row r="130" spans="1:39" x14ac:dyDescent="0.2">
      <c r="A130" s="17">
        <v>10.75</v>
      </c>
      <c r="B130" s="15"/>
      <c r="C130" s="15"/>
      <c r="D130" s="15"/>
      <c r="E130" s="15"/>
      <c r="F130" s="11"/>
      <c r="G130" s="11"/>
      <c r="H130" s="11"/>
      <c r="I130" s="15"/>
      <c r="J130" s="15"/>
      <c r="K130" s="15"/>
      <c r="L130" s="15"/>
      <c r="M130" s="15"/>
      <c r="N130" s="15"/>
      <c r="O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</row>
    <row r="131" spans="1:39" x14ac:dyDescent="0.2">
      <c r="A131" s="17">
        <v>11.25</v>
      </c>
      <c r="B131" s="15"/>
      <c r="C131" s="15"/>
      <c r="D131" s="15"/>
      <c r="E131" s="15"/>
      <c r="F131" s="11"/>
      <c r="G131" s="11"/>
      <c r="H131" s="11"/>
      <c r="I131" s="15"/>
      <c r="J131" s="15"/>
      <c r="K131" s="15"/>
      <c r="L131" s="15"/>
      <c r="M131" s="15"/>
      <c r="N131" s="15"/>
      <c r="O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</row>
    <row r="132" spans="1:39" x14ac:dyDescent="0.2">
      <c r="A132" s="17">
        <v>11.75</v>
      </c>
      <c r="B132" s="15"/>
      <c r="C132" s="15"/>
      <c r="D132" s="15"/>
      <c r="E132" s="15"/>
      <c r="F132" s="11"/>
      <c r="G132" s="11"/>
      <c r="H132" s="11"/>
      <c r="I132" s="15"/>
      <c r="J132" s="15"/>
      <c r="K132" s="15"/>
      <c r="L132" s="15"/>
      <c r="M132" s="15"/>
      <c r="N132" s="15"/>
      <c r="O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</row>
    <row r="133" spans="1:39" x14ac:dyDescent="0.2">
      <c r="A133" s="17">
        <v>12.25</v>
      </c>
      <c r="B133" s="15"/>
      <c r="C133" s="15"/>
      <c r="D133" s="15"/>
      <c r="E133" s="15"/>
      <c r="F133" s="11"/>
      <c r="G133" s="11"/>
      <c r="H133" s="11"/>
      <c r="I133" s="15"/>
      <c r="J133" s="15"/>
      <c r="K133" s="15"/>
      <c r="L133" s="15"/>
      <c r="M133" s="15"/>
      <c r="N133" s="15"/>
      <c r="O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</row>
    <row r="134" spans="1:39" x14ac:dyDescent="0.2">
      <c r="A134" s="17">
        <v>12.75</v>
      </c>
      <c r="B134" s="15"/>
      <c r="C134" s="15"/>
      <c r="D134" s="15"/>
      <c r="E134" s="15"/>
      <c r="F134" s="11"/>
      <c r="G134" s="11"/>
      <c r="H134" s="11"/>
      <c r="I134" s="15"/>
      <c r="J134" s="15"/>
      <c r="K134" s="15"/>
      <c r="L134" s="15"/>
      <c r="M134" s="15"/>
      <c r="N134" s="15"/>
      <c r="O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</row>
    <row r="135" spans="1:39" x14ac:dyDescent="0.2">
      <c r="A135" s="17">
        <v>13.25</v>
      </c>
      <c r="B135" s="15"/>
      <c r="C135" s="15"/>
      <c r="D135" s="15"/>
      <c r="E135" s="15"/>
      <c r="F135" s="11"/>
      <c r="G135" s="11"/>
      <c r="H135" s="11"/>
      <c r="I135" s="15"/>
      <c r="J135" s="15"/>
      <c r="K135" s="15"/>
      <c r="L135" s="15"/>
      <c r="M135" s="15"/>
      <c r="N135" s="15"/>
      <c r="O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</row>
    <row r="136" spans="1:39" x14ac:dyDescent="0.2">
      <c r="A136" s="17">
        <v>13.75</v>
      </c>
      <c r="B136" s="15"/>
      <c r="C136" s="15"/>
      <c r="D136" s="15"/>
      <c r="E136" s="15"/>
      <c r="F136" s="11"/>
      <c r="G136" s="11"/>
      <c r="H136" s="11"/>
      <c r="I136" s="15"/>
      <c r="J136" s="15"/>
      <c r="K136" s="15"/>
      <c r="L136" s="15"/>
      <c r="M136" s="15"/>
      <c r="N136" s="15"/>
      <c r="O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E136" s="14"/>
    </row>
    <row r="137" spans="1:39" x14ac:dyDescent="0.2">
      <c r="A137" s="17">
        <v>14.25</v>
      </c>
      <c r="B137" s="15"/>
      <c r="C137" s="15"/>
      <c r="D137" s="15"/>
      <c r="E137" s="15"/>
      <c r="F137" s="11"/>
      <c r="G137" s="11"/>
      <c r="H137" s="11"/>
      <c r="I137" s="15"/>
      <c r="J137" s="15"/>
      <c r="K137" s="15"/>
      <c r="L137" s="15"/>
      <c r="M137" s="15"/>
      <c r="N137" s="15"/>
      <c r="O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</row>
    <row r="138" spans="1:39" x14ac:dyDescent="0.2">
      <c r="A138" s="17">
        <v>14.75</v>
      </c>
      <c r="B138" s="15"/>
      <c r="C138" s="15"/>
      <c r="D138" s="15"/>
      <c r="E138" s="15"/>
      <c r="F138" s="11"/>
      <c r="G138" s="11"/>
      <c r="H138" s="11"/>
      <c r="I138" s="15"/>
      <c r="J138" s="15"/>
      <c r="K138" s="15"/>
      <c r="L138" s="15"/>
      <c r="M138" s="15"/>
      <c r="N138" s="15"/>
      <c r="O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</row>
    <row r="139" spans="1:39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</row>
    <row r="140" spans="1:39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</row>
    <row r="141" spans="1:39" ht="17" thickBot="1" x14ac:dyDescent="0.25"/>
    <row r="142" spans="1:39" ht="17" thickBot="1" x14ac:dyDescent="0.25">
      <c r="E142" s="67" t="s">
        <v>116</v>
      </c>
      <c r="F142" s="68"/>
      <c r="G142" s="68"/>
      <c r="H142" s="69"/>
      <c r="K142" s="67" t="s">
        <v>103</v>
      </c>
      <c r="L142" s="68"/>
      <c r="M142" s="68"/>
      <c r="N142" s="69"/>
      <c r="Q142" s="67" t="s">
        <v>134</v>
      </c>
      <c r="R142" s="68"/>
      <c r="S142" s="68"/>
      <c r="T142" s="69"/>
      <c r="W142" s="67" t="s">
        <v>103</v>
      </c>
      <c r="X142" s="68"/>
      <c r="Y142" s="68"/>
      <c r="Z142" s="69"/>
    </row>
    <row r="143" spans="1:39" x14ac:dyDescent="0.2">
      <c r="E143" s="17" t="s">
        <v>13</v>
      </c>
      <c r="F143" s="17" t="s">
        <v>18</v>
      </c>
      <c r="G143" s="17" t="s">
        <v>46</v>
      </c>
      <c r="H143" s="17" t="s">
        <v>20</v>
      </c>
      <c r="I143" s="17" t="s">
        <v>83</v>
      </c>
      <c r="J143" s="17" t="s">
        <v>48</v>
      </c>
      <c r="K143" s="3" t="s">
        <v>84</v>
      </c>
      <c r="L143" s="17" t="s">
        <v>23</v>
      </c>
      <c r="M143" s="17" t="s">
        <v>24</v>
      </c>
      <c r="N143" s="17" t="s">
        <v>25</v>
      </c>
      <c r="O143" s="17" t="s">
        <v>26</v>
      </c>
      <c r="Q143" s="17" t="s">
        <v>13</v>
      </c>
      <c r="R143" s="17" t="s">
        <v>88</v>
      </c>
      <c r="S143" s="17" t="s">
        <v>89</v>
      </c>
      <c r="T143" s="17" t="s">
        <v>3</v>
      </c>
      <c r="U143" s="17" t="s">
        <v>118</v>
      </c>
      <c r="V143" s="17" t="s">
        <v>119</v>
      </c>
      <c r="W143" s="3" t="s">
        <v>120</v>
      </c>
      <c r="X143" s="17" t="s">
        <v>93</v>
      </c>
      <c r="Y143" s="17" t="s">
        <v>101</v>
      </c>
      <c r="Z143" s="17" t="s">
        <v>102</v>
      </c>
      <c r="AA143" s="17" t="s">
        <v>95</v>
      </c>
    </row>
    <row r="144" spans="1:39" x14ac:dyDescent="0.2">
      <c r="E144" s="17">
        <v>0</v>
      </c>
      <c r="F144" s="17">
        <v>6.9070262779046626E-2</v>
      </c>
      <c r="G144" s="17">
        <v>0.10825107601344899</v>
      </c>
      <c r="H144" s="17">
        <v>1.0076900366124898E-3</v>
      </c>
      <c r="I144" s="17">
        <v>0</v>
      </c>
      <c r="J144" s="17">
        <f t="shared" ref="J144:J168" si="29">F144</f>
        <v>6.9070262779046626E-2</v>
      </c>
      <c r="K144" s="17">
        <v>0</v>
      </c>
      <c r="L144" s="17">
        <f t="shared" ref="L144:L168" si="30">G144</f>
        <v>0.10825107601344899</v>
      </c>
      <c r="M144" s="17">
        <v>0</v>
      </c>
      <c r="N144" s="17">
        <f>H144</f>
        <v>1.0076900366124898E-3</v>
      </c>
      <c r="O144" s="17">
        <v>0</v>
      </c>
      <c r="Q144" s="17">
        <v>0</v>
      </c>
      <c r="R144" s="17">
        <v>6.8882285829707901E-2</v>
      </c>
      <c r="S144" s="17">
        <v>0.10793004412604722</v>
      </c>
      <c r="T144" s="17">
        <v>2.1810244080507305E-3</v>
      </c>
      <c r="U144" s="17">
        <v>0.05</v>
      </c>
      <c r="V144" s="17">
        <f>R144</f>
        <v>6.8882285829707901E-2</v>
      </c>
      <c r="W144" s="17">
        <v>0</v>
      </c>
      <c r="X144" s="17">
        <f>S144</f>
        <v>0.10793004412604722</v>
      </c>
      <c r="Y144" s="17">
        <f>X144</f>
        <v>0.10793004412604722</v>
      </c>
      <c r="Z144" s="17">
        <v>0</v>
      </c>
      <c r="AA144" s="17">
        <f>T144</f>
        <v>2.1810244080507305E-3</v>
      </c>
    </row>
    <row r="145" spans="1:27" x14ac:dyDescent="0.2">
      <c r="E145" s="17">
        <v>0.25</v>
      </c>
      <c r="F145" s="17">
        <v>4.958423754416004E-2</v>
      </c>
      <c r="G145" s="17">
        <v>8.9875353012563802E-2</v>
      </c>
      <c r="H145" s="17">
        <v>2.0470721798723328E-2</v>
      </c>
      <c r="I145" s="17">
        <f>0.108251076013449-G145</f>
        <v>1.8375723000885191E-2</v>
      </c>
      <c r="J145" s="17">
        <f t="shared" si="29"/>
        <v>4.958423754416004E-2</v>
      </c>
      <c r="K145" s="17">
        <f>K144+(((I145+I144)/2)^$C$147)*(E145-E144)</f>
        <v>6.6633081912722689</v>
      </c>
      <c r="L145" s="17">
        <f t="shared" si="30"/>
        <v>8.9875353012563802E-2</v>
      </c>
      <c r="M145" s="17">
        <f>M144+(((G145+G144)/2)^$C$147)*(E145-E144)</f>
        <v>1.2612504007310961</v>
      </c>
      <c r="N145" s="17">
        <f t="shared" ref="N145:N168" si="31">H145</f>
        <v>2.0470721798723328E-2</v>
      </c>
      <c r="O145" s="17">
        <f>O144+(((H145+H144)/2)^$C$147)*(E145-E144)</f>
        <v>5.9739212020397323</v>
      </c>
      <c r="Q145" s="17">
        <v>0.25</v>
      </c>
      <c r="R145" s="17">
        <v>6.6510385798632693E-2</v>
      </c>
      <c r="S145" s="17">
        <v>0.1011722721820259</v>
      </c>
      <c r="T145" s="17">
        <v>3.2891584433416051E-3</v>
      </c>
      <c r="U145" s="17">
        <f>0.115481218107388-S145+0.05</f>
        <v>6.4308945925362099E-2</v>
      </c>
      <c r="V145" s="17">
        <f t="shared" ref="V145:V171" si="32">R145</f>
        <v>6.6510385798632693E-2</v>
      </c>
      <c r="W145" s="17">
        <f>W144+(((((U145+U144)/2)))^$C$147)*(Q145-Q144)</f>
        <v>1.853552329843897</v>
      </c>
      <c r="X145" s="17">
        <f>S145</f>
        <v>0.1011722721820259</v>
      </c>
      <c r="Y145" s="17">
        <f t="shared" ref="Y145:Y171" si="33">X145</f>
        <v>0.1011722721820259</v>
      </c>
      <c r="Z145" s="17">
        <f>Z144+(((S145+S144)/2)^$C$55)*(Q145-Q144)</f>
        <v>1.5222182703961782</v>
      </c>
      <c r="AA145" s="17">
        <f t="shared" ref="AA145:AA171" si="34">T145</f>
        <v>3.2891584433416051E-3</v>
      </c>
    </row>
    <row r="146" spans="1:27" ht="17" thickBot="1" x14ac:dyDescent="0.25">
      <c r="E146" s="17">
        <v>0.5</v>
      </c>
      <c r="F146" s="17">
        <v>3.6176536766023934E-2</v>
      </c>
      <c r="G146" s="17">
        <v>7.228471484221774E-2</v>
      </c>
      <c r="H146" s="17">
        <v>3.2004663947978768E-2</v>
      </c>
      <c r="I146" s="17">
        <f t="shared" ref="I146:I167" si="35">0.108251076013449-G146</f>
        <v>3.5966361171231254E-2</v>
      </c>
      <c r="J146" s="17">
        <f t="shared" si="29"/>
        <v>3.6176536766023934E-2</v>
      </c>
      <c r="K146" s="17">
        <f t="shared" ref="K146:K168" si="36">K145+(((I146+I145)/2)^$C$147)*(E146-E145)</f>
        <v>9.7826689327383445</v>
      </c>
      <c r="L146" s="17">
        <f t="shared" si="30"/>
        <v>7.228471484221774E-2</v>
      </c>
      <c r="M146" s="17">
        <f t="shared" ref="M146:M168" si="37">M145+(((G146+G145)/2)^$C$147)*(E146-E145)</f>
        <v>2.7123601617821134</v>
      </c>
      <c r="N146" s="17">
        <f t="shared" si="31"/>
        <v>3.2004663947978768E-2</v>
      </c>
      <c r="O146" s="17">
        <f t="shared" ref="O146:O168" si="38">O145+(((H146+H145)/2)^$C$147)*(E146-E145)</f>
        <v>9.1705488971557951</v>
      </c>
      <c r="Q146" s="17">
        <v>0.5</v>
      </c>
      <c r="R146" s="17">
        <v>6.2309260596643878E-2</v>
      </c>
      <c r="S146" s="17">
        <v>9.3368178693830933E-2</v>
      </c>
      <c r="T146" s="17">
        <v>8.7257211359250079E-3</v>
      </c>
      <c r="U146" s="17">
        <f t="shared" ref="U146:U171" si="39">0.115481218107388-S146+0.05</f>
        <v>7.2113039413557067E-2</v>
      </c>
      <c r="V146" s="17">
        <f t="shared" si="32"/>
        <v>6.2309260596643878E-2</v>
      </c>
      <c r="W146" s="17">
        <f t="shared" ref="W146:W171" si="40">W145+(((((U146+U145)/2)))^$C$147)*(Q146-Q145)</f>
        <v>3.4912809921467676</v>
      </c>
      <c r="X146" s="17">
        <f t="shared" ref="X146:X171" si="41">S146</f>
        <v>9.3368178693830933E-2</v>
      </c>
      <c r="Y146" s="17">
        <f t="shared" si="33"/>
        <v>9.3368178693830933E-2</v>
      </c>
      <c r="Z146" s="17">
        <f t="shared" ref="Z146:Z171" si="42">Z145+(((S146+S145)/2)^$C$55)*(Q146-Q145)</f>
        <v>3.1349274973850347</v>
      </c>
      <c r="AA146" s="17">
        <f t="shared" si="34"/>
        <v>8.7257211359250079E-3</v>
      </c>
    </row>
    <row r="147" spans="1:27" x14ac:dyDescent="0.2">
      <c r="A147" s="70" t="s">
        <v>87</v>
      </c>
      <c r="B147" s="71"/>
      <c r="C147" s="76">
        <v>-0.7</v>
      </c>
      <c r="E147" s="17">
        <v>0.75</v>
      </c>
      <c r="F147" s="17">
        <v>2.7762163994836078E-2</v>
      </c>
      <c r="G147" s="17">
        <v>6.4297771683248767E-2</v>
      </c>
      <c r="H147" s="17">
        <v>3.9598765578543159E-2</v>
      </c>
      <c r="I147" s="17">
        <f t="shared" si="35"/>
        <v>4.3953304330200227E-2</v>
      </c>
      <c r="J147" s="17">
        <f t="shared" si="29"/>
        <v>2.7762163994836078E-2</v>
      </c>
      <c r="K147" s="17">
        <f>K146+(((I147+I146)/2)^$C$147)*(E147-E146)</f>
        <v>12.163910446994977</v>
      </c>
      <c r="L147" s="17">
        <f t="shared" si="30"/>
        <v>6.4297771683248767E-2</v>
      </c>
      <c r="M147" s="17">
        <f t="shared" si="37"/>
        <v>4.3487414139586438</v>
      </c>
      <c r="N147" s="17">
        <f t="shared" si="31"/>
        <v>3.9598765578543159E-2</v>
      </c>
      <c r="O147" s="17">
        <f t="shared" si="38"/>
        <v>11.742172060715516</v>
      </c>
      <c r="Q147" s="17">
        <v>0.75</v>
      </c>
      <c r="R147" s="17">
        <v>5.4616741578620266E-2</v>
      </c>
      <c r="S147" s="17">
        <v>8.4524280892993145E-2</v>
      </c>
      <c r="T147" s="17">
        <v>1.466458264405845E-2</v>
      </c>
      <c r="U147" s="17">
        <f t="shared" si="39"/>
        <v>8.0956937214394856E-2</v>
      </c>
      <c r="V147" s="17">
        <f t="shared" si="32"/>
        <v>5.4616741578620266E-2</v>
      </c>
      <c r="W147" s="17">
        <f t="shared" si="40"/>
        <v>5.0021889009817126</v>
      </c>
      <c r="X147" s="17">
        <f t="shared" si="41"/>
        <v>8.4524280892993145E-2</v>
      </c>
      <c r="Y147" s="17">
        <f t="shared" si="33"/>
        <v>8.4524280892993145E-2</v>
      </c>
      <c r="Z147" s="17">
        <f t="shared" si="42"/>
        <v>4.8672868032392334</v>
      </c>
      <c r="AA147" s="17">
        <f t="shared" si="34"/>
        <v>1.466458264405845E-2</v>
      </c>
    </row>
    <row r="148" spans="1:27" x14ac:dyDescent="0.2">
      <c r="A148" s="72"/>
      <c r="B148" s="73"/>
      <c r="C148" s="77"/>
      <c r="E148" s="17">
        <v>1</v>
      </c>
      <c r="F148" s="17">
        <v>2.191944665341675E-2</v>
      </c>
      <c r="G148" s="17">
        <v>5.623165674273848E-2</v>
      </c>
      <c r="H148" s="17">
        <v>4.5033664994546183E-2</v>
      </c>
      <c r="I148" s="17">
        <f t="shared" si="35"/>
        <v>5.2019419270710514E-2</v>
      </c>
      <c r="J148" s="17">
        <f t="shared" si="29"/>
        <v>2.191944665341675E-2</v>
      </c>
      <c r="K148" s="17">
        <f t="shared" si="36"/>
        <v>14.258782638774695</v>
      </c>
      <c r="L148" s="17">
        <f t="shared" si="30"/>
        <v>5.623165674273848E-2</v>
      </c>
      <c r="M148" s="17">
        <f t="shared" si="37"/>
        <v>6.134800564424598</v>
      </c>
      <c r="N148" s="17">
        <f t="shared" si="31"/>
        <v>4.5033664994546183E-2</v>
      </c>
      <c r="O148" s="17">
        <f t="shared" si="38"/>
        <v>14.02979917858087</v>
      </c>
      <c r="Q148" s="17">
        <v>1</v>
      </c>
      <c r="R148" s="17">
        <v>4.8970442231199507E-2</v>
      </c>
      <c r="S148" s="17">
        <v>7.814155778750953E-2</v>
      </c>
      <c r="T148" s="17">
        <v>1.9873661874827683E-2</v>
      </c>
      <c r="U148" s="17">
        <f t="shared" si="39"/>
        <v>8.733966031987847E-2</v>
      </c>
      <c r="V148" s="17">
        <f t="shared" si="32"/>
        <v>4.8970442231199507E-2</v>
      </c>
      <c r="W148" s="17">
        <f>W147+(((((U148+U147)/2)))^$C$147)*(Q148-Q147)</f>
        <v>6.4160549648465413</v>
      </c>
      <c r="X148" s="17">
        <f t="shared" si="41"/>
        <v>7.814155778750953E-2</v>
      </c>
      <c r="Y148" s="17">
        <f t="shared" si="33"/>
        <v>7.814155778750953E-2</v>
      </c>
      <c r="Z148" s="17">
        <f t="shared" si="42"/>
        <v>6.7282034456664572</v>
      </c>
      <c r="AA148" s="17">
        <f t="shared" si="34"/>
        <v>1.9873661874827683E-2</v>
      </c>
    </row>
    <row r="149" spans="1:27" ht="17" thickBot="1" x14ac:dyDescent="0.25">
      <c r="A149" s="74"/>
      <c r="B149" s="75"/>
      <c r="C149" s="78"/>
      <c r="E149" s="17">
        <v>1.25</v>
      </c>
      <c r="F149" s="17">
        <v>1.6668573936377346E-2</v>
      </c>
      <c r="G149" s="17">
        <v>5.1671214013481293E-2</v>
      </c>
      <c r="H149" s="17">
        <v>4.861073684409789E-2</v>
      </c>
      <c r="I149" s="17">
        <f t="shared" si="35"/>
        <v>5.6579861999967701E-2</v>
      </c>
      <c r="J149" s="17">
        <f t="shared" si="29"/>
        <v>1.6668573936377346E-2</v>
      </c>
      <c r="K149" s="17">
        <f t="shared" si="36"/>
        <v>16.180024938704367</v>
      </c>
      <c r="L149" s="17">
        <f t="shared" si="30"/>
        <v>5.1671214013481293E-2</v>
      </c>
      <c r="M149" s="17">
        <f t="shared" si="37"/>
        <v>8.0647143403350405</v>
      </c>
      <c r="N149" s="17">
        <f t="shared" si="31"/>
        <v>4.861073684409789E-2</v>
      </c>
      <c r="O149" s="17">
        <f t="shared" si="38"/>
        <v>16.160996843771418</v>
      </c>
      <c r="Q149" s="17">
        <v>1.25</v>
      </c>
      <c r="R149" s="17">
        <v>4.4165330795525176E-2</v>
      </c>
      <c r="S149" s="17">
        <v>7.2043094440213271E-2</v>
      </c>
      <c r="T149" s="17">
        <v>2.460238407775021E-2</v>
      </c>
      <c r="U149" s="17">
        <f t="shared" si="39"/>
        <v>9.343812366717473E-2</v>
      </c>
      <c r="V149" s="17">
        <f t="shared" si="32"/>
        <v>4.4165330795525176E-2</v>
      </c>
      <c r="W149" s="17">
        <f t="shared" si="40"/>
        <v>7.7608604280888578</v>
      </c>
      <c r="X149" s="17">
        <f t="shared" si="41"/>
        <v>7.2043094440213271E-2</v>
      </c>
      <c r="Y149" s="17">
        <f t="shared" si="33"/>
        <v>7.2043094440213271E-2</v>
      </c>
      <c r="Z149" s="17">
        <f t="shared" si="42"/>
        <v>8.7118466675609643</v>
      </c>
      <c r="AA149" s="17">
        <f t="shared" si="34"/>
        <v>2.460238407775021E-2</v>
      </c>
    </row>
    <row r="150" spans="1:27" x14ac:dyDescent="0.2">
      <c r="E150" s="17">
        <v>1.5</v>
      </c>
      <c r="F150" s="17">
        <v>1.3213487417565541E-2</v>
      </c>
      <c r="G150" s="17">
        <v>4.7193657794495004E-2</v>
      </c>
      <c r="H150" s="17">
        <v>5.0972119880166533E-2</v>
      </c>
      <c r="I150" s="17">
        <f t="shared" si="35"/>
        <v>6.1057418218953989E-2</v>
      </c>
      <c r="J150" s="17">
        <f t="shared" si="29"/>
        <v>1.3213487417565541E-2</v>
      </c>
      <c r="K150" s="17">
        <f t="shared" si="36"/>
        <v>17.996709490229911</v>
      </c>
      <c r="L150" s="17">
        <f t="shared" si="30"/>
        <v>4.7193657794495004E-2</v>
      </c>
      <c r="M150" s="17">
        <f t="shared" si="37"/>
        <v>10.116498158495844</v>
      </c>
      <c r="N150" s="17">
        <f t="shared" si="31"/>
        <v>5.0972119880166533E-2</v>
      </c>
      <c r="O150" s="17">
        <f t="shared" si="38"/>
        <v>18.202414182677519</v>
      </c>
      <c r="Q150" s="17">
        <v>1.5</v>
      </c>
      <c r="R150" s="17">
        <v>4.047227060285892E-2</v>
      </c>
      <c r="S150" s="17">
        <v>6.7657513804265046E-2</v>
      </c>
      <c r="T150" s="17">
        <v>2.8825153846153848E-2</v>
      </c>
      <c r="U150" s="17">
        <f t="shared" si="39"/>
        <v>9.7823704303122955E-2</v>
      </c>
      <c r="V150" s="17">
        <f t="shared" si="32"/>
        <v>4.047227060285892E-2</v>
      </c>
      <c r="W150" s="17">
        <f t="shared" si="40"/>
        <v>9.0536302160955877</v>
      </c>
      <c r="X150" s="17">
        <f t="shared" si="41"/>
        <v>6.7657513804265046E-2</v>
      </c>
      <c r="Y150" s="17">
        <f t="shared" si="33"/>
        <v>6.7657513804265046E-2</v>
      </c>
      <c r="Z150" s="17">
        <f t="shared" si="42"/>
        <v>10.813714325413354</v>
      </c>
      <c r="AA150" s="17">
        <f t="shared" si="34"/>
        <v>2.8825153846153848E-2</v>
      </c>
    </row>
    <row r="151" spans="1:27" x14ac:dyDescent="0.2">
      <c r="E151" s="17">
        <v>1.75</v>
      </c>
      <c r="F151" s="17">
        <v>1.0086499585040244E-2</v>
      </c>
      <c r="G151" s="17">
        <v>4.3023042099212587E-2</v>
      </c>
      <c r="H151" s="17">
        <v>5.4215723818957277E-2</v>
      </c>
      <c r="I151" s="17">
        <f t="shared" si="35"/>
        <v>6.52280339142364E-2</v>
      </c>
      <c r="J151" s="17">
        <f t="shared" si="29"/>
        <v>1.0086499585040244E-2</v>
      </c>
      <c r="K151" s="17">
        <f t="shared" si="36"/>
        <v>19.72538579547259</v>
      </c>
      <c r="L151" s="17">
        <f t="shared" si="30"/>
        <v>4.3023042099212587E-2</v>
      </c>
      <c r="M151" s="17">
        <f t="shared" si="37"/>
        <v>12.304059046865044</v>
      </c>
      <c r="N151" s="17">
        <f t="shared" si="31"/>
        <v>5.4215723818957277E-2</v>
      </c>
      <c r="O151" s="17">
        <f t="shared" si="38"/>
        <v>20.167063849760343</v>
      </c>
      <c r="Q151" s="17">
        <v>1.75</v>
      </c>
      <c r="R151" s="17">
        <v>3.6007002517091366E-2</v>
      </c>
      <c r="S151" s="17">
        <v>6.3262137661843118E-2</v>
      </c>
      <c r="T151" s="17">
        <v>3.2231884863523574E-2</v>
      </c>
      <c r="U151" s="17">
        <f t="shared" si="39"/>
        <v>0.10221908044554488</v>
      </c>
      <c r="V151" s="17">
        <f t="shared" si="32"/>
        <v>3.6007002517091366E-2</v>
      </c>
      <c r="W151" s="17">
        <f t="shared" si="40"/>
        <v>10.306410706538545</v>
      </c>
      <c r="X151" s="17">
        <f t="shared" si="41"/>
        <v>6.3262137661843118E-2</v>
      </c>
      <c r="Y151" s="17">
        <f t="shared" si="33"/>
        <v>6.3262137661843118E-2</v>
      </c>
      <c r="Z151" s="17">
        <f t="shared" si="42"/>
        <v>13.027625196605696</v>
      </c>
      <c r="AA151" s="17">
        <f t="shared" si="34"/>
        <v>3.2231884863523574E-2</v>
      </c>
    </row>
    <row r="152" spans="1:27" x14ac:dyDescent="0.2">
      <c r="E152" s="17">
        <v>2</v>
      </c>
      <c r="F152" s="17">
        <v>7.8692619441651981E-3</v>
      </c>
      <c r="G152" s="17">
        <v>4.1375099253144372E-2</v>
      </c>
      <c r="H152" s="17">
        <v>5.5263654840896063E-2</v>
      </c>
      <c r="I152" s="17">
        <f t="shared" si="35"/>
        <v>6.6875976760304628E-2</v>
      </c>
      <c r="J152" s="17">
        <f t="shared" si="29"/>
        <v>7.8692619441651981E-3</v>
      </c>
      <c r="K152" s="17">
        <f t="shared" si="36"/>
        <v>21.400405049552827</v>
      </c>
      <c r="L152" s="17">
        <f t="shared" si="30"/>
        <v>4.1375099253144372E-2</v>
      </c>
      <c r="M152" s="17">
        <f t="shared" si="37"/>
        <v>14.5961296325662</v>
      </c>
      <c r="N152" s="17">
        <f t="shared" si="31"/>
        <v>5.5263654840896063E-2</v>
      </c>
      <c r="O152" s="17">
        <f t="shared" si="38"/>
        <v>22.077481750668646</v>
      </c>
      <c r="Q152" s="17">
        <v>2</v>
      </c>
      <c r="R152" s="17">
        <v>3.2111724394033564E-2</v>
      </c>
      <c r="S152" s="17">
        <v>5.9773032559025142E-2</v>
      </c>
      <c r="T152" s="17">
        <v>3.4867908326440593E-2</v>
      </c>
      <c r="U152" s="17">
        <f t="shared" si="39"/>
        <v>0.10570818554836287</v>
      </c>
      <c r="V152" s="17">
        <f t="shared" si="32"/>
        <v>3.2111724394033564E-2</v>
      </c>
      <c r="W152" s="17">
        <f t="shared" si="40"/>
        <v>11.52574558133025</v>
      </c>
      <c r="X152" s="17">
        <f t="shared" si="41"/>
        <v>5.9773032559025142E-2</v>
      </c>
      <c r="Y152" s="17">
        <f t="shared" si="33"/>
        <v>5.9773032559025142E-2</v>
      </c>
      <c r="Z152" s="17">
        <f t="shared" si="42"/>
        <v>15.354326245618189</v>
      </c>
      <c r="AA152" s="17">
        <f t="shared" si="34"/>
        <v>3.4867908326440593E-2</v>
      </c>
    </row>
    <row r="153" spans="1:27" x14ac:dyDescent="0.2">
      <c r="E153" s="17">
        <v>2.25</v>
      </c>
      <c r="F153" s="17">
        <v>6.0731901931223124E-3</v>
      </c>
      <c r="G153" s="17">
        <v>3.8952861443890187E-2</v>
      </c>
      <c r="H153" s="17">
        <v>5.6346343721641025E-2</v>
      </c>
      <c r="I153" s="17">
        <f t="shared" si="35"/>
        <v>6.9298214569558814E-2</v>
      </c>
      <c r="J153" s="17">
        <f t="shared" si="29"/>
        <v>6.0731901931223124E-3</v>
      </c>
      <c r="K153" s="17">
        <f t="shared" si="36"/>
        <v>23.040219247046849</v>
      </c>
      <c r="L153" s="17">
        <f t="shared" si="30"/>
        <v>3.8952861443890187E-2</v>
      </c>
      <c r="M153" s="17">
        <f t="shared" si="37"/>
        <v>16.968892222942369</v>
      </c>
      <c r="N153" s="17">
        <f t="shared" si="31"/>
        <v>5.6346343721641025E-2</v>
      </c>
      <c r="O153" s="17">
        <f t="shared" si="38"/>
        <v>23.96229720408023</v>
      </c>
      <c r="Q153" s="17">
        <v>2.25</v>
      </c>
      <c r="R153" s="17">
        <v>2.8887148747669362E-2</v>
      </c>
      <c r="S153" s="17">
        <v>5.6263878332063977E-2</v>
      </c>
      <c r="T153" s="17">
        <v>3.794820209539565E-2</v>
      </c>
      <c r="U153" s="17">
        <f t="shared" si="39"/>
        <v>0.10921733977532402</v>
      </c>
      <c r="V153" s="17">
        <f t="shared" si="32"/>
        <v>2.8887148747669362E-2</v>
      </c>
      <c r="W153" s="17">
        <f t="shared" si="40"/>
        <v>12.717150552282959</v>
      </c>
      <c r="X153" s="17">
        <f t="shared" si="41"/>
        <v>5.6263878332063977E-2</v>
      </c>
      <c r="Y153" s="17">
        <f t="shared" si="33"/>
        <v>5.6263878332063977E-2</v>
      </c>
      <c r="Z153" s="17">
        <f t="shared" si="42"/>
        <v>17.79262590688905</v>
      </c>
      <c r="AA153" s="17">
        <f t="shared" si="34"/>
        <v>3.794820209539565E-2</v>
      </c>
    </row>
    <row r="154" spans="1:27" x14ac:dyDescent="0.2">
      <c r="E154" s="17">
        <v>2.5</v>
      </c>
      <c r="F154" s="17">
        <v>4.8444047792311068E-3</v>
      </c>
      <c r="G154" s="17">
        <v>3.7892738303679216E-2</v>
      </c>
      <c r="H154" s="17">
        <v>5.7997173129810592E-2</v>
      </c>
      <c r="I154" s="17">
        <f t="shared" si="35"/>
        <v>7.0358337709769778E-2</v>
      </c>
      <c r="J154" s="17">
        <f t="shared" si="29"/>
        <v>4.8444047792311068E-3</v>
      </c>
      <c r="K154" s="17">
        <f t="shared" si="36"/>
        <v>24.651302874545401</v>
      </c>
      <c r="L154" s="17">
        <f t="shared" si="30"/>
        <v>3.7892738303679216E-2</v>
      </c>
      <c r="M154" s="17">
        <f t="shared" si="37"/>
        <v>19.416420412599063</v>
      </c>
      <c r="N154" s="17">
        <f t="shared" si="31"/>
        <v>5.7997173129810592E-2</v>
      </c>
      <c r="O154" s="17">
        <f t="shared" si="38"/>
        <v>25.815457230537177</v>
      </c>
      <c r="Q154" s="17">
        <v>2.5</v>
      </c>
      <c r="R154" s="17">
        <v>2.5512000658794283E-2</v>
      </c>
      <c r="S154" s="17">
        <v>5.3536835205635958E-2</v>
      </c>
      <c r="T154" s="17">
        <v>4.0258281224152204E-2</v>
      </c>
      <c r="U154" s="17">
        <f t="shared" si="39"/>
        <v>0.11194438290175204</v>
      </c>
      <c r="V154" s="17">
        <f t="shared" si="32"/>
        <v>2.5512000658794283E-2</v>
      </c>
      <c r="W154" s="17">
        <f t="shared" si="40"/>
        <v>13.884938612977471</v>
      </c>
      <c r="X154" s="17">
        <f t="shared" si="41"/>
        <v>5.3536835205635958E-2</v>
      </c>
      <c r="Y154" s="17">
        <f t="shared" si="33"/>
        <v>5.3536835205635958E-2</v>
      </c>
      <c r="Z154" s="17">
        <f t="shared" si="42"/>
        <v>20.34109795931175</v>
      </c>
      <c r="AA154" s="17">
        <f t="shared" si="34"/>
        <v>4.0258281224152204E-2</v>
      </c>
    </row>
    <row r="155" spans="1:27" x14ac:dyDescent="0.2">
      <c r="E155" s="17">
        <v>2.75</v>
      </c>
      <c r="F155" s="17">
        <v>3.873928169623462E-3</v>
      </c>
      <c r="G155" s="17">
        <v>3.5403644497110767E-2</v>
      </c>
      <c r="H155" s="17">
        <v>5.7763072932063703E-2</v>
      </c>
      <c r="I155" s="17">
        <f t="shared" si="35"/>
        <v>7.2847431516338226E-2</v>
      </c>
      <c r="J155" s="17">
        <f t="shared" si="29"/>
        <v>3.873928169623462E-3</v>
      </c>
      <c r="K155" s="17">
        <f t="shared" si="36"/>
        <v>26.234331053044549</v>
      </c>
      <c r="L155" s="17">
        <f t="shared" si="30"/>
        <v>3.5403644497110767E-2</v>
      </c>
      <c r="M155" s="17">
        <f t="shared" si="37"/>
        <v>21.946319659783825</v>
      </c>
      <c r="N155" s="17">
        <f t="shared" si="31"/>
        <v>5.7763072932063703E-2</v>
      </c>
      <c r="O155" s="17">
        <f t="shared" si="38"/>
        <v>27.652712056215535</v>
      </c>
      <c r="Q155" s="17">
        <v>2.75</v>
      </c>
      <c r="R155" s="17">
        <v>2.2871378924798014E-2</v>
      </c>
      <c r="S155" s="17">
        <v>5.152823304455445E-2</v>
      </c>
      <c r="T155" s="17">
        <v>4.2260750261924468E-2</v>
      </c>
      <c r="U155" s="17">
        <f t="shared" si="39"/>
        <v>0.11395298506283355</v>
      </c>
      <c r="V155" s="17">
        <f t="shared" si="32"/>
        <v>2.2871378924798014E-2</v>
      </c>
      <c r="W155" s="17">
        <f t="shared" si="40"/>
        <v>15.035535477204567</v>
      </c>
      <c r="X155" s="17">
        <f t="shared" si="41"/>
        <v>5.152823304455445E-2</v>
      </c>
      <c r="Y155" s="17">
        <f t="shared" si="33"/>
        <v>5.152823304455445E-2</v>
      </c>
      <c r="Z155" s="17">
        <f t="shared" si="42"/>
        <v>22.981057843970326</v>
      </c>
      <c r="AA155" s="17">
        <f t="shared" si="34"/>
        <v>4.2260750261924468E-2</v>
      </c>
    </row>
    <row r="156" spans="1:27" x14ac:dyDescent="0.2">
      <c r="E156" s="17">
        <v>3</v>
      </c>
      <c r="F156" s="17">
        <v>3.2211923614601616E-3</v>
      </c>
      <c r="G156" s="17">
        <v>3.5072570770968585E-2</v>
      </c>
      <c r="H156" s="17">
        <v>5.9750012039287016E-2</v>
      </c>
      <c r="I156" s="17">
        <f t="shared" si="35"/>
        <v>7.3178505242480402E-2</v>
      </c>
      <c r="J156" s="17">
        <f t="shared" si="29"/>
        <v>3.2211923614601616E-3</v>
      </c>
      <c r="K156" s="17">
        <f t="shared" si="36"/>
        <v>27.795895832191412</v>
      </c>
      <c r="L156" s="17">
        <f t="shared" si="30"/>
        <v>3.5072570770968585E-2</v>
      </c>
      <c r="M156" s="17">
        <f t="shared" si="37"/>
        <v>24.54666605216298</v>
      </c>
      <c r="N156" s="17">
        <f t="shared" si="31"/>
        <v>5.9750012039287016E-2</v>
      </c>
      <c r="O156" s="17">
        <f t="shared" si="38"/>
        <v>29.470740385629739</v>
      </c>
      <c r="Q156" s="17">
        <v>3</v>
      </c>
      <c r="R156" s="17">
        <v>2.0331713781852084E-2</v>
      </c>
      <c r="S156" s="17">
        <v>4.9293799566831692E-2</v>
      </c>
      <c r="T156" s="17">
        <v>4.4454250785773371E-2</v>
      </c>
      <c r="U156" s="17">
        <f t="shared" si="39"/>
        <v>0.11618741854055631</v>
      </c>
      <c r="V156" s="17">
        <f t="shared" si="32"/>
        <v>2.0331713781852084E-2</v>
      </c>
      <c r="W156" s="17">
        <f t="shared" si="40"/>
        <v>16.171241676391737</v>
      </c>
      <c r="X156" s="17">
        <f t="shared" si="41"/>
        <v>4.9293799566831692E-2</v>
      </c>
      <c r="Y156" s="17">
        <f t="shared" si="33"/>
        <v>4.9293799566831692E-2</v>
      </c>
      <c r="Z156" s="17">
        <f t="shared" si="42"/>
        <v>25.709530754117107</v>
      </c>
      <c r="AA156" s="17">
        <f t="shared" si="34"/>
        <v>4.4454250785773371E-2</v>
      </c>
    </row>
    <row r="157" spans="1:27" x14ac:dyDescent="0.2">
      <c r="E157" s="17">
        <v>3.25</v>
      </c>
      <c r="F157" s="17">
        <v>2.7394678180083691E-3</v>
      </c>
      <c r="G157" s="17">
        <v>3.3591559248434738E-2</v>
      </c>
      <c r="H157" s="17">
        <v>5.9167713924375524E-2</v>
      </c>
      <c r="I157" s="17">
        <f t="shared" si="35"/>
        <v>7.4659516765014255E-2</v>
      </c>
      <c r="J157" s="17">
        <f t="shared" si="29"/>
        <v>2.7394678180083691E-3</v>
      </c>
      <c r="K157" s="17">
        <f t="shared" si="36"/>
        <v>29.3440375200319</v>
      </c>
      <c r="L157" s="17">
        <f t="shared" si="30"/>
        <v>3.3591559248434738E-2</v>
      </c>
      <c r="M157" s="17">
        <f t="shared" si="37"/>
        <v>27.194861656298066</v>
      </c>
      <c r="N157" s="17">
        <f t="shared" si="31"/>
        <v>5.9167713924375524E-2</v>
      </c>
      <c r="O157" s="17">
        <f t="shared" si="38"/>
        <v>31.273709921422892</v>
      </c>
      <c r="Q157" s="17">
        <v>3.25</v>
      </c>
      <c r="R157" s="17">
        <v>1.833483502486016E-2</v>
      </c>
      <c r="S157" s="17">
        <v>4.6688724857197259E-2</v>
      </c>
      <c r="T157" s="17">
        <v>4.6617571408877866E-2</v>
      </c>
      <c r="U157" s="17">
        <f t="shared" si="39"/>
        <v>0.11879249325019074</v>
      </c>
      <c r="V157" s="17">
        <f t="shared" si="32"/>
        <v>1.833483502486016E-2</v>
      </c>
      <c r="W157" s="17">
        <f t="shared" si="40"/>
        <v>17.290523600427264</v>
      </c>
      <c r="X157" s="17">
        <f t="shared" si="41"/>
        <v>4.6688724857197259E-2</v>
      </c>
      <c r="Y157" s="17">
        <f t="shared" si="33"/>
        <v>4.6688724857197259E-2</v>
      </c>
      <c r="Z157" s="17">
        <f t="shared" si="42"/>
        <v>28.547516898064469</v>
      </c>
      <c r="AA157" s="17">
        <f t="shared" si="34"/>
        <v>4.6617571408877866E-2</v>
      </c>
    </row>
    <row r="158" spans="1:27" x14ac:dyDescent="0.2">
      <c r="E158" s="17">
        <v>3.5</v>
      </c>
      <c r="F158" s="17">
        <v>2.3346190612485709E-3</v>
      </c>
      <c r="G158" s="17">
        <v>3.3671529955896701E-2</v>
      </c>
      <c r="H158" s="17">
        <v>5.9913523991979328E-2</v>
      </c>
      <c r="I158" s="17">
        <f t="shared" si="35"/>
        <v>7.4579546057552293E-2</v>
      </c>
      <c r="J158" s="17">
        <f t="shared" si="29"/>
        <v>2.3346190612485709E-3</v>
      </c>
      <c r="K158" s="17">
        <f t="shared" si="36"/>
        <v>30.881991167578093</v>
      </c>
      <c r="L158" s="17">
        <f t="shared" si="30"/>
        <v>3.3671529955896701E-2</v>
      </c>
      <c r="M158" s="17">
        <f t="shared" si="37"/>
        <v>29.881549678081342</v>
      </c>
      <c r="N158" s="17">
        <f t="shared" si="31"/>
        <v>5.9913523991979328E-2</v>
      </c>
      <c r="O158" s="17">
        <f t="shared" si="38"/>
        <v>33.074946123889319</v>
      </c>
      <c r="Q158" s="17">
        <v>3.5</v>
      </c>
      <c r="R158" s="17">
        <v>1.6535631193287752E-2</v>
      </c>
      <c r="S158" s="17">
        <v>4.4695188123571976E-2</v>
      </c>
      <c r="T158" s="17">
        <v>4.8003781775572102E-2</v>
      </c>
      <c r="U158" s="17">
        <f t="shared" si="39"/>
        <v>0.12078602998381603</v>
      </c>
      <c r="V158" s="17">
        <f t="shared" si="32"/>
        <v>1.6535631193287752E-2</v>
      </c>
      <c r="W158" s="17">
        <f t="shared" si="40"/>
        <v>18.394722950360457</v>
      </c>
      <c r="X158" s="17">
        <f t="shared" si="41"/>
        <v>4.4695188123571976E-2</v>
      </c>
      <c r="Y158" s="17">
        <f t="shared" si="33"/>
        <v>4.4695188123571976E-2</v>
      </c>
      <c r="Z158" s="17">
        <f t="shared" si="42"/>
        <v>31.499189642194786</v>
      </c>
      <c r="AA158" s="17">
        <f t="shared" si="34"/>
        <v>4.8003781775572102E-2</v>
      </c>
    </row>
    <row r="159" spans="1:27" x14ac:dyDescent="0.2">
      <c r="E159" s="17">
        <v>3.75</v>
      </c>
      <c r="F159" s="17">
        <v>2.0542941406629244E-3</v>
      </c>
      <c r="G159" s="17">
        <v>3.3413571347496715E-2</v>
      </c>
      <c r="H159" s="17">
        <v>6.0110699981239871E-2</v>
      </c>
      <c r="I159" s="17">
        <f t="shared" si="35"/>
        <v>7.4837504665952279E-2</v>
      </c>
      <c r="J159" s="17">
        <f t="shared" si="29"/>
        <v>2.0542941406629244E-3</v>
      </c>
      <c r="K159" s="17">
        <f t="shared" si="36"/>
        <v>32.418662161945306</v>
      </c>
      <c r="L159" s="17">
        <f t="shared" si="30"/>
        <v>3.3413571347496715E-2</v>
      </c>
      <c r="M159" s="17">
        <f t="shared" si="37"/>
        <v>32.573225476612564</v>
      </c>
      <c r="N159" s="17">
        <f t="shared" si="31"/>
        <v>6.0110699981239871E-2</v>
      </c>
      <c r="O159" s="17">
        <f t="shared" si="38"/>
        <v>34.866264458159641</v>
      </c>
      <c r="Q159" s="17">
        <v>3.75</v>
      </c>
      <c r="R159" s="17">
        <v>1.4762738931013054E-2</v>
      </c>
      <c r="S159" s="17">
        <v>4.3176573543412033E-2</v>
      </c>
      <c r="T159" s="17">
        <v>4.9243409980700314E-2</v>
      </c>
      <c r="U159" s="17">
        <f t="shared" si="39"/>
        <v>0.12230464456397597</v>
      </c>
      <c r="V159" s="17">
        <f t="shared" si="32"/>
        <v>1.4762738931013054E-2</v>
      </c>
      <c r="W159" s="17">
        <f t="shared" si="40"/>
        <v>19.487730587557376</v>
      </c>
      <c r="X159" s="17">
        <f t="shared" si="41"/>
        <v>4.3176573543412033E-2</v>
      </c>
      <c r="Y159" s="17">
        <f t="shared" si="33"/>
        <v>4.3176573543412033E-2</v>
      </c>
      <c r="Z159" s="17">
        <f t="shared" si="42"/>
        <v>34.544871515522694</v>
      </c>
      <c r="AA159" s="17">
        <f t="shared" si="34"/>
        <v>4.9243409980700314E-2</v>
      </c>
    </row>
    <row r="160" spans="1:27" x14ac:dyDescent="0.2">
      <c r="E160" s="17">
        <v>4</v>
      </c>
      <c r="F160" s="17">
        <v>1.8411013558541707E-3</v>
      </c>
      <c r="G160" s="17">
        <v>3.2859341832688835E-2</v>
      </c>
      <c r="H160" s="17">
        <v>5.9452053768623662E-2</v>
      </c>
      <c r="I160" s="17">
        <f t="shared" si="35"/>
        <v>7.5391734180760159E-2</v>
      </c>
      <c r="J160" s="17">
        <f t="shared" si="29"/>
        <v>1.8411013558541707E-3</v>
      </c>
      <c r="K160" s="17">
        <f t="shared" si="36"/>
        <v>33.949513009012321</v>
      </c>
      <c r="L160" s="17">
        <f t="shared" si="30"/>
        <v>3.2859341832688835E-2</v>
      </c>
      <c r="M160" s="17">
        <f t="shared" si="37"/>
        <v>35.287949978086374</v>
      </c>
      <c r="N160" s="17">
        <f t="shared" si="31"/>
        <v>5.9452053768623662E-2</v>
      </c>
      <c r="O160" s="17">
        <f t="shared" si="38"/>
        <v>36.662419696770748</v>
      </c>
      <c r="Q160" s="17">
        <v>4</v>
      </c>
      <c r="R160" s="17">
        <v>1.2986525419515227E-2</v>
      </c>
      <c r="S160" s="17">
        <v>4.153357802265803E-2</v>
      </c>
      <c r="T160" s="17">
        <v>5.036178613178937E-2</v>
      </c>
      <c r="U160" s="17">
        <f t="shared" si="39"/>
        <v>0.12394764008472997</v>
      </c>
      <c r="V160" s="17">
        <f t="shared" si="32"/>
        <v>1.2986525419515227E-2</v>
      </c>
      <c r="W160" s="17">
        <f t="shared" si="40"/>
        <v>20.570896084877074</v>
      </c>
      <c r="X160" s="17">
        <f t="shared" si="41"/>
        <v>4.153357802265803E-2</v>
      </c>
      <c r="Y160" s="17">
        <f t="shared" si="33"/>
        <v>4.153357802265803E-2</v>
      </c>
      <c r="Z160" s="17">
        <f t="shared" si="42"/>
        <v>37.681157362042775</v>
      </c>
      <c r="AA160" s="17">
        <f t="shared" si="34"/>
        <v>5.036178613178937E-2</v>
      </c>
    </row>
    <row r="161" spans="5:27" x14ac:dyDescent="0.2">
      <c r="E161" s="17">
        <v>4.25</v>
      </c>
      <c r="F161" s="17">
        <v>1.7157741509373184E-3</v>
      </c>
      <c r="G161" s="17">
        <v>3.2098672160277654E-2</v>
      </c>
      <c r="H161" s="17">
        <v>6.090759263776703E-2</v>
      </c>
      <c r="I161" s="17">
        <f t="shared" si="35"/>
        <v>7.6152403853171347E-2</v>
      </c>
      <c r="J161" s="17">
        <f t="shared" si="29"/>
        <v>1.7157741509373184E-3</v>
      </c>
      <c r="K161" s="17">
        <f t="shared" si="36"/>
        <v>35.471053822779972</v>
      </c>
      <c r="L161" s="17">
        <f t="shared" si="30"/>
        <v>3.2098672160277654E-2</v>
      </c>
      <c r="M161" s="17">
        <f t="shared" si="37"/>
        <v>38.041025269720087</v>
      </c>
      <c r="N161" s="17">
        <f t="shared" si="31"/>
        <v>6.090759263776703E-2</v>
      </c>
      <c r="O161" s="17">
        <f t="shared" si="38"/>
        <v>38.450242092892033</v>
      </c>
      <c r="Q161" s="17">
        <v>4.25</v>
      </c>
      <c r="R161" s="17">
        <v>1.1586425820385333E-2</v>
      </c>
      <c r="S161" s="17">
        <v>3.9241460438880431E-2</v>
      </c>
      <c r="T161" s="17">
        <v>5.1590574634684319E-2</v>
      </c>
      <c r="U161" s="17">
        <f t="shared" si="39"/>
        <v>0.12623975766850759</v>
      </c>
      <c r="V161" s="17">
        <f t="shared" si="32"/>
        <v>1.1586425820385333E-2</v>
      </c>
      <c r="W161" s="17">
        <f t="shared" si="40"/>
        <v>21.642107531261065</v>
      </c>
      <c r="X161" s="17">
        <f t="shared" si="41"/>
        <v>3.9241460438880431E-2</v>
      </c>
      <c r="Y161" s="17">
        <f t="shared" si="33"/>
        <v>3.9241460438880431E-2</v>
      </c>
      <c r="Z161" s="17">
        <f t="shared" si="42"/>
        <v>40.939091244993257</v>
      </c>
      <c r="AA161" s="17">
        <f t="shared" si="34"/>
        <v>5.1590574634684319E-2</v>
      </c>
    </row>
    <row r="162" spans="5:27" x14ac:dyDescent="0.2">
      <c r="E162" s="17">
        <v>4.5</v>
      </c>
      <c r="F162" s="17">
        <v>1.6152302608732879E-3</v>
      </c>
      <c r="G162" s="17">
        <v>3.1912125125653321E-2</v>
      </c>
      <c r="H162" s="17">
        <v>6.0599762805849472E-2</v>
      </c>
      <c r="I162" s="17">
        <f t="shared" si="35"/>
        <v>7.6338950887795673E-2</v>
      </c>
      <c r="J162" s="17">
        <f t="shared" si="29"/>
        <v>1.6152302608732879E-3</v>
      </c>
      <c r="K162" s="17">
        <f t="shared" si="36"/>
        <v>36.985972603755947</v>
      </c>
      <c r="L162" s="17">
        <f t="shared" si="30"/>
        <v>3.1912125125653321E-2</v>
      </c>
      <c r="M162" s="17">
        <f t="shared" si="37"/>
        <v>40.82255521640144</v>
      </c>
      <c r="N162" s="17">
        <f t="shared" si="31"/>
        <v>6.0599762805849472E-2</v>
      </c>
      <c r="O162" s="17">
        <f t="shared" si="38"/>
        <v>40.226226741719522</v>
      </c>
      <c r="Q162" s="17">
        <v>4.5</v>
      </c>
      <c r="R162" s="17">
        <v>1.0323928545680547E-2</v>
      </c>
      <c r="S162" s="17">
        <v>3.8180703503427268E-2</v>
      </c>
      <c r="T162" s="17">
        <v>5.2784165453542878E-2</v>
      </c>
      <c r="U162" s="17">
        <f t="shared" si="39"/>
        <v>0.12730051460396075</v>
      </c>
      <c r="V162" s="17">
        <f t="shared" si="32"/>
        <v>1.0323928545680547E-2</v>
      </c>
      <c r="W162" s="17">
        <f t="shared" si="40"/>
        <v>22.703383032492876</v>
      </c>
      <c r="X162" s="17">
        <f t="shared" si="41"/>
        <v>3.8180703503427268E-2</v>
      </c>
      <c r="Y162" s="17">
        <f t="shared" si="33"/>
        <v>3.8180703503427268E-2</v>
      </c>
      <c r="Z162" s="17">
        <f t="shared" si="42"/>
        <v>44.309416080765317</v>
      </c>
      <c r="AA162" s="17">
        <f t="shared" si="34"/>
        <v>5.2784165453542878E-2</v>
      </c>
    </row>
    <row r="163" spans="5:27" x14ac:dyDescent="0.2">
      <c r="E163" s="17">
        <v>4.75</v>
      </c>
      <c r="F163" s="17">
        <v>1.5856674316345122E-3</v>
      </c>
      <c r="G163" s="17">
        <v>3.1500919829827584E-2</v>
      </c>
      <c r="H163" s="17">
        <v>6.0714981315398688E-2</v>
      </c>
      <c r="I163" s="17">
        <f t="shared" si="35"/>
        <v>7.675015618362141E-2</v>
      </c>
      <c r="J163" s="17">
        <f t="shared" si="29"/>
        <v>1.5856674316345122E-3</v>
      </c>
      <c r="K163" s="17">
        <f t="shared" si="36"/>
        <v>38.496748345015448</v>
      </c>
      <c r="L163" s="17">
        <f t="shared" si="30"/>
        <v>3.1500919829827584E-2</v>
      </c>
      <c r="M163" s="17">
        <f t="shared" si="37"/>
        <v>43.622413051989447</v>
      </c>
      <c r="N163" s="17">
        <f t="shared" si="31"/>
        <v>6.0714981315398688E-2</v>
      </c>
      <c r="O163" s="17">
        <f t="shared" si="38"/>
        <v>42.004184731383646</v>
      </c>
      <c r="Q163" s="17">
        <v>4.75</v>
      </c>
      <c r="R163" s="17">
        <v>9.1947237911746433E-3</v>
      </c>
      <c r="S163" s="17">
        <v>3.4173321468012184E-2</v>
      </c>
      <c r="T163" s="17">
        <v>5.3984103225806462E-2</v>
      </c>
      <c r="U163" s="17">
        <f t="shared" si="39"/>
        <v>0.13130789663937581</v>
      </c>
      <c r="V163" s="17">
        <f t="shared" si="32"/>
        <v>9.1947237911746433E-3</v>
      </c>
      <c r="W163" s="17">
        <f t="shared" si="40"/>
        <v>23.750056350734717</v>
      </c>
      <c r="X163" s="17">
        <f t="shared" si="41"/>
        <v>3.4173321468012184E-2</v>
      </c>
      <c r="Y163" s="17">
        <f t="shared" si="33"/>
        <v>3.4173321468012184E-2</v>
      </c>
      <c r="Z163" s="17">
        <f t="shared" si="42"/>
        <v>47.867316993580111</v>
      </c>
      <c r="AA163" s="17">
        <f t="shared" si="34"/>
        <v>5.3984103225806462E-2</v>
      </c>
    </row>
    <row r="164" spans="5:27" x14ac:dyDescent="0.2">
      <c r="E164" s="17">
        <v>5.25</v>
      </c>
      <c r="F164" s="17">
        <v>1.5585513078886235E-3</v>
      </c>
      <c r="G164" s="17">
        <v>3.1482626049088733E-2</v>
      </c>
      <c r="H164" s="17">
        <v>6.0533861385805077E-2</v>
      </c>
      <c r="I164" s="17">
        <f t="shared" si="35"/>
        <v>7.6768449964360261E-2</v>
      </c>
      <c r="J164" s="17">
        <f t="shared" si="29"/>
        <v>1.5585513078886235E-3</v>
      </c>
      <c r="K164" s="17">
        <f t="shared" si="36"/>
        <v>41.512379964059889</v>
      </c>
      <c r="L164" s="17">
        <f t="shared" si="30"/>
        <v>3.1482626049088733E-2</v>
      </c>
      <c r="M164" s="17">
        <f t="shared" si="37"/>
        <v>49.248831473304072</v>
      </c>
      <c r="N164" s="17">
        <f t="shared" si="31"/>
        <v>6.0533861385805077E-2</v>
      </c>
      <c r="O164" s="17">
        <f t="shared" si="38"/>
        <v>45.561453503568103</v>
      </c>
      <c r="Q164" s="17">
        <v>5.25</v>
      </c>
      <c r="R164" s="17">
        <v>6.9014372311995038E-3</v>
      </c>
      <c r="S164" s="17">
        <v>3.1670944364051788E-2</v>
      </c>
      <c r="T164" s="17">
        <v>5.6140089633305773E-2</v>
      </c>
      <c r="U164" s="17">
        <f t="shared" si="39"/>
        <v>0.13381027374333621</v>
      </c>
      <c r="V164" s="17">
        <f t="shared" si="32"/>
        <v>6.9014372311995038E-3</v>
      </c>
      <c r="W164" s="17">
        <f t="shared" si="40"/>
        <v>25.807288750669095</v>
      </c>
      <c r="X164" s="17">
        <f t="shared" si="41"/>
        <v>3.1670944364051788E-2</v>
      </c>
      <c r="Y164" s="17">
        <f t="shared" si="33"/>
        <v>3.1670944364051788E-2</v>
      </c>
      <c r="Z164" s="17">
        <f t="shared" si="42"/>
        <v>55.540572031088359</v>
      </c>
      <c r="AA164" s="17">
        <f t="shared" si="34"/>
        <v>5.6140089633305773E-2</v>
      </c>
    </row>
    <row r="165" spans="5:27" x14ac:dyDescent="0.2">
      <c r="E165" s="17">
        <v>5.75</v>
      </c>
      <c r="F165" s="17">
        <v>1.5312806233812775E-3</v>
      </c>
      <c r="G165" s="17">
        <v>3.0202046551856345E-2</v>
      </c>
      <c r="H165" s="17">
        <v>6.0636384454293091E-2</v>
      </c>
      <c r="I165" s="17">
        <f t="shared" si="35"/>
        <v>7.8049029461592645E-2</v>
      </c>
      <c r="J165" s="17">
        <f t="shared" si="29"/>
        <v>1.5312806233812775E-3</v>
      </c>
      <c r="K165" s="17">
        <f t="shared" si="36"/>
        <v>44.51027902837712</v>
      </c>
      <c r="L165" s="17">
        <f t="shared" si="30"/>
        <v>3.0202046551856345E-2</v>
      </c>
      <c r="M165" s="17">
        <f t="shared" si="37"/>
        <v>54.957921829208885</v>
      </c>
      <c r="N165" s="17">
        <f t="shared" si="31"/>
        <v>6.0636384454293091E-2</v>
      </c>
      <c r="O165" s="17">
        <f t="shared" si="38"/>
        <v>49.120337309817835</v>
      </c>
      <c r="Q165" s="17">
        <v>5.75</v>
      </c>
      <c r="R165" s="17">
        <v>5.1025206121814784E-3</v>
      </c>
      <c r="S165" s="17">
        <v>3.0005227765613096E-2</v>
      </c>
      <c r="T165" s="17">
        <v>5.7986784587813624E-2</v>
      </c>
      <c r="U165" s="17">
        <f t="shared" si="39"/>
        <v>0.1354759903417749</v>
      </c>
      <c r="V165" s="17">
        <f t="shared" si="32"/>
        <v>5.1025206121814784E-3</v>
      </c>
      <c r="W165" s="17">
        <f t="shared" si="40"/>
        <v>27.842179326494048</v>
      </c>
      <c r="X165" s="17">
        <f t="shared" si="41"/>
        <v>3.0005227765613096E-2</v>
      </c>
      <c r="Y165" s="17">
        <f t="shared" si="33"/>
        <v>3.0005227765613096E-2</v>
      </c>
      <c r="Z165" s="17">
        <f t="shared" si="42"/>
        <v>63.625945245767362</v>
      </c>
      <c r="AA165" s="17">
        <f t="shared" si="34"/>
        <v>5.7986784587813624E-2</v>
      </c>
    </row>
    <row r="166" spans="5:27" x14ac:dyDescent="0.2">
      <c r="E166" s="17">
        <v>6.25</v>
      </c>
      <c r="F166" s="17">
        <v>1.4829989194090308E-3</v>
      </c>
      <c r="G166" s="17">
        <v>2.9321245764663745E-2</v>
      </c>
      <c r="H166" s="17">
        <v>6.0525882536846431E-2</v>
      </c>
      <c r="I166" s="17">
        <f t="shared" si="35"/>
        <v>7.8929830248785249E-2</v>
      </c>
      <c r="J166" s="17">
        <f t="shared" si="29"/>
        <v>1.4829989194090308E-3</v>
      </c>
      <c r="K166" s="17">
        <f>K165+(((I166+I165)/2)^$C$147)*(E166-E165)</f>
        <v>47.479224233045151</v>
      </c>
      <c r="L166" s="17">
        <f t="shared" si="30"/>
        <v>2.9321245764663745E-2</v>
      </c>
      <c r="M166" s="17">
        <f t="shared" si="37"/>
        <v>60.811347933715894</v>
      </c>
      <c r="N166" s="17">
        <f t="shared" si="31"/>
        <v>6.0525882536846431E-2</v>
      </c>
      <c r="O166" s="17">
        <f t="shared" si="38"/>
        <v>52.679385167645684</v>
      </c>
      <c r="Q166" s="17">
        <v>6.25</v>
      </c>
      <c r="R166" s="17">
        <v>3.5324515537600992E-3</v>
      </c>
      <c r="S166" s="17">
        <v>2.8282745344630614E-2</v>
      </c>
      <c r="T166" s="17">
        <v>5.8985665949820791E-2</v>
      </c>
      <c r="U166" s="17">
        <f t="shared" si="39"/>
        <v>0.13719847276275737</v>
      </c>
      <c r="V166" s="17">
        <f t="shared" si="32"/>
        <v>3.5324515537600992E-3</v>
      </c>
      <c r="W166" s="17">
        <f t="shared" si="40"/>
        <v>29.859337129786095</v>
      </c>
      <c r="X166" s="17">
        <f t="shared" si="41"/>
        <v>2.8282745344630614E-2</v>
      </c>
      <c r="Y166" s="17">
        <f t="shared" si="33"/>
        <v>2.8282745344630614E-2</v>
      </c>
      <c r="Z166" s="17">
        <f t="shared" si="42"/>
        <v>72.085175338768494</v>
      </c>
      <c r="AA166" s="17">
        <f t="shared" si="34"/>
        <v>5.8985665949820791E-2</v>
      </c>
    </row>
    <row r="167" spans="5:27" x14ac:dyDescent="0.2">
      <c r="E167" s="17">
        <v>6.75</v>
      </c>
      <c r="F167" s="17">
        <v>1.5478927755583998E-3</v>
      </c>
      <c r="G167" s="17">
        <v>2.907318211357859E-2</v>
      </c>
      <c r="H167" s="17">
        <v>6.152837301502978E-2</v>
      </c>
      <c r="I167" s="17">
        <f t="shared" si="35"/>
        <v>7.91778938998704E-2</v>
      </c>
      <c r="J167" s="17">
        <f t="shared" si="29"/>
        <v>1.5478927755583998E-3</v>
      </c>
      <c r="K167" s="17">
        <f t="shared" si="36"/>
        <v>50.433315033394514</v>
      </c>
      <c r="L167" s="17">
        <f t="shared" si="30"/>
        <v>2.907318211357859E-2</v>
      </c>
      <c r="M167" s="17">
        <f t="shared" si="37"/>
        <v>66.743755987945377</v>
      </c>
      <c r="N167" s="17">
        <f t="shared" si="31"/>
        <v>6.152837301502978E-2</v>
      </c>
      <c r="O167" s="17">
        <f t="shared" si="38"/>
        <v>56.220206010077618</v>
      </c>
      <c r="Q167" s="17">
        <v>6.75</v>
      </c>
      <c r="R167" s="17">
        <v>2.5680339586699819E-3</v>
      </c>
      <c r="S167" s="17">
        <v>2.7384521058644324E-2</v>
      </c>
      <c r="T167" s="17">
        <v>5.9931365674110851E-2</v>
      </c>
      <c r="U167" s="17">
        <f t="shared" si="39"/>
        <v>0.13809669704874367</v>
      </c>
      <c r="V167" s="17">
        <f t="shared" si="32"/>
        <v>2.5680339586699819E-3</v>
      </c>
      <c r="W167" s="17">
        <f t="shared" si="40"/>
        <v>31.863033849597294</v>
      </c>
      <c r="X167" s="17">
        <f t="shared" si="41"/>
        <v>2.7384521058644324E-2</v>
      </c>
      <c r="Y167" s="17">
        <f t="shared" si="33"/>
        <v>2.7384521058644324E-2</v>
      </c>
      <c r="Z167" s="17">
        <f t="shared" si="42"/>
        <v>80.861528370816643</v>
      </c>
      <c r="AA167" s="17">
        <f t="shared" si="34"/>
        <v>5.9931365674110851E-2</v>
      </c>
    </row>
    <row r="168" spans="5:27" x14ac:dyDescent="0.2">
      <c r="E168" s="17">
        <v>7.25</v>
      </c>
      <c r="F168" s="17">
        <v>1.5820957054197453E-3</v>
      </c>
      <c r="G168" s="17">
        <v>2.8633154286570733E-2</v>
      </c>
      <c r="H168" s="17">
        <v>6.1799377186272132E-2</v>
      </c>
      <c r="I168" s="17">
        <f>0.108251076013449-G168</f>
        <v>7.961792172687826E-2</v>
      </c>
      <c r="J168" s="17">
        <f t="shared" si="29"/>
        <v>1.5820957054197453E-3</v>
      </c>
      <c r="K168" s="17">
        <f t="shared" si="36"/>
        <v>53.378439565529433</v>
      </c>
      <c r="L168" s="17">
        <f t="shared" si="30"/>
        <v>2.8633154286570733E-2</v>
      </c>
      <c r="M168" s="17">
        <f t="shared" si="37"/>
        <v>72.72559263531609</v>
      </c>
      <c r="N168" s="17">
        <f t="shared" si="31"/>
        <v>6.1799377186272132E-2</v>
      </c>
      <c r="O168" s="17">
        <f t="shared" si="38"/>
        <v>59.735393022689422</v>
      </c>
      <c r="Q168" s="17">
        <v>7.25</v>
      </c>
      <c r="R168" s="17">
        <v>2.3284173393412063E-3</v>
      </c>
      <c r="S168" s="17">
        <v>2.69363043174029E-2</v>
      </c>
      <c r="T168" s="17">
        <v>5.9942769920044131E-2</v>
      </c>
      <c r="U168" s="17">
        <f t="shared" si="39"/>
        <v>0.1385449137899851</v>
      </c>
      <c r="V168" s="17">
        <f t="shared" si="32"/>
        <v>2.3284173393412063E-3</v>
      </c>
      <c r="W168" s="17">
        <f t="shared" si="40"/>
        <v>33.859899047329804</v>
      </c>
      <c r="X168" s="17">
        <f t="shared" si="41"/>
        <v>2.69363043174029E-2</v>
      </c>
      <c r="Y168" s="17">
        <f t="shared" si="33"/>
        <v>2.69363043174029E-2</v>
      </c>
      <c r="Z168" s="17">
        <f t="shared" si="42"/>
        <v>89.811484627975673</v>
      </c>
      <c r="AA168" s="17">
        <f t="shared" si="34"/>
        <v>5.9942769920044131E-2</v>
      </c>
    </row>
    <row r="169" spans="5:27" x14ac:dyDescent="0.2">
      <c r="Q169" s="17">
        <v>7.75</v>
      </c>
      <c r="R169" s="17">
        <v>2.1822870686761964E-3</v>
      </c>
      <c r="S169" s="17">
        <v>2.5676348181645089E-2</v>
      </c>
      <c r="T169" s="17">
        <v>6.0901280176454381E-2</v>
      </c>
      <c r="U169" s="17">
        <f t="shared" si="39"/>
        <v>0.13980486992574293</v>
      </c>
      <c r="V169" s="17">
        <f t="shared" si="32"/>
        <v>2.1822870686761964E-3</v>
      </c>
      <c r="W169" s="17">
        <f t="shared" si="40"/>
        <v>35.84817829458283</v>
      </c>
      <c r="X169" s="17">
        <f t="shared" si="41"/>
        <v>2.5676348181645089E-2</v>
      </c>
      <c r="Y169" s="17">
        <f t="shared" si="33"/>
        <v>2.5676348181645089E-2</v>
      </c>
      <c r="Z169" s="17">
        <f t="shared" si="42"/>
        <v>98.993158077298617</v>
      </c>
      <c r="AA169" s="17">
        <f t="shared" si="34"/>
        <v>6.0901280176454381E-2</v>
      </c>
    </row>
    <row r="170" spans="5:27" x14ac:dyDescent="0.2">
      <c r="Q170" s="17">
        <v>8.25</v>
      </c>
      <c r="R170" s="17">
        <v>2.1588964959602238E-3</v>
      </c>
      <c r="S170" s="17">
        <v>2.4565013632901752E-2</v>
      </c>
      <c r="T170" s="17">
        <v>6.044894248690378E-2</v>
      </c>
      <c r="U170" s="17">
        <f t="shared" si="39"/>
        <v>0.14091620447448625</v>
      </c>
      <c r="V170" s="17">
        <f t="shared" si="32"/>
        <v>2.1588964959602238E-3</v>
      </c>
      <c r="W170" s="17">
        <f t="shared" si="40"/>
        <v>37.824685896940117</v>
      </c>
      <c r="X170" s="17">
        <f t="shared" si="41"/>
        <v>2.4565013632901752E-2</v>
      </c>
      <c r="Y170" s="17">
        <f t="shared" si="33"/>
        <v>2.4565013632901752E-2</v>
      </c>
      <c r="Z170" s="17">
        <f t="shared" si="42"/>
        <v>108.51991049255398</v>
      </c>
      <c r="AA170" s="17">
        <f t="shared" si="34"/>
        <v>6.044894248690378E-2</v>
      </c>
    </row>
    <row r="171" spans="5:27" x14ac:dyDescent="0.2">
      <c r="Q171" s="17">
        <v>8.75</v>
      </c>
      <c r="R171" s="17">
        <v>2.2249840503418272E-3</v>
      </c>
      <c r="S171" s="17">
        <v>2.3491608810929172E-2</v>
      </c>
      <c r="T171" s="17">
        <v>6.0484002398676601E-2</v>
      </c>
      <c r="U171" s="17">
        <f t="shared" si="39"/>
        <v>0.14198960929645882</v>
      </c>
      <c r="V171" s="17">
        <f t="shared" si="32"/>
        <v>2.2249840503418272E-3</v>
      </c>
      <c r="W171" s="17">
        <f t="shared" si="40"/>
        <v>39.790496578863539</v>
      </c>
      <c r="X171" s="17">
        <f t="shared" si="41"/>
        <v>2.3491608810929172E-2</v>
      </c>
      <c r="Y171" s="17">
        <f t="shared" si="33"/>
        <v>2.3491608810929172E-2</v>
      </c>
      <c r="Z171" s="17">
        <f t="shared" si="42"/>
        <v>118.39159814706612</v>
      </c>
      <c r="AA171" s="17">
        <f t="shared" si="34"/>
        <v>6.0484002398676601E-2</v>
      </c>
    </row>
    <row r="187" spans="2:20" ht="21" x14ac:dyDescent="0.25">
      <c r="B187" s="16"/>
      <c r="C187" s="16"/>
      <c r="D187" s="16"/>
      <c r="E187" s="16"/>
      <c r="F187" s="16"/>
      <c r="G187" s="16"/>
      <c r="H187" s="16"/>
      <c r="M187" s="9"/>
    </row>
    <row r="188" spans="2:20" x14ac:dyDescent="0.2">
      <c r="B188" s="12"/>
      <c r="E188" s="12"/>
      <c r="F188" s="12"/>
      <c r="L188" s="12"/>
      <c r="O188" s="12"/>
      <c r="P188" s="12"/>
    </row>
    <row r="189" spans="2:20" x14ac:dyDescent="0.2">
      <c r="T189" s="1"/>
    </row>
    <row r="190" spans="2:20" x14ac:dyDescent="0.2">
      <c r="T190" s="1"/>
    </row>
    <row r="191" spans="2:20" x14ac:dyDescent="0.2">
      <c r="T191" s="1"/>
    </row>
    <row r="192" spans="2:20" x14ac:dyDescent="0.2">
      <c r="T192" s="1"/>
    </row>
    <row r="193" spans="2:20" x14ac:dyDescent="0.2">
      <c r="B193" s="11"/>
      <c r="C193" s="11"/>
      <c r="D193" s="11"/>
      <c r="T193" s="1"/>
    </row>
    <row r="194" spans="2:20" x14ac:dyDescent="0.2">
      <c r="B194" s="3"/>
      <c r="C194" s="3"/>
      <c r="D194" s="11"/>
      <c r="T194" s="1"/>
    </row>
    <row r="195" spans="2:20" x14ac:dyDescent="0.2">
      <c r="B195" s="11"/>
      <c r="C195" s="11"/>
      <c r="D195" s="11"/>
      <c r="T195" s="1"/>
    </row>
    <row r="196" spans="2:20" x14ac:dyDescent="0.2">
      <c r="B196" s="11"/>
      <c r="C196" s="11"/>
      <c r="D196" s="11"/>
      <c r="T196" s="1"/>
    </row>
    <row r="197" spans="2:20" x14ac:dyDescent="0.2">
      <c r="B197" s="11"/>
      <c r="C197" s="11"/>
      <c r="D197" s="11"/>
      <c r="T197" s="1"/>
    </row>
    <row r="198" spans="2:20" x14ac:dyDescent="0.2">
      <c r="B198" s="11"/>
      <c r="C198" s="11"/>
      <c r="D198" s="11"/>
      <c r="T198" s="1"/>
    </row>
    <row r="199" spans="2:20" x14ac:dyDescent="0.2">
      <c r="B199" s="11"/>
      <c r="C199" s="11"/>
      <c r="D199" s="11"/>
      <c r="J199" s="3"/>
      <c r="K199" s="3"/>
      <c r="L199" s="3"/>
      <c r="T199" s="1"/>
    </row>
    <row r="200" spans="2:20" x14ac:dyDescent="0.2">
      <c r="B200" s="11"/>
      <c r="C200" s="11"/>
      <c r="D200" s="11"/>
      <c r="J200" s="3"/>
      <c r="K200" s="3"/>
      <c r="L200" s="3"/>
      <c r="T200" s="1"/>
    </row>
    <row r="201" spans="2:20" x14ac:dyDescent="0.2">
      <c r="B201" s="11"/>
      <c r="C201" s="11"/>
      <c r="D201" s="11"/>
      <c r="J201" s="3"/>
      <c r="K201" s="3"/>
      <c r="L201" s="3"/>
      <c r="T201" s="1"/>
    </row>
    <row r="202" spans="2:20" x14ac:dyDescent="0.2">
      <c r="B202" s="11"/>
      <c r="C202" s="11"/>
      <c r="D202" s="11"/>
      <c r="J202" s="3"/>
      <c r="K202" s="3"/>
      <c r="L202" s="3"/>
      <c r="T202" s="1"/>
    </row>
    <row r="203" spans="2:20" x14ac:dyDescent="0.2">
      <c r="B203" s="11"/>
      <c r="C203" s="11"/>
      <c r="D203" s="11"/>
      <c r="J203" s="3"/>
      <c r="K203" s="3"/>
      <c r="L203" s="3"/>
    </row>
    <row r="204" spans="2:20" x14ac:dyDescent="0.2">
      <c r="B204" s="11"/>
      <c r="C204" s="11"/>
      <c r="D204" s="11"/>
      <c r="J204" s="3"/>
      <c r="K204" s="3"/>
      <c r="L204" s="3"/>
    </row>
    <row r="205" spans="2:20" x14ac:dyDescent="0.2">
      <c r="B205" s="11"/>
      <c r="C205" s="11"/>
      <c r="D205" s="11"/>
      <c r="J205" s="3"/>
      <c r="K205" s="3"/>
      <c r="L205" s="3"/>
    </row>
    <row r="206" spans="2:20" x14ac:dyDescent="0.2">
      <c r="J206" s="3"/>
      <c r="K206" s="3"/>
      <c r="L206" s="3"/>
    </row>
    <row r="207" spans="2:20" x14ac:dyDescent="0.2">
      <c r="J207" s="3"/>
      <c r="K207" s="3"/>
      <c r="L207" s="3"/>
    </row>
    <row r="208" spans="2:20" x14ac:dyDescent="0.2">
      <c r="J208" s="3"/>
      <c r="K208" s="3"/>
      <c r="L208" s="3"/>
    </row>
    <row r="209" spans="10:12" x14ac:dyDescent="0.2">
      <c r="J209" s="3"/>
      <c r="K209" s="3"/>
      <c r="L209" s="3"/>
    </row>
    <row r="210" spans="10:12" x14ac:dyDescent="0.2">
      <c r="J210" s="3"/>
      <c r="K210" s="3"/>
      <c r="L210" s="3"/>
    </row>
    <row r="211" spans="10:12" x14ac:dyDescent="0.2">
      <c r="J211" s="3"/>
      <c r="K211" s="3"/>
      <c r="L211" s="3"/>
    </row>
    <row r="212" spans="10:12" x14ac:dyDescent="0.2">
      <c r="J212" s="3"/>
      <c r="K212" s="3"/>
      <c r="L212" s="3"/>
    </row>
    <row r="213" spans="10:12" x14ac:dyDescent="0.2">
      <c r="J213" s="3"/>
      <c r="K213" s="3"/>
      <c r="L213" s="3"/>
    </row>
    <row r="214" spans="10:12" x14ac:dyDescent="0.2">
      <c r="J214" s="3"/>
      <c r="K214" s="3"/>
      <c r="L214" s="3"/>
    </row>
    <row r="215" spans="10:12" x14ac:dyDescent="0.2">
      <c r="J215" s="3"/>
      <c r="K215" s="3"/>
      <c r="L215" s="3"/>
    </row>
    <row r="216" spans="10:12" x14ac:dyDescent="0.2">
      <c r="J216" s="3"/>
      <c r="K216" s="3"/>
      <c r="L216" s="3"/>
    </row>
    <row r="217" spans="10:12" x14ac:dyDescent="0.2">
      <c r="J217" s="3"/>
      <c r="K217" s="3"/>
      <c r="L217" s="3"/>
    </row>
    <row r="218" spans="10:12" x14ac:dyDescent="0.2">
      <c r="J218" s="3"/>
      <c r="K218" s="3"/>
      <c r="L218" s="3"/>
    </row>
    <row r="219" spans="10:12" x14ac:dyDescent="0.2">
      <c r="J219" s="3"/>
      <c r="K219" s="3"/>
      <c r="L219" s="3"/>
    </row>
    <row r="220" spans="10:12" x14ac:dyDescent="0.2">
      <c r="J220" s="3"/>
      <c r="K220" s="3"/>
      <c r="L220" s="3"/>
    </row>
    <row r="221" spans="10:12" x14ac:dyDescent="0.2">
      <c r="J221" s="3"/>
      <c r="K221" s="3"/>
      <c r="L221" s="3"/>
    </row>
    <row r="222" spans="10:12" x14ac:dyDescent="0.2">
      <c r="J222" s="3"/>
      <c r="K222" s="3"/>
      <c r="L222" s="3"/>
    </row>
    <row r="223" spans="10:12" x14ac:dyDescent="0.2">
      <c r="J223" s="3"/>
      <c r="K223" s="3"/>
      <c r="L223" s="3"/>
    </row>
    <row r="224" spans="10:12" x14ac:dyDescent="0.2">
      <c r="J224" s="3"/>
      <c r="K224" s="3"/>
      <c r="L224" s="3"/>
    </row>
    <row r="225" spans="10:12" x14ac:dyDescent="0.2">
      <c r="J225" s="3"/>
      <c r="K225" s="3"/>
      <c r="L225" s="3"/>
    </row>
    <row r="226" spans="10:12" x14ac:dyDescent="0.2">
      <c r="J226" s="3"/>
      <c r="K226" s="3"/>
      <c r="L226" s="3"/>
    </row>
    <row r="227" spans="10:12" x14ac:dyDescent="0.2">
      <c r="J227" s="3"/>
      <c r="K227" s="3"/>
      <c r="L227" s="3"/>
    </row>
    <row r="228" spans="10:12" x14ac:dyDescent="0.2">
      <c r="J228" s="3"/>
      <c r="K228" s="3"/>
      <c r="L228" s="3"/>
    </row>
    <row r="229" spans="10:12" x14ac:dyDescent="0.2">
      <c r="J229" s="3"/>
      <c r="K229" s="3"/>
      <c r="L229" s="3"/>
    </row>
    <row r="230" spans="10:12" x14ac:dyDescent="0.2">
      <c r="J230" s="3"/>
      <c r="K230" s="3"/>
      <c r="L230" s="3"/>
    </row>
    <row r="231" spans="10:12" x14ac:dyDescent="0.2">
      <c r="J231" s="3"/>
      <c r="K231" s="3"/>
      <c r="L231" s="3"/>
    </row>
    <row r="232" spans="10:12" x14ac:dyDescent="0.2">
      <c r="J232" s="3"/>
      <c r="K232" s="3"/>
      <c r="L232" s="3"/>
    </row>
    <row r="233" spans="10:12" x14ac:dyDescent="0.2">
      <c r="J233" s="3"/>
      <c r="K233" s="3"/>
      <c r="L233" s="3"/>
    </row>
    <row r="234" spans="10:12" x14ac:dyDescent="0.2">
      <c r="J234" s="3"/>
      <c r="K234" s="3"/>
      <c r="L234" s="3"/>
    </row>
    <row r="235" spans="10:12" x14ac:dyDescent="0.2">
      <c r="J235" s="3"/>
      <c r="K235" s="3"/>
      <c r="L235" s="3"/>
    </row>
    <row r="236" spans="10:12" x14ac:dyDescent="0.2">
      <c r="J236" s="3"/>
      <c r="K236" s="3"/>
      <c r="L236" s="3"/>
    </row>
    <row r="237" spans="10:12" x14ac:dyDescent="0.2">
      <c r="J237" s="3"/>
      <c r="K237" s="3"/>
      <c r="L237" s="3"/>
    </row>
    <row r="238" spans="10:12" x14ac:dyDescent="0.2">
      <c r="J238" s="3"/>
      <c r="K238" s="3"/>
      <c r="L238" s="3"/>
    </row>
    <row r="239" spans="10:12" x14ac:dyDescent="0.2">
      <c r="J239" s="3"/>
      <c r="K239" s="3"/>
      <c r="L239" s="3"/>
    </row>
    <row r="240" spans="10:12" x14ac:dyDescent="0.2">
      <c r="J240" s="3"/>
      <c r="K240" s="3"/>
      <c r="L240" s="3"/>
    </row>
    <row r="241" spans="10:12" x14ac:dyDescent="0.2">
      <c r="J241" s="3"/>
      <c r="K241" s="3"/>
      <c r="L241" s="3"/>
    </row>
    <row r="242" spans="10:12" x14ac:dyDescent="0.2">
      <c r="J242" s="3"/>
      <c r="K242" s="3"/>
      <c r="L242" s="3"/>
    </row>
    <row r="243" spans="10:12" x14ac:dyDescent="0.2">
      <c r="J243" s="3"/>
      <c r="K243" s="3"/>
      <c r="L243" s="3"/>
    </row>
    <row r="244" spans="10:12" x14ac:dyDescent="0.2">
      <c r="J244" s="3"/>
      <c r="K244" s="3"/>
      <c r="L244" s="3"/>
    </row>
    <row r="245" spans="10:12" x14ac:dyDescent="0.2">
      <c r="J245" s="3"/>
      <c r="K245" s="3"/>
      <c r="L245" s="3"/>
    </row>
    <row r="246" spans="10:12" x14ac:dyDescent="0.2">
      <c r="J246" s="3"/>
      <c r="K246" s="3"/>
      <c r="L246" s="3"/>
    </row>
    <row r="247" spans="10:12" x14ac:dyDescent="0.2">
      <c r="J247" s="3"/>
      <c r="K247" s="3"/>
      <c r="L247" s="3"/>
    </row>
    <row r="248" spans="10:12" x14ac:dyDescent="0.2">
      <c r="J248" s="3"/>
      <c r="K248" s="3"/>
      <c r="L248" s="3"/>
    </row>
    <row r="249" spans="10:12" x14ac:dyDescent="0.2">
      <c r="J249" s="3"/>
      <c r="K249" s="3"/>
      <c r="L249" s="3"/>
    </row>
    <row r="250" spans="10:12" x14ac:dyDescent="0.2">
      <c r="J250" s="3"/>
      <c r="K250" s="3"/>
      <c r="L250" s="3"/>
    </row>
    <row r="251" spans="10:12" x14ac:dyDescent="0.2">
      <c r="J251" s="3"/>
      <c r="K251" s="3"/>
      <c r="L251" s="3"/>
    </row>
    <row r="252" spans="10:12" x14ac:dyDescent="0.2">
      <c r="J252" s="3"/>
      <c r="K252" s="3"/>
      <c r="L252" s="3"/>
    </row>
    <row r="253" spans="10:12" x14ac:dyDescent="0.2">
      <c r="J253" s="3"/>
      <c r="K253" s="3"/>
      <c r="L253" s="3"/>
    </row>
    <row r="254" spans="10:12" x14ac:dyDescent="0.2">
      <c r="J254" s="3"/>
      <c r="K254" s="3"/>
      <c r="L254" s="3"/>
    </row>
    <row r="255" spans="10:12" x14ac:dyDescent="0.2">
      <c r="J255" s="3"/>
      <c r="K255" s="3"/>
      <c r="L255" s="3"/>
    </row>
  </sheetData>
  <mergeCells count="14">
    <mergeCell ref="B4:H4"/>
    <mergeCell ref="E50:H50"/>
    <mergeCell ref="K50:N50"/>
    <mergeCell ref="B96:H96"/>
    <mergeCell ref="E142:H142"/>
    <mergeCell ref="K142:N142"/>
    <mergeCell ref="Q50:T50"/>
    <mergeCell ref="W50:Z50"/>
    <mergeCell ref="A55:B57"/>
    <mergeCell ref="C55:C57"/>
    <mergeCell ref="A147:B149"/>
    <mergeCell ref="C147:C149"/>
    <mergeCell ref="Q142:T142"/>
    <mergeCell ref="W142:Z14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BE3D0-A161-5748-AE22-59CCB64D831D}">
  <dimension ref="A1:AJ69"/>
  <sheetViews>
    <sheetView topLeftCell="W1" workbookViewId="0">
      <selection activeCell="AH24" sqref="AH24"/>
    </sheetView>
  </sheetViews>
  <sheetFormatPr baseColWidth="10" defaultRowHeight="16" x14ac:dyDescent="0.2"/>
  <cols>
    <col min="1" max="16384" width="10.83203125" style="28"/>
  </cols>
  <sheetData>
    <row r="1" spans="1:36" s="50" customFormat="1" ht="29" x14ac:dyDescent="0.35">
      <c r="M1" s="54" t="s">
        <v>227</v>
      </c>
    </row>
    <row r="2" spans="1:36" s="50" customFormat="1" x14ac:dyDescent="0.2"/>
    <row r="4" spans="1:36" ht="21" x14ac:dyDescent="0.2">
      <c r="B4" s="84" t="s">
        <v>9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T4" s="84" t="s">
        <v>10</v>
      </c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</row>
    <row r="5" spans="1:36" x14ac:dyDescent="0.2">
      <c r="B5" s="12" t="s">
        <v>121</v>
      </c>
      <c r="E5" s="12"/>
      <c r="F5" s="12" t="s">
        <v>127</v>
      </c>
      <c r="J5" s="12" t="s">
        <v>128</v>
      </c>
      <c r="N5" s="12" t="s">
        <v>129</v>
      </c>
      <c r="R5" s="12"/>
      <c r="T5" s="12" t="s">
        <v>121</v>
      </c>
      <c r="W5" s="12"/>
      <c r="X5" s="12" t="s">
        <v>127</v>
      </c>
      <c r="AB5" s="12" t="s">
        <v>128</v>
      </c>
      <c r="AF5" s="12" t="s">
        <v>129</v>
      </c>
    </row>
    <row r="6" spans="1:36" x14ac:dyDescent="0.2">
      <c r="A6" s="28" t="s">
        <v>6</v>
      </c>
      <c r="B6" s="28" t="s">
        <v>0</v>
      </c>
      <c r="C6" s="28" t="s">
        <v>2</v>
      </c>
      <c r="D6" s="28" t="s">
        <v>3</v>
      </c>
      <c r="F6" s="28" t="s">
        <v>5</v>
      </c>
      <c r="G6" s="28" t="s">
        <v>1</v>
      </c>
      <c r="H6" s="28" t="s">
        <v>4</v>
      </c>
      <c r="J6" s="28" t="s">
        <v>5</v>
      </c>
      <c r="K6" s="28" t="s">
        <v>1</v>
      </c>
      <c r="L6" s="28" t="s">
        <v>3</v>
      </c>
      <c r="N6" s="28" t="s">
        <v>5</v>
      </c>
      <c r="O6" s="28" t="s">
        <v>1</v>
      </c>
      <c r="P6" s="28" t="s">
        <v>4</v>
      </c>
      <c r="S6" s="28" t="s">
        <v>6</v>
      </c>
      <c r="T6" s="28" t="s">
        <v>0</v>
      </c>
      <c r="U6" s="28" t="s">
        <v>2</v>
      </c>
      <c r="V6" s="28" t="s">
        <v>3</v>
      </c>
      <c r="X6" s="28" t="s">
        <v>5</v>
      </c>
      <c r="Y6" s="28" t="s">
        <v>1</v>
      </c>
      <c r="Z6" s="28" t="s">
        <v>4</v>
      </c>
      <c r="AB6" s="28" t="s">
        <v>5</v>
      </c>
      <c r="AC6" s="28" t="s">
        <v>1</v>
      </c>
      <c r="AD6" s="28" t="s">
        <v>4</v>
      </c>
      <c r="AF6" s="28" t="s">
        <v>5</v>
      </c>
      <c r="AG6" s="28" t="s">
        <v>1</v>
      </c>
      <c r="AH6" s="28" t="s">
        <v>4</v>
      </c>
    </row>
    <row r="7" spans="1:36" x14ac:dyDescent="0.2">
      <c r="A7" s="28">
        <v>0</v>
      </c>
      <c r="B7" s="28">
        <v>2.22938105622972</v>
      </c>
      <c r="C7" s="28">
        <v>2.0460386048905299</v>
      </c>
      <c r="D7" s="28">
        <v>1.4448917627934999E-2</v>
      </c>
      <c r="F7" s="11"/>
      <c r="G7" s="11"/>
      <c r="H7" s="11">
        <v>0</v>
      </c>
      <c r="J7" s="11"/>
      <c r="K7" s="11"/>
      <c r="L7" s="28">
        <v>1.59984532955777E-2</v>
      </c>
      <c r="M7" s="11"/>
      <c r="N7" s="11"/>
      <c r="O7" s="11"/>
      <c r="P7" s="11"/>
      <c r="Q7" s="1"/>
      <c r="S7" s="28">
        <v>0</v>
      </c>
      <c r="T7" s="28">
        <f>(B7-0.0067)/1.609*0.05</f>
        <v>6.9070262779046626E-2</v>
      </c>
      <c r="U7" s="28">
        <f>(C7+0.0881)/1.0504*0.05</f>
        <v>0.10158694806219203</v>
      </c>
      <c r="V7" s="28">
        <f>(D7+0.0221)/1.8135*0.05</f>
        <v>1.0076900366124898E-3</v>
      </c>
      <c r="X7" s="3"/>
      <c r="Y7" s="3"/>
      <c r="Z7" s="3">
        <f t="shared" ref="Z7:Z12" si="0">(H7+0.0221)/1.8135*0.05</f>
        <v>6.0931899641577072E-4</v>
      </c>
      <c r="AB7" s="3"/>
      <c r="AD7" s="28">
        <f>(L7+0.0221)/1.8135*0.05</f>
        <v>1.0504122772422859E-3</v>
      </c>
      <c r="AF7" s="3"/>
    </row>
    <row r="8" spans="1:36" x14ac:dyDescent="0.2">
      <c r="A8" s="28">
        <v>0.25</v>
      </c>
      <c r="B8" s="28">
        <v>1.6023207641710699</v>
      </c>
      <c r="C8" s="28">
        <v>1.8000014160879401</v>
      </c>
      <c r="D8" s="28">
        <v>0.72037307963969499</v>
      </c>
      <c r="F8" s="11"/>
      <c r="G8" s="11"/>
      <c r="H8" s="11">
        <v>1.87247613479933E-2</v>
      </c>
      <c r="J8" s="11"/>
      <c r="K8" s="11"/>
      <c r="L8" s="28">
        <v>1.50359397296135E-2</v>
      </c>
      <c r="M8" s="1"/>
      <c r="N8" s="11"/>
      <c r="O8" s="11"/>
      <c r="P8" s="11"/>
      <c r="Q8" s="1"/>
      <c r="S8" s="28">
        <v>0.25</v>
      </c>
      <c r="T8" s="28">
        <f t="shared" ref="T8:T31" si="1">(B8-0.0067)/1.609*0.05</f>
        <v>4.958423754416004E-2</v>
      </c>
      <c r="U8" s="28">
        <f t="shared" ref="U8:U31" si="2">(C8+0.0881)/1.0504*0.05</f>
        <v>8.9875353012563802E-2</v>
      </c>
      <c r="V8" s="28">
        <f t="shared" ref="V8:V31" si="3">(D8+0.0221)/1.8135*0.05</f>
        <v>2.0470721798723328E-2</v>
      </c>
      <c r="X8" s="3"/>
      <c r="Y8" s="3"/>
      <c r="Z8" s="3">
        <f t="shared" si="0"/>
        <v>1.1255793037770417E-3</v>
      </c>
      <c r="AB8" s="3"/>
      <c r="AD8" s="28">
        <f t="shared" ref="AD8:AD14" si="4">(L8+0.0221)/1.8135*0.05</f>
        <v>1.0238748202264544E-3</v>
      </c>
      <c r="AF8" s="3"/>
    </row>
    <row r="9" spans="1:36" x14ac:dyDescent="0.2">
      <c r="A9" s="28">
        <v>0.5</v>
      </c>
      <c r="B9" s="28">
        <v>1.17086095313065</v>
      </c>
      <c r="C9" s="28">
        <v>1.43045728940531</v>
      </c>
      <c r="D9" s="28">
        <v>1.1387091613931899</v>
      </c>
      <c r="F9" s="11"/>
      <c r="G9" s="11"/>
      <c r="H9" s="11">
        <v>0.51836861729102801</v>
      </c>
      <c r="J9" s="11"/>
      <c r="K9" s="11"/>
      <c r="L9" s="28">
        <v>0.111936591767634</v>
      </c>
      <c r="M9" s="1"/>
      <c r="N9" s="11"/>
      <c r="O9" s="11"/>
      <c r="P9" s="11"/>
      <c r="Q9" s="1"/>
      <c r="S9" s="28">
        <v>0.5</v>
      </c>
      <c r="T9" s="28">
        <f t="shared" si="1"/>
        <v>3.6176536766023934E-2</v>
      </c>
      <c r="U9" s="28">
        <f t="shared" si="2"/>
        <v>7.228471484221774E-2</v>
      </c>
      <c r="V9" s="28">
        <f t="shared" si="3"/>
        <v>3.2004663947978768E-2</v>
      </c>
      <c r="X9" s="3"/>
      <c r="Y9" s="3"/>
      <c r="Z9" s="3">
        <f t="shared" si="0"/>
        <v>1.4901257714117122E-2</v>
      </c>
      <c r="AB9" s="3"/>
      <c r="AD9" s="28">
        <f t="shared" si="4"/>
        <v>3.695522243386656E-3</v>
      </c>
      <c r="AF9" s="3"/>
    </row>
    <row r="10" spans="1:36" x14ac:dyDescent="0.2">
      <c r="A10" s="28">
        <v>0.75</v>
      </c>
      <c r="B10" s="11">
        <v>0.90008643735382499</v>
      </c>
      <c r="C10" s="11">
        <v>1.2626675875216899</v>
      </c>
      <c r="D10" s="11">
        <v>1.4141472275337601</v>
      </c>
      <c r="F10" s="11"/>
      <c r="G10" s="11"/>
      <c r="H10" s="11">
        <v>0.72204095973391302</v>
      </c>
      <c r="J10" s="11"/>
      <c r="K10" s="11"/>
      <c r="L10" s="28">
        <v>0.21711109717334101</v>
      </c>
      <c r="M10" s="1"/>
      <c r="N10" s="11"/>
      <c r="O10" s="11"/>
      <c r="P10" s="11"/>
      <c r="Q10" s="1"/>
      <c r="S10" s="28">
        <v>0.75</v>
      </c>
      <c r="T10" s="28">
        <f t="shared" si="1"/>
        <v>2.7762163994836078E-2</v>
      </c>
      <c r="U10" s="28">
        <f t="shared" si="2"/>
        <v>6.4297771683248767E-2</v>
      </c>
      <c r="V10" s="28">
        <f t="shared" si="3"/>
        <v>3.9598765578543159E-2</v>
      </c>
      <c r="X10" s="3"/>
      <c r="Y10" s="3"/>
      <c r="Z10" s="3">
        <f t="shared" si="0"/>
        <v>2.0516706912983546E-2</v>
      </c>
      <c r="AB10" s="3"/>
      <c r="AD10" s="28">
        <f t="shared" si="4"/>
        <v>6.5952880389672196E-3</v>
      </c>
      <c r="AF10" s="3"/>
    </row>
    <row r="11" spans="1:36" x14ac:dyDescent="0.2">
      <c r="A11" s="28">
        <v>1</v>
      </c>
      <c r="B11" s="3">
        <v>0.71206779330695102</v>
      </c>
      <c r="C11" s="3">
        <v>1.0932146448514499</v>
      </c>
      <c r="D11" s="11">
        <v>1.6112710293521899</v>
      </c>
      <c r="F11" s="11">
        <v>0.79958924050305902</v>
      </c>
      <c r="G11" s="11">
        <v>1.10964763518194</v>
      </c>
      <c r="H11" s="11">
        <v>0.747480373252289</v>
      </c>
      <c r="J11" s="28">
        <v>0.74153066026479297</v>
      </c>
      <c r="K11" s="28">
        <v>1.1229330474347701</v>
      </c>
      <c r="L11" s="28">
        <v>0.30653509718291699</v>
      </c>
      <c r="M11" s="1"/>
      <c r="N11" s="28">
        <v>0.88506123955995997</v>
      </c>
      <c r="O11" s="28">
        <v>1.1486107119044999</v>
      </c>
      <c r="P11" s="28">
        <v>1.55749668648349</v>
      </c>
      <c r="Q11" s="1"/>
      <c r="S11" s="28">
        <v>1</v>
      </c>
      <c r="T11" s="28">
        <f t="shared" si="1"/>
        <v>2.191944665341675E-2</v>
      </c>
      <c r="U11" s="28">
        <f t="shared" si="2"/>
        <v>5.623165674273848E-2</v>
      </c>
      <c r="V11" s="28">
        <f t="shared" si="3"/>
        <v>4.5033664994546183E-2</v>
      </c>
      <c r="X11" s="3">
        <f>(F11-0.0067)/1.609*0.05</f>
        <v>2.4639193303389029E-2</v>
      </c>
      <c r="Y11" s="3">
        <f>(G11+0.0881)/1.0504*0.05</f>
        <v>5.7013882101196692E-2</v>
      </c>
      <c r="Z11" s="3">
        <f t="shared" si="0"/>
        <v>2.1218096863862397E-2</v>
      </c>
      <c r="AB11" s="3">
        <f>(J11-0.0067)/1.609*0.05</f>
        <v>2.2835011195301212E-2</v>
      </c>
      <c r="AC11" s="28">
        <f>(K11+0.0881)/1.0504*0.05</f>
        <v>5.7646279866468503E-2</v>
      </c>
      <c r="AD11" s="28">
        <f t="shared" si="4"/>
        <v>9.0607967240947627E-3</v>
      </c>
      <c r="AF11" s="3">
        <f t="shared" ref="AF11:AF21" si="5">(N11-0.0067)/1.609*0.05</f>
        <v>2.7295252938469856E-2</v>
      </c>
      <c r="AG11" s="28">
        <f>(O11+0.0881)/1.0504*0.05</f>
        <v>5.8868560163009336E-2</v>
      </c>
      <c r="AH11" s="28">
        <f t="shared" ref="AH11:AH21" si="6">(P11+0.0221)/1.8135*0.05</f>
        <v>4.3551052839357327E-2</v>
      </c>
    </row>
    <row r="12" spans="1:36" x14ac:dyDescent="0.2">
      <c r="A12" s="28">
        <v>1.25</v>
      </c>
      <c r="B12" s="11">
        <v>0.54309470927262304</v>
      </c>
      <c r="C12" s="11">
        <v>0.997408863995215</v>
      </c>
      <c r="D12" s="11">
        <v>1.7410114253354301</v>
      </c>
      <c r="F12" s="11">
        <v>0.25808052004014498</v>
      </c>
      <c r="G12" s="11">
        <v>0.67537076898317505</v>
      </c>
      <c r="H12" s="11">
        <v>0.76205943521035402</v>
      </c>
      <c r="J12" s="28">
        <v>0.68369966821730999</v>
      </c>
      <c r="K12" s="28">
        <v>1.0290069561627899</v>
      </c>
      <c r="L12" s="28">
        <v>0.37950844953520502</v>
      </c>
      <c r="M12" s="1"/>
      <c r="N12" s="28">
        <v>0.77281875580386195</v>
      </c>
      <c r="O12" s="28">
        <v>1.02085914757334</v>
      </c>
      <c r="P12" s="28">
        <v>1.59401750740563</v>
      </c>
      <c r="Q12" s="1"/>
      <c r="S12" s="28">
        <v>1.25</v>
      </c>
      <c r="T12" s="28">
        <f t="shared" si="1"/>
        <v>1.6668573936377346E-2</v>
      </c>
      <c r="U12" s="28">
        <f t="shared" si="2"/>
        <v>5.1671214013481293E-2</v>
      </c>
      <c r="V12" s="28">
        <f t="shared" si="3"/>
        <v>4.861073684409789E-2</v>
      </c>
      <c r="X12" s="3">
        <f>(F12-0.0067)/1.609*0.05</f>
        <v>7.8117004363003426E-3</v>
      </c>
      <c r="Y12" s="3">
        <f>(G12+0.0881)/1.0504*0.05</f>
        <v>3.63419063682014E-2</v>
      </c>
      <c r="Z12" s="3">
        <f t="shared" si="0"/>
        <v>2.1620056112775135E-2</v>
      </c>
      <c r="AB12" s="3">
        <f>(J12-0.0067)/1.609*0.05</f>
        <v>2.1037901436212245E-2</v>
      </c>
      <c r="AC12" s="28">
        <f>(K12+0.0881)/1.0504*0.05</f>
        <v>5.3175312079340731E-2</v>
      </c>
      <c r="AD12" s="28">
        <f t="shared" si="4"/>
        <v>1.1072744679768542E-2</v>
      </c>
      <c r="AF12" s="3">
        <f t="shared" si="5"/>
        <v>2.3807295084023058E-2</v>
      </c>
      <c r="AG12" s="28">
        <f t="shared" ref="AG12:AG21" si="7">(O12+0.0881)/1.0504*0.05</f>
        <v>5.2787468943894716E-2</v>
      </c>
      <c r="AH12" s="28">
        <f t="shared" si="6"/>
        <v>4.4557968221826033E-2</v>
      </c>
      <c r="AJ12" s="1"/>
    </row>
    <row r="13" spans="1:36" x14ac:dyDescent="0.2">
      <c r="A13" s="28">
        <v>1.5</v>
      </c>
      <c r="B13" s="11">
        <v>0.43191002509725901</v>
      </c>
      <c r="C13" s="11">
        <v>0.90334436294675102</v>
      </c>
      <c r="D13" s="11">
        <v>1.82665878805364</v>
      </c>
      <c r="F13" s="11">
        <v>5.9924645039647298E-2</v>
      </c>
      <c r="G13" s="11">
        <v>0.53079087523304203</v>
      </c>
      <c r="H13" s="11"/>
      <c r="J13" s="28">
        <v>0.55378865159952995</v>
      </c>
      <c r="K13" s="28">
        <v>0.92927877285027505</v>
      </c>
      <c r="L13" s="28">
        <v>0.44297859968172298</v>
      </c>
      <c r="M13" s="1"/>
      <c r="N13" s="28">
        <v>0.58515889101416096</v>
      </c>
      <c r="O13" s="28">
        <v>0.92017902593609502</v>
      </c>
      <c r="P13" s="28">
        <v>1.72611096101505</v>
      </c>
      <c r="Q13" s="1"/>
      <c r="S13" s="28">
        <v>1.5</v>
      </c>
      <c r="T13" s="28">
        <f t="shared" si="1"/>
        <v>1.3213487417565541E-2</v>
      </c>
      <c r="U13" s="28">
        <f t="shared" si="2"/>
        <v>4.7193657794495004E-2</v>
      </c>
      <c r="V13" s="28">
        <f t="shared" si="3"/>
        <v>5.0972119880166533E-2</v>
      </c>
      <c r="X13" s="3">
        <f>(F13-0.0067)/1.609*0.05</f>
        <v>1.6539665953899101E-3</v>
      </c>
      <c r="Y13" s="3">
        <f>(G13+0.0881)/1.0504*0.05</f>
        <v>2.9459771288701544E-2</v>
      </c>
      <c r="Z13" s="3"/>
      <c r="AB13" s="3">
        <f>(J13-0.0067)/1.609*0.05</f>
        <v>1.7000890354242695E-2</v>
      </c>
      <c r="AC13" s="28">
        <f>(K13+0.0881)/1.0504*0.05</f>
        <v>4.8428159408333733E-2</v>
      </c>
      <c r="AD13" s="28">
        <f t="shared" si="4"/>
        <v>1.2822679891969205E-2</v>
      </c>
      <c r="AF13" s="3">
        <f t="shared" si="5"/>
        <v>1.7975726880489772E-2</v>
      </c>
      <c r="AG13" s="28">
        <f t="shared" si="7"/>
        <v>4.7995003138618382E-2</v>
      </c>
      <c r="AH13" s="28">
        <f t="shared" si="6"/>
        <v>4.8199916212160195E-2</v>
      </c>
      <c r="AJ13" s="1"/>
    </row>
    <row r="14" spans="1:36" x14ac:dyDescent="0.2">
      <c r="A14" s="28">
        <v>1.75</v>
      </c>
      <c r="B14" s="11">
        <v>0.33128355664659498</v>
      </c>
      <c r="C14" s="11">
        <v>0.81572806842025802</v>
      </c>
      <c r="D14" s="11">
        <v>1.94430430291358</v>
      </c>
      <c r="F14" s="11">
        <v>2.7590913786353199E-2</v>
      </c>
      <c r="G14" s="11">
        <v>0.51003476725689001</v>
      </c>
      <c r="H14" s="11"/>
      <c r="J14" s="28">
        <v>0.44700067971380097</v>
      </c>
      <c r="K14" s="28">
        <v>0.84984953443900402</v>
      </c>
      <c r="L14" s="28">
        <v>0.49853484874590798</v>
      </c>
      <c r="M14" s="1"/>
      <c r="N14" s="28">
        <v>0.45592420140687301</v>
      </c>
      <c r="O14" s="28">
        <v>0.832398727494159</v>
      </c>
      <c r="P14" s="28">
        <v>1.83626409860624</v>
      </c>
      <c r="Q14" s="1"/>
      <c r="S14" s="28">
        <v>1.75</v>
      </c>
      <c r="T14" s="28">
        <f t="shared" si="1"/>
        <v>1.0086499585040244E-2</v>
      </c>
      <c r="U14" s="28">
        <f t="shared" si="2"/>
        <v>4.3023042099212587E-2</v>
      </c>
      <c r="V14" s="28">
        <f>(D14+0.0221)/1.8135*0.05</f>
        <v>5.4215723818957277E-2</v>
      </c>
      <c r="X14" s="3">
        <f>(F14-0.0067)/1.609*0.05</f>
        <v>6.4918936564180242E-4</v>
      </c>
      <c r="Y14" s="3">
        <f>(G14+0.0881)/1.0504*0.05</f>
        <v>2.8471761579250285E-2</v>
      </c>
      <c r="Z14" s="3"/>
      <c r="AB14" s="3">
        <f>(J14-0.0067)/1.609*0.05</f>
        <v>1.3682432557917993E-2</v>
      </c>
      <c r="AC14" s="28">
        <f>(K14+0.0881)/1.0504*0.05</f>
        <v>4.4647255066593866E-2</v>
      </c>
      <c r="AD14" s="28">
        <f t="shared" si="4"/>
        <v>1.4354420974521862E-2</v>
      </c>
      <c r="AF14" s="3">
        <f t="shared" si="5"/>
        <v>1.3959732796981761E-2</v>
      </c>
      <c r="AG14" s="28">
        <f t="shared" si="7"/>
        <v>4.3816580707071541E-2</v>
      </c>
      <c r="AH14" s="28">
        <f t="shared" si="6"/>
        <v>5.1236947852391516E-2</v>
      </c>
      <c r="AJ14" s="1"/>
    </row>
    <row r="15" spans="1:36" x14ac:dyDescent="0.2">
      <c r="A15" s="28">
        <v>2</v>
      </c>
      <c r="B15" s="11">
        <v>0.25993284936323602</v>
      </c>
      <c r="C15" s="11">
        <v>0.78110808511005703</v>
      </c>
      <c r="D15" s="11">
        <v>1.9823127610793001</v>
      </c>
      <c r="F15" s="11">
        <v>2.1848717186512299E-2</v>
      </c>
      <c r="G15" s="11">
        <v>0.497335682621384</v>
      </c>
      <c r="H15" s="11"/>
      <c r="J15" s="28">
        <v>0.35623624822738698</v>
      </c>
      <c r="K15" s="28">
        <v>0.78363663311779896</v>
      </c>
      <c r="L15" s="28">
        <v>0.54855382599858105</v>
      </c>
      <c r="M15" s="1"/>
      <c r="N15" s="28">
        <v>0.34890207269052897</v>
      </c>
      <c r="O15" s="28">
        <v>0.76238908316154796</v>
      </c>
      <c r="P15" s="28">
        <v>1.92459123657853</v>
      </c>
      <c r="Q15" s="1"/>
      <c r="S15" s="28">
        <v>2</v>
      </c>
      <c r="T15" s="28">
        <f t="shared" si="1"/>
        <v>7.8692619441651981E-3</v>
      </c>
      <c r="U15" s="28">
        <f t="shared" si="2"/>
        <v>4.1375099253144372E-2</v>
      </c>
      <c r="V15" s="28">
        <f t="shared" si="3"/>
        <v>5.5263654840896063E-2</v>
      </c>
      <c r="X15" s="3">
        <f>(F15-0.0067)/1.609*0.05</f>
        <v>4.7074944644227151E-4</v>
      </c>
      <c r="Y15" s="3">
        <f>(G15+0.0881)/1.0504*0.05</f>
        <v>2.7867273544429933E-2</v>
      </c>
      <c r="Z15" s="3"/>
      <c r="AB15" s="3">
        <f t="shared" ref="AB15:AB21" si="8">(J15-0.0067)/1.609*0.05</f>
        <v>1.0861909516077906E-2</v>
      </c>
      <c r="AC15" s="28">
        <f t="shared" ref="AC15:AC21" si="9">(K15+0.0881)/1.0504*0.05</f>
        <v>4.1495460449247859E-2</v>
      </c>
      <c r="AD15" s="28">
        <f>(L15+0.0221)/1.8135*0.05</f>
        <v>1.5733493961912908E-2</v>
      </c>
      <c r="AF15" s="3">
        <f t="shared" si="5"/>
        <v>1.0633998529848634E-2</v>
      </c>
      <c r="AG15" s="28">
        <f t="shared" si="7"/>
        <v>4.0484057652396606E-2</v>
      </c>
      <c r="AH15" s="28">
        <f t="shared" si="6"/>
        <v>5.3672214959430115E-2</v>
      </c>
      <c r="AJ15" s="1"/>
    </row>
    <row r="16" spans="1:36" x14ac:dyDescent="0.2">
      <c r="A16" s="28">
        <v>2.25</v>
      </c>
      <c r="B16" s="11">
        <v>0.202135260414676</v>
      </c>
      <c r="C16" s="11">
        <v>0.73022171321324503</v>
      </c>
      <c r="D16" s="11">
        <v>2.0215818867839199</v>
      </c>
      <c r="F16" s="11"/>
      <c r="G16" s="11"/>
      <c r="H16" s="11"/>
      <c r="J16" s="28">
        <v>0.29128997549832197</v>
      </c>
      <c r="K16" s="28">
        <v>0.725580273153415</v>
      </c>
      <c r="L16" s="28">
        <v>0.59362321822368103</v>
      </c>
      <c r="M16" s="1"/>
      <c r="N16" s="28">
        <v>0.26035825174494198</v>
      </c>
      <c r="O16" s="28">
        <v>0.69767703093724498</v>
      </c>
      <c r="P16" s="28">
        <v>1.99981238183744</v>
      </c>
      <c r="Q16" s="1"/>
      <c r="S16" s="28">
        <v>2.25</v>
      </c>
      <c r="T16" s="28">
        <f t="shared" si="1"/>
        <v>6.0731901931223124E-3</v>
      </c>
      <c r="U16" s="28">
        <f t="shared" si="2"/>
        <v>3.8952861443890187E-2</v>
      </c>
      <c r="V16" s="28">
        <f t="shared" si="3"/>
        <v>5.6346343721641025E-2</v>
      </c>
      <c r="X16" s="3"/>
      <c r="Y16" s="3"/>
      <c r="Z16" s="3"/>
      <c r="AB16" s="3">
        <f t="shared" si="8"/>
        <v>8.8436909726016793E-3</v>
      </c>
      <c r="AC16" s="28">
        <f t="shared" si="9"/>
        <v>3.8731924655055927E-2</v>
      </c>
      <c r="AD16" s="28">
        <f>(L16+0.0221)/1.8135*0.05</f>
        <v>1.6976101963707777E-2</v>
      </c>
      <c r="AF16" s="3">
        <f t="shared" si="5"/>
        <v>7.8824814091032324E-3</v>
      </c>
      <c r="AG16" s="28">
        <f t="shared" si="7"/>
        <v>3.7403704823745478E-2</v>
      </c>
      <c r="AH16" s="28">
        <f t="shared" si="6"/>
        <v>5.5746136802796803E-2</v>
      </c>
      <c r="AJ16" s="1"/>
    </row>
    <row r="17" spans="1:34" x14ac:dyDescent="0.2">
      <c r="A17" s="28">
        <v>2.5</v>
      </c>
      <c r="B17" s="11">
        <v>0.162592945795657</v>
      </c>
      <c r="C17" s="11">
        <v>0.70795064628369297</v>
      </c>
      <c r="D17" s="11">
        <v>2.08145746941823</v>
      </c>
      <c r="F17" s="3"/>
      <c r="G17" s="3"/>
      <c r="H17" s="3"/>
      <c r="J17" s="28">
        <v>0.23151255788258199</v>
      </c>
      <c r="K17" s="28">
        <v>0.67676359028625799</v>
      </c>
      <c r="L17" s="28">
        <v>0.62913189266896796</v>
      </c>
      <c r="M17" s="1"/>
      <c r="N17" s="28">
        <v>0.18783947090043401</v>
      </c>
      <c r="O17" s="28">
        <v>0.67202513862158897</v>
      </c>
      <c r="P17" s="28">
        <v>2.0634510460198898</v>
      </c>
      <c r="Q17" s="1"/>
      <c r="S17" s="28">
        <v>2.5</v>
      </c>
      <c r="T17" s="28">
        <f t="shared" si="1"/>
        <v>4.8444047792311068E-3</v>
      </c>
      <c r="U17" s="28">
        <f t="shared" si="2"/>
        <v>3.7892738303679216E-2</v>
      </c>
      <c r="V17" s="28">
        <f t="shared" si="3"/>
        <v>5.7997173129810592E-2</v>
      </c>
      <c r="X17" s="3"/>
      <c r="Y17" s="3"/>
      <c r="Z17" s="3"/>
      <c r="AB17" s="3">
        <f t="shared" si="8"/>
        <v>6.9860956458229337E-3</v>
      </c>
      <c r="AC17" s="28">
        <f t="shared" si="9"/>
        <v>3.6408205935179835E-2</v>
      </c>
      <c r="AD17" s="28">
        <f>(L17+0.0221)/1.8135*0.05</f>
        <v>1.795511146040717E-2</v>
      </c>
      <c r="AF17" s="3">
        <f t="shared" si="5"/>
        <v>5.6289456463776881E-3</v>
      </c>
      <c r="AG17" s="28">
        <f t="shared" si="7"/>
        <v>3.6182651305292697E-2</v>
      </c>
      <c r="AH17" s="28">
        <f t="shared" si="6"/>
        <v>5.750071811469231E-2</v>
      </c>
    </row>
    <row r="18" spans="1:34" x14ac:dyDescent="0.2">
      <c r="A18" s="28">
        <v>2.75</v>
      </c>
      <c r="B18" s="11">
        <v>0.13136300849848301</v>
      </c>
      <c r="C18" s="11">
        <v>0.65565976359530298</v>
      </c>
      <c r="D18" s="11">
        <v>2.07296665524595</v>
      </c>
      <c r="F18" s="3"/>
      <c r="G18" s="3"/>
      <c r="H18" s="3"/>
      <c r="J18" s="28">
        <v>0.17581693164783899</v>
      </c>
      <c r="K18" s="28">
        <v>0.63302465506694205</v>
      </c>
      <c r="N18" s="28">
        <v>0.13251968317082</v>
      </c>
      <c r="O18" s="28">
        <v>0.62352622336401897</v>
      </c>
      <c r="P18" s="28">
        <v>2.1110412234642699</v>
      </c>
      <c r="Q18" s="1"/>
      <c r="S18" s="28">
        <v>2.75</v>
      </c>
      <c r="T18" s="28">
        <f t="shared" si="1"/>
        <v>3.873928169623462E-3</v>
      </c>
      <c r="U18" s="28">
        <f t="shared" si="2"/>
        <v>3.5403644497110767E-2</v>
      </c>
      <c r="V18" s="28">
        <f t="shared" si="3"/>
        <v>5.7763072932063703E-2</v>
      </c>
      <c r="X18" s="3"/>
      <c r="Y18" s="3"/>
      <c r="Z18" s="3"/>
      <c r="AB18" s="3">
        <f t="shared" si="8"/>
        <v>5.2553428106848661E-3</v>
      </c>
      <c r="AC18" s="28">
        <f t="shared" si="9"/>
        <v>3.4326192644085207E-2</v>
      </c>
      <c r="AF18" s="3">
        <f t="shared" si="5"/>
        <v>3.9098720687016772E-3</v>
      </c>
      <c r="AG18" s="28">
        <f t="shared" si="7"/>
        <v>3.3874058614052696E-2</v>
      </c>
      <c r="AH18" s="28">
        <f t="shared" si="6"/>
        <v>5.8812826673952857E-2</v>
      </c>
    </row>
    <row r="19" spans="1:34" x14ac:dyDescent="0.2">
      <c r="A19" s="28">
        <v>3</v>
      </c>
      <c r="B19" s="11">
        <v>0.110357970191788</v>
      </c>
      <c r="C19" s="11">
        <v>0.64870456675650801</v>
      </c>
      <c r="D19" s="11">
        <v>2.1450329366649399</v>
      </c>
      <c r="F19" s="3"/>
      <c r="G19" s="3"/>
      <c r="H19" s="3"/>
      <c r="J19" s="28">
        <v>0.13144902272436501</v>
      </c>
      <c r="K19" s="28">
        <v>0.59309964516332403</v>
      </c>
      <c r="N19" s="28">
        <v>8.0761910262504205E-2</v>
      </c>
      <c r="O19" s="28">
        <v>0.58309761215517497</v>
      </c>
      <c r="P19" s="28">
        <v>2.1561164428258901</v>
      </c>
      <c r="S19" s="28">
        <v>3</v>
      </c>
      <c r="T19" s="28">
        <f t="shared" si="1"/>
        <v>3.2211923614601616E-3</v>
      </c>
      <c r="U19" s="28">
        <f t="shared" si="2"/>
        <v>3.5072570770968585E-2</v>
      </c>
      <c r="V19" s="28">
        <f t="shared" si="3"/>
        <v>5.9750012039287016E-2</v>
      </c>
      <c r="X19" s="3"/>
      <c r="Y19" s="3"/>
      <c r="Z19" s="3"/>
      <c r="AB19" s="3">
        <f t="shared" si="8"/>
        <v>3.8766010790666572E-3</v>
      </c>
      <c r="AC19" s="28">
        <f t="shared" si="9"/>
        <v>3.242572568370735E-2</v>
      </c>
      <c r="AF19" s="3">
        <f t="shared" si="5"/>
        <v>2.3014888210846555E-3</v>
      </c>
      <c r="AG19" s="28">
        <f t="shared" si="7"/>
        <v>3.1949619771285936E-2</v>
      </c>
      <c r="AH19" s="28">
        <f t="shared" si="6"/>
        <v>6.0055595335701421E-2</v>
      </c>
    </row>
    <row r="20" spans="1:34" x14ac:dyDescent="0.2">
      <c r="A20" s="28">
        <v>3.25</v>
      </c>
      <c r="B20" s="11">
        <v>9.4856074383509306E-2</v>
      </c>
      <c r="C20" s="11">
        <v>0.61759147669111703</v>
      </c>
      <c r="D20" s="11">
        <v>2.1239129840371</v>
      </c>
      <c r="F20" s="3"/>
      <c r="G20" s="3"/>
      <c r="H20" s="3"/>
      <c r="J20" s="28">
        <v>8.6031657461418803E-2</v>
      </c>
      <c r="K20" s="28">
        <v>0.55818939193574502</v>
      </c>
      <c r="N20" s="28">
        <v>5.09759905006099E-2</v>
      </c>
      <c r="O20" s="28">
        <v>0.56620885678992905</v>
      </c>
      <c r="P20" s="28">
        <v>2.1754665367775501</v>
      </c>
      <c r="S20" s="28">
        <v>3.25</v>
      </c>
      <c r="T20" s="28">
        <f t="shared" si="1"/>
        <v>2.7394678180083691E-3</v>
      </c>
      <c r="U20" s="28">
        <f t="shared" si="2"/>
        <v>3.3591559248434738E-2</v>
      </c>
      <c r="V20" s="28">
        <f t="shared" si="3"/>
        <v>5.9167713924375524E-2</v>
      </c>
      <c r="X20" s="3"/>
      <c r="Y20" s="3"/>
      <c r="Z20" s="3"/>
      <c r="AB20" s="3">
        <f t="shared" si="8"/>
        <v>2.4652472797209077E-3</v>
      </c>
      <c r="AC20" s="28">
        <f t="shared" si="9"/>
        <v>3.0763965724283367E-2</v>
      </c>
      <c r="AF20" s="3">
        <f t="shared" si="5"/>
        <v>1.3758853480612151E-3</v>
      </c>
      <c r="AG20" s="28">
        <f t="shared" si="7"/>
        <v>3.1145699580632569E-2</v>
      </c>
      <c r="AH20" s="28">
        <f t="shared" si="6"/>
        <v>6.0589096685347399E-2</v>
      </c>
    </row>
    <row r="21" spans="1:34" x14ac:dyDescent="0.2">
      <c r="A21" s="28">
        <v>3.5</v>
      </c>
      <c r="B21" s="11">
        <v>8.1828041390979003E-2</v>
      </c>
      <c r="C21" s="11">
        <v>0.61927150131347797</v>
      </c>
      <c r="D21" s="11">
        <v>2.15096351518909</v>
      </c>
      <c r="F21" s="3"/>
      <c r="G21" s="3"/>
      <c r="H21" s="3"/>
      <c r="J21" s="28">
        <v>5.0367229736729802E-2</v>
      </c>
      <c r="K21" s="28">
        <v>0.52533201836519405</v>
      </c>
      <c r="N21" s="28">
        <v>3.09266240526524E-2</v>
      </c>
      <c r="O21" s="28">
        <v>0.55746218844149398</v>
      </c>
      <c r="P21" s="28">
        <v>2.1955956982007301</v>
      </c>
      <c r="S21" s="28">
        <v>3.5</v>
      </c>
      <c r="T21" s="28">
        <f t="shared" si="1"/>
        <v>2.3346190612485709E-3</v>
      </c>
      <c r="U21" s="28">
        <f t="shared" si="2"/>
        <v>3.3671529955896701E-2</v>
      </c>
      <c r="V21" s="28">
        <f t="shared" si="3"/>
        <v>5.9913523991979328E-2</v>
      </c>
      <c r="X21" s="3"/>
      <c r="Y21" s="3"/>
      <c r="Z21" s="3"/>
      <c r="AB21" s="3">
        <f t="shared" si="8"/>
        <v>1.3569679843607771E-3</v>
      </c>
      <c r="AC21" s="28">
        <f t="shared" si="9"/>
        <v>2.9199924712737718E-2</v>
      </c>
      <c r="AF21" s="3">
        <f t="shared" si="5"/>
        <v>7.5284723594320688E-4</v>
      </c>
      <c r="AG21" s="28">
        <f t="shared" si="7"/>
        <v>3.072935017333844E-2</v>
      </c>
      <c r="AH21" s="28">
        <f t="shared" si="6"/>
        <v>6.1144077700599125E-2</v>
      </c>
    </row>
    <row r="22" spans="1:34" x14ac:dyDescent="0.2">
      <c r="A22" s="28">
        <v>3.75</v>
      </c>
      <c r="B22" s="11">
        <v>7.2807185446532904E-2</v>
      </c>
      <c r="C22" s="11">
        <v>0.61385230686821102</v>
      </c>
      <c r="D22" s="11">
        <v>2.1581150883195699</v>
      </c>
      <c r="F22" s="3"/>
      <c r="G22" s="3"/>
      <c r="H22" s="3"/>
      <c r="N22" s="11"/>
      <c r="O22" s="11"/>
      <c r="P22" s="28">
        <v>2.2046623855849901</v>
      </c>
      <c r="S22" s="28">
        <v>3.75</v>
      </c>
      <c r="T22" s="28">
        <f t="shared" si="1"/>
        <v>2.0542941406629244E-3</v>
      </c>
      <c r="U22" s="28">
        <f t="shared" si="2"/>
        <v>3.3413571347496715E-2</v>
      </c>
      <c r="V22" s="28">
        <f t="shared" si="3"/>
        <v>6.0110699981239871E-2</v>
      </c>
      <c r="X22" s="3"/>
      <c r="Y22" s="3"/>
      <c r="Z22" s="3"/>
      <c r="AB22" s="3"/>
      <c r="AF22" s="3"/>
    </row>
    <row r="23" spans="1:34" x14ac:dyDescent="0.2">
      <c r="A23" s="28">
        <v>4</v>
      </c>
      <c r="B23" s="28">
        <v>6.5946641631387207E-2</v>
      </c>
      <c r="C23" s="28">
        <v>0.60220905322112706</v>
      </c>
      <c r="D23" s="28">
        <v>2.1342259901879799</v>
      </c>
      <c r="F23" s="3"/>
      <c r="G23" s="3"/>
      <c r="H23" s="3"/>
      <c r="I23" s="1"/>
      <c r="N23" s="11"/>
      <c r="O23" s="11"/>
      <c r="P23" s="11"/>
      <c r="S23" s="28">
        <v>4</v>
      </c>
      <c r="T23" s="28">
        <f t="shared" si="1"/>
        <v>1.8411013558541707E-3</v>
      </c>
      <c r="U23" s="28">
        <f t="shared" si="2"/>
        <v>3.2859341832688835E-2</v>
      </c>
      <c r="V23" s="28">
        <f t="shared" si="3"/>
        <v>5.9452053768623662E-2</v>
      </c>
      <c r="X23" s="3"/>
      <c r="Y23" s="3"/>
      <c r="Z23" s="3"/>
      <c r="AB23" s="3"/>
      <c r="AF23" s="3"/>
    </row>
    <row r="24" spans="1:34" x14ac:dyDescent="0.2">
      <c r="A24" s="28">
        <v>4.25</v>
      </c>
      <c r="B24" s="28">
        <v>6.1913612177162902E-2</v>
      </c>
      <c r="C24" s="28">
        <v>0.58622890474311296</v>
      </c>
      <c r="D24" s="28">
        <v>2.1870183849718101</v>
      </c>
      <c r="F24" s="3"/>
      <c r="G24" s="3"/>
      <c r="H24" s="3"/>
      <c r="I24" s="1"/>
      <c r="J24" s="1"/>
      <c r="K24" s="1"/>
      <c r="N24" s="11"/>
      <c r="O24" s="11"/>
      <c r="P24" s="11"/>
      <c r="S24" s="28">
        <v>4.25</v>
      </c>
      <c r="T24" s="28">
        <f t="shared" si="1"/>
        <v>1.7157741509373184E-3</v>
      </c>
      <c r="U24" s="28">
        <f t="shared" si="2"/>
        <v>3.2098672160277654E-2</v>
      </c>
      <c r="V24" s="28">
        <f t="shared" si="3"/>
        <v>6.090759263776703E-2</v>
      </c>
      <c r="X24" s="3"/>
      <c r="Y24" s="3"/>
      <c r="Z24" s="3"/>
      <c r="AB24" s="3"/>
      <c r="AF24" s="3"/>
    </row>
    <row r="25" spans="1:34" x14ac:dyDescent="0.2">
      <c r="A25" s="28">
        <v>4.5</v>
      </c>
      <c r="B25" s="28">
        <v>5.86781097949024E-2</v>
      </c>
      <c r="C25" s="28">
        <v>0.58230992463972497</v>
      </c>
      <c r="D25" s="28">
        <v>2.1758533969681602</v>
      </c>
      <c r="F25" s="3"/>
      <c r="G25" s="3"/>
      <c r="H25" s="3"/>
      <c r="I25" s="1"/>
      <c r="J25" s="1"/>
      <c r="K25" s="1"/>
      <c r="N25" s="11"/>
      <c r="O25" s="11"/>
      <c r="P25" s="11"/>
      <c r="S25" s="28">
        <v>4.5</v>
      </c>
      <c r="T25" s="28">
        <f t="shared" si="1"/>
        <v>1.6152302608732879E-3</v>
      </c>
      <c r="U25" s="28">
        <f t="shared" si="2"/>
        <v>3.1912125125653321E-2</v>
      </c>
      <c r="V25" s="28">
        <f t="shared" si="3"/>
        <v>6.0599762805849472E-2</v>
      </c>
      <c r="X25" s="3"/>
      <c r="Y25" s="3"/>
      <c r="Z25" s="3"/>
      <c r="AB25" s="3"/>
      <c r="AF25" s="3"/>
    </row>
    <row r="26" spans="1:34" x14ac:dyDescent="0.2">
      <c r="A26" s="28">
        <v>4.75</v>
      </c>
      <c r="B26" s="28">
        <v>5.7726777949998601E-2</v>
      </c>
      <c r="C26" s="28">
        <v>0.57367132378501795</v>
      </c>
      <c r="D26" s="28">
        <v>2.1800323723095101</v>
      </c>
      <c r="F26" s="3"/>
      <c r="G26" s="3"/>
      <c r="H26" s="3"/>
      <c r="I26" s="1"/>
      <c r="J26" s="1"/>
      <c r="K26" s="1"/>
      <c r="S26" s="28">
        <v>4.75</v>
      </c>
      <c r="T26" s="28">
        <f t="shared" si="1"/>
        <v>1.5856674316345122E-3</v>
      </c>
      <c r="U26" s="28">
        <f t="shared" si="2"/>
        <v>3.1500919829827584E-2</v>
      </c>
      <c r="V26" s="28">
        <f t="shared" si="3"/>
        <v>6.0714981315398688E-2</v>
      </c>
      <c r="X26" s="3"/>
      <c r="Y26" s="3"/>
      <c r="Z26" s="3"/>
      <c r="AB26" s="3"/>
      <c r="AF26" s="3"/>
    </row>
    <row r="27" spans="1:34" x14ac:dyDescent="0.2">
      <c r="A27" s="28">
        <v>5.25</v>
      </c>
      <c r="B27" s="28">
        <v>5.68541810878559E-2</v>
      </c>
      <c r="C27" s="28">
        <v>0.57328700803925603</v>
      </c>
      <c r="D27" s="28">
        <v>2.17346315246315</v>
      </c>
      <c r="F27" s="3"/>
      <c r="G27" s="3"/>
      <c r="H27" s="4"/>
      <c r="I27" s="1"/>
      <c r="J27" s="1"/>
      <c r="K27" s="1"/>
      <c r="M27" s="1"/>
      <c r="S27" s="28">
        <v>5.25</v>
      </c>
      <c r="T27" s="28">
        <f t="shared" si="1"/>
        <v>1.5585513078886235E-3</v>
      </c>
      <c r="U27" s="28">
        <f t="shared" si="2"/>
        <v>3.1482626049088733E-2</v>
      </c>
      <c r="V27" s="28">
        <f t="shared" si="3"/>
        <v>6.0533861385805077E-2</v>
      </c>
      <c r="X27" s="3"/>
      <c r="Y27" s="3"/>
      <c r="Z27" s="3"/>
      <c r="AB27" s="3"/>
      <c r="AF27" s="3"/>
    </row>
    <row r="28" spans="1:34" x14ac:dyDescent="0.2">
      <c r="A28" s="28">
        <v>5.75</v>
      </c>
      <c r="B28" s="28">
        <v>5.5976610460409498E-2</v>
      </c>
      <c r="C28" s="28">
        <v>0.54638459396139805</v>
      </c>
      <c r="D28" s="28">
        <v>2.1771816641572102</v>
      </c>
      <c r="F28" s="3"/>
      <c r="G28" s="3"/>
      <c r="H28" s="4"/>
      <c r="I28" s="1"/>
      <c r="J28" s="1"/>
      <c r="K28" s="1"/>
      <c r="M28" s="1"/>
      <c r="S28" s="28">
        <v>5.75</v>
      </c>
      <c r="T28" s="28">
        <f t="shared" si="1"/>
        <v>1.5312806233812775E-3</v>
      </c>
      <c r="U28" s="28">
        <f t="shared" si="2"/>
        <v>3.0202046551856345E-2</v>
      </c>
      <c r="V28" s="28">
        <f t="shared" si="3"/>
        <v>6.0636384454293091E-2</v>
      </c>
      <c r="X28" s="3"/>
      <c r="Y28" s="3"/>
      <c r="Z28" s="3"/>
      <c r="AB28" s="3"/>
      <c r="AF28" s="3"/>
    </row>
    <row r="29" spans="1:34" x14ac:dyDescent="0.2">
      <c r="A29" s="28">
        <v>6.25</v>
      </c>
      <c r="B29" s="28">
        <v>5.44229052265826E-2</v>
      </c>
      <c r="C29" s="28">
        <v>0.52788073102405597</v>
      </c>
      <c r="D29" s="28">
        <v>2.1731737596114198</v>
      </c>
      <c r="F29" s="3"/>
      <c r="G29" s="3"/>
      <c r="H29" s="4"/>
      <c r="I29" s="1"/>
      <c r="J29" s="3"/>
      <c r="K29" s="3"/>
      <c r="L29" s="3"/>
      <c r="M29" s="1"/>
      <c r="S29" s="28">
        <v>6.25</v>
      </c>
      <c r="T29" s="28">
        <f t="shared" si="1"/>
        <v>1.4829989194090308E-3</v>
      </c>
      <c r="U29" s="28">
        <f t="shared" si="2"/>
        <v>2.9321245764663745E-2</v>
      </c>
      <c r="V29" s="28">
        <f t="shared" si="3"/>
        <v>6.0525882536846431E-2</v>
      </c>
      <c r="X29" s="3"/>
      <c r="Y29" s="3"/>
      <c r="Z29" s="3"/>
      <c r="AB29" s="3"/>
      <c r="AF29" s="3"/>
    </row>
    <row r="30" spans="1:34" x14ac:dyDescent="0.2">
      <c r="A30" s="28">
        <v>6.75</v>
      </c>
      <c r="B30" s="28">
        <v>5.65111895174693E-2</v>
      </c>
      <c r="C30" s="28">
        <v>0.52266940984205901</v>
      </c>
      <c r="D30" s="28">
        <v>2.2095340892551301</v>
      </c>
      <c r="F30" s="3"/>
      <c r="G30" s="3"/>
      <c r="H30" s="4"/>
      <c r="I30" s="1"/>
      <c r="J30" s="3"/>
      <c r="K30" s="3"/>
      <c r="L30" s="3"/>
      <c r="M30" s="1"/>
      <c r="S30" s="28">
        <v>6.75</v>
      </c>
      <c r="T30" s="28">
        <f t="shared" si="1"/>
        <v>1.5478927755583998E-3</v>
      </c>
      <c r="U30" s="28">
        <f t="shared" si="2"/>
        <v>2.907318211357859E-2</v>
      </c>
      <c r="V30" s="28">
        <f t="shared" si="3"/>
        <v>6.152837301502978E-2</v>
      </c>
      <c r="X30" s="3"/>
      <c r="Y30" s="3"/>
      <c r="Z30" s="3"/>
      <c r="AB30" s="3"/>
      <c r="AF30" s="3"/>
    </row>
    <row r="31" spans="1:34" x14ac:dyDescent="0.2">
      <c r="A31" s="28">
        <v>7.25</v>
      </c>
      <c r="B31" s="28">
        <v>5.7611839800407398E-2</v>
      </c>
      <c r="C31" s="28">
        <v>0.51342530525227803</v>
      </c>
      <c r="D31" s="28">
        <v>2.21936341054609</v>
      </c>
      <c r="F31" s="3"/>
      <c r="G31" s="3"/>
      <c r="H31" s="3"/>
      <c r="J31" s="3"/>
      <c r="K31" s="3"/>
      <c r="L31" s="3"/>
      <c r="M31" s="1"/>
      <c r="S31" s="28">
        <v>7.25</v>
      </c>
      <c r="T31" s="28">
        <f t="shared" si="1"/>
        <v>1.5820957054197453E-3</v>
      </c>
      <c r="U31" s="28">
        <f t="shared" si="2"/>
        <v>2.8633154286570733E-2</v>
      </c>
      <c r="V31" s="28">
        <f t="shared" si="3"/>
        <v>6.1799377186272132E-2</v>
      </c>
      <c r="X31" s="3"/>
      <c r="Y31" s="3"/>
      <c r="Z31" s="3"/>
      <c r="AB31" s="3"/>
      <c r="AF31" s="3"/>
    </row>
    <row r="32" spans="1:34" x14ac:dyDescent="0.2">
      <c r="A32" s="28">
        <v>7.75</v>
      </c>
      <c r="F32" s="3"/>
      <c r="G32" s="4"/>
      <c r="H32" s="3"/>
      <c r="I32" s="1"/>
      <c r="X32" s="3"/>
      <c r="Y32" s="3"/>
      <c r="Z32" s="3"/>
      <c r="AB32" s="3"/>
      <c r="AF32" s="3"/>
    </row>
    <row r="33" spans="1:32" x14ac:dyDescent="0.2">
      <c r="A33" s="28">
        <v>8.25</v>
      </c>
      <c r="F33" s="3"/>
      <c r="G33" s="4"/>
      <c r="H33" s="4"/>
      <c r="I33" s="1"/>
      <c r="K33" s="1"/>
      <c r="X33" s="3"/>
      <c r="Y33" s="3"/>
      <c r="Z33" s="3"/>
      <c r="AB33" s="3"/>
      <c r="AF33" s="3"/>
    </row>
    <row r="34" spans="1:32" x14ac:dyDescent="0.2">
      <c r="A34" s="28">
        <v>8.75</v>
      </c>
      <c r="F34" s="3"/>
      <c r="G34" s="4"/>
      <c r="H34" s="4"/>
      <c r="I34" s="1"/>
      <c r="K34" s="1"/>
      <c r="X34" s="3"/>
      <c r="Y34" s="3"/>
      <c r="Z34" s="3"/>
      <c r="AB34" s="3"/>
      <c r="AF34" s="3"/>
    </row>
    <row r="35" spans="1:32" x14ac:dyDescent="0.2">
      <c r="A35" s="28">
        <v>9.25</v>
      </c>
      <c r="F35" s="3"/>
      <c r="G35" s="4"/>
      <c r="H35" s="3"/>
      <c r="X35" s="3"/>
      <c r="Y35" s="3"/>
      <c r="Z35" s="3"/>
      <c r="AF35" s="3"/>
    </row>
    <row r="36" spans="1:32" x14ac:dyDescent="0.2">
      <c r="A36" s="28">
        <v>9.75</v>
      </c>
      <c r="F36" s="3"/>
      <c r="G36" s="4"/>
      <c r="H36" s="3"/>
      <c r="X36" s="3"/>
      <c r="Y36" s="3"/>
      <c r="Z36" s="3"/>
      <c r="AF36" s="3"/>
    </row>
    <row r="37" spans="1:32" x14ac:dyDescent="0.2">
      <c r="A37" s="28">
        <v>10.25</v>
      </c>
      <c r="F37" s="3"/>
      <c r="G37" s="4"/>
      <c r="H37" s="3"/>
      <c r="X37" s="3"/>
      <c r="Y37" s="3"/>
      <c r="Z37" s="3"/>
      <c r="AF37" s="3"/>
    </row>
    <row r="38" spans="1:32" ht="21" x14ac:dyDescent="0.25">
      <c r="A38" s="28">
        <v>10.75</v>
      </c>
      <c r="F38" s="3"/>
      <c r="G38" s="4"/>
      <c r="H38" s="3"/>
      <c r="Q38" s="9"/>
      <c r="X38" s="3"/>
      <c r="Y38" s="3"/>
      <c r="Z38" s="3"/>
      <c r="AF38" s="3"/>
    </row>
    <row r="39" spans="1:32" x14ac:dyDescent="0.2">
      <c r="A39" s="28">
        <v>11.25</v>
      </c>
      <c r="F39" s="3"/>
      <c r="G39" s="4"/>
      <c r="H39" s="3"/>
      <c r="M39" s="12"/>
      <c r="N39" s="12"/>
      <c r="O39" s="12"/>
      <c r="P39" s="12"/>
      <c r="X39" s="3"/>
      <c r="Y39" s="3"/>
      <c r="Z39" s="3"/>
      <c r="AF39" s="3"/>
    </row>
    <row r="40" spans="1:32" x14ac:dyDescent="0.2">
      <c r="A40" s="28">
        <v>11.75</v>
      </c>
      <c r="F40" s="3"/>
      <c r="G40" s="3"/>
      <c r="H40" s="3"/>
      <c r="X40" s="3"/>
      <c r="Y40" s="3"/>
      <c r="Z40" s="3"/>
    </row>
    <row r="41" spans="1:32" x14ac:dyDescent="0.2">
      <c r="A41" s="28">
        <v>12.25</v>
      </c>
      <c r="F41" s="3"/>
      <c r="G41" s="3"/>
      <c r="H41" s="3"/>
      <c r="X41" s="3"/>
      <c r="Y41" s="3"/>
      <c r="Z41" s="3"/>
    </row>
    <row r="42" spans="1:32" x14ac:dyDescent="0.2">
      <c r="A42" s="28">
        <v>12.75</v>
      </c>
      <c r="F42" s="3"/>
      <c r="G42" s="3"/>
      <c r="H42" s="3"/>
      <c r="X42" s="3"/>
      <c r="Y42" s="3"/>
      <c r="Z42" s="3"/>
    </row>
    <row r="43" spans="1:32" x14ac:dyDescent="0.2">
      <c r="X43" s="3"/>
      <c r="Y43" s="3"/>
      <c r="Z43" s="3"/>
    </row>
    <row r="47" spans="1:32" x14ac:dyDescent="0.2">
      <c r="N47" s="1"/>
    </row>
    <row r="48" spans="1:32" x14ac:dyDescent="0.2">
      <c r="N48" s="1"/>
    </row>
    <row r="49" spans="14:14" x14ac:dyDescent="0.2">
      <c r="N49" s="1"/>
    </row>
    <row r="50" spans="14:14" x14ac:dyDescent="0.2">
      <c r="N50" s="1"/>
    </row>
    <row r="51" spans="14:14" x14ac:dyDescent="0.2">
      <c r="N51" s="1"/>
    </row>
    <row r="52" spans="14:14" x14ac:dyDescent="0.2">
      <c r="N52" s="1"/>
    </row>
    <row r="53" spans="14:14" x14ac:dyDescent="0.2">
      <c r="N53" s="1"/>
    </row>
    <row r="54" spans="14:14" x14ac:dyDescent="0.2">
      <c r="N54" s="1"/>
    </row>
    <row r="55" spans="14:14" x14ac:dyDescent="0.2">
      <c r="N55" s="1"/>
    </row>
    <row r="56" spans="14:14" x14ac:dyDescent="0.2">
      <c r="N56" s="1"/>
    </row>
    <row r="57" spans="14:14" x14ac:dyDescent="0.2">
      <c r="N57" s="1"/>
    </row>
    <row r="58" spans="14:14" x14ac:dyDescent="0.2">
      <c r="N58" s="1"/>
    </row>
    <row r="59" spans="14:14" x14ac:dyDescent="0.2">
      <c r="N59" s="1"/>
    </row>
    <row r="60" spans="14:14" x14ac:dyDescent="0.2">
      <c r="N60" s="1"/>
    </row>
    <row r="61" spans="14:14" x14ac:dyDescent="0.2">
      <c r="N61" s="1"/>
    </row>
    <row r="62" spans="14:14" x14ac:dyDescent="0.2">
      <c r="N62" s="1"/>
    </row>
    <row r="63" spans="14:14" x14ac:dyDescent="0.2">
      <c r="N63" s="1"/>
    </row>
    <row r="64" spans="14:14" x14ac:dyDescent="0.2">
      <c r="N64" s="1"/>
    </row>
    <row r="65" spans="14:14" x14ac:dyDescent="0.2">
      <c r="N65" s="1"/>
    </row>
    <row r="66" spans="14:14" x14ac:dyDescent="0.2">
      <c r="N66" s="1"/>
    </row>
    <row r="67" spans="14:14" x14ac:dyDescent="0.2">
      <c r="N67" s="1"/>
    </row>
    <row r="68" spans="14:14" x14ac:dyDescent="0.2">
      <c r="N68" s="1"/>
    </row>
    <row r="69" spans="14:14" x14ac:dyDescent="0.2">
      <c r="N69" s="1"/>
    </row>
  </sheetData>
  <mergeCells count="2">
    <mergeCell ref="B4:Q4"/>
    <mergeCell ref="T4:AH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D2FB7-6F8F-AA4B-B067-ABCB496AAA32}">
  <dimension ref="A1:AI69"/>
  <sheetViews>
    <sheetView topLeftCell="H1" workbookViewId="0">
      <selection activeCell="M2" sqref="M2"/>
    </sheetView>
  </sheetViews>
  <sheetFormatPr baseColWidth="10" defaultRowHeight="16" x14ac:dyDescent="0.2"/>
  <cols>
    <col min="1" max="16384" width="10.83203125" style="13"/>
  </cols>
  <sheetData>
    <row r="1" spans="1:35" s="50" customFormat="1" ht="29" x14ac:dyDescent="0.35">
      <c r="M1" s="54" t="s">
        <v>228</v>
      </c>
    </row>
    <row r="2" spans="1:35" s="50" customFormat="1" x14ac:dyDescent="0.2"/>
    <row r="4" spans="1:35" ht="21" x14ac:dyDescent="0.2">
      <c r="B4" s="84" t="s">
        <v>9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T4" s="84" t="s">
        <v>10</v>
      </c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</row>
    <row r="5" spans="1:35" x14ac:dyDescent="0.2">
      <c r="B5" s="12" t="s">
        <v>121</v>
      </c>
      <c r="E5" s="12"/>
      <c r="F5" s="12" t="s">
        <v>117</v>
      </c>
      <c r="J5" s="12" t="s">
        <v>122</v>
      </c>
      <c r="N5" s="12" t="s">
        <v>123</v>
      </c>
      <c r="R5" s="12"/>
      <c r="T5" s="12" t="s">
        <v>121</v>
      </c>
      <c r="W5" s="12"/>
      <c r="X5" s="12" t="s">
        <v>117</v>
      </c>
      <c r="AB5" s="12" t="s">
        <v>122</v>
      </c>
      <c r="AF5" s="12" t="s">
        <v>123</v>
      </c>
    </row>
    <row r="6" spans="1:35" x14ac:dyDescent="0.2">
      <c r="A6" s="13" t="s">
        <v>6</v>
      </c>
      <c r="B6" s="13" t="s">
        <v>0</v>
      </c>
      <c r="C6" s="13" t="s">
        <v>2</v>
      </c>
      <c r="D6" s="13" t="s">
        <v>3</v>
      </c>
      <c r="F6" s="13" t="s">
        <v>5</v>
      </c>
      <c r="G6" s="13" t="s">
        <v>1</v>
      </c>
      <c r="H6" s="13" t="s">
        <v>4</v>
      </c>
      <c r="J6" s="13" t="s">
        <v>5</v>
      </c>
      <c r="K6" s="13" t="s">
        <v>1</v>
      </c>
      <c r="L6" s="13" t="s">
        <v>3</v>
      </c>
      <c r="N6" s="13" t="s">
        <v>5</v>
      </c>
      <c r="O6" s="13" t="s">
        <v>1</v>
      </c>
      <c r="P6" s="13" t="s">
        <v>4</v>
      </c>
      <c r="Q6" s="13" t="s">
        <v>124</v>
      </c>
      <c r="S6" s="13" t="s">
        <v>6</v>
      </c>
      <c r="T6" s="13" t="s">
        <v>0</v>
      </c>
      <c r="U6" s="13" t="s">
        <v>2</v>
      </c>
      <c r="V6" s="13" t="s">
        <v>3</v>
      </c>
      <c r="X6" s="13" t="s">
        <v>5</v>
      </c>
      <c r="Y6" s="13" t="s">
        <v>1</v>
      </c>
      <c r="Z6" s="13" t="s">
        <v>4</v>
      </c>
      <c r="AB6" s="13" t="s">
        <v>5</v>
      </c>
      <c r="AC6" s="13" t="s">
        <v>1</v>
      </c>
      <c r="AD6" s="13" t="s">
        <v>4</v>
      </c>
      <c r="AF6" s="13" t="s">
        <v>5</v>
      </c>
      <c r="AG6" s="13" t="s">
        <v>1</v>
      </c>
      <c r="AH6" s="13" t="s">
        <v>4</v>
      </c>
      <c r="AI6" s="41" t="s">
        <v>218</v>
      </c>
    </row>
    <row r="7" spans="1:35" x14ac:dyDescent="0.2">
      <c r="A7" s="13">
        <v>0</v>
      </c>
      <c r="B7" s="13">
        <v>2.22938105622972</v>
      </c>
      <c r="C7" s="13">
        <v>2.18603860489053</v>
      </c>
      <c r="D7" s="13">
        <v>1.4448917627934999E-2</v>
      </c>
      <c r="F7" s="3">
        <v>2.2263168678612302</v>
      </c>
      <c r="G7" s="3">
        <v>2.17546539232695</v>
      </c>
      <c r="H7" s="3">
        <v>1.6038483869627501E-2</v>
      </c>
      <c r="J7" s="13">
        <v>2.2982265859769799</v>
      </c>
      <c r="K7" s="13">
        <v>2.4224465772460899</v>
      </c>
      <c r="L7" s="13">
        <v>5.4643703452268398E-2</v>
      </c>
      <c r="N7" s="13">
        <v>2.0352012299201401</v>
      </c>
      <c r="O7" s="13">
        <v>2.0602512831711701</v>
      </c>
      <c r="P7" s="13">
        <v>1.95545926257654E-2</v>
      </c>
      <c r="Q7" s="13">
        <v>8.6196565310619805E-4</v>
      </c>
      <c r="S7" s="13">
        <v>0</v>
      </c>
      <c r="T7" s="13">
        <f>(B7-0.0067)/1.609*0.05</f>
        <v>6.9070262779046626E-2</v>
      </c>
      <c r="U7" s="13">
        <f>(C7+0.0881)/1.0504*0.05</f>
        <v>0.10825107601344869</v>
      </c>
      <c r="V7" s="13">
        <f>(D7+0.0221)/1.8135*0.05</f>
        <v>1.0076900366124898E-3</v>
      </c>
      <c r="X7" s="3">
        <f>(F7-0.0067)/1.609*0.05</f>
        <v>6.8975042506564027E-2</v>
      </c>
      <c r="Y7" s="3">
        <f>(G7+0.0881)/1.0504*0.05</f>
        <v>0.1077477814321663</v>
      </c>
      <c r="Z7" s="3">
        <f>(H7+0.0221)/1.8135*0.05</f>
        <v>1.0515159600117869E-3</v>
      </c>
      <c r="AB7" s="3">
        <f>(J7-0.0067)/1.609*0.05</f>
        <v>7.120965152196955E-2</v>
      </c>
      <c r="AC7" s="13">
        <f>(K7+0.0881)/1.0504*0.05</f>
        <v>0.11950431155969582</v>
      </c>
      <c r="AD7" s="13">
        <f>(L7+0.0221)/1.8135*0.05</f>
        <v>2.1159002881794434E-3</v>
      </c>
      <c r="AF7" s="3">
        <f>(N7-0.0067)/1.609*0.05</f>
        <v>6.3036085454323806E-2</v>
      </c>
      <c r="AG7" s="13">
        <f>(O7+0.0881)/1.0504*0.05</f>
        <v>0.10226348453785082</v>
      </c>
      <c r="AH7" s="13">
        <f>(P7+0.0221)/1.8135*0.05</f>
        <v>1.1484585780470197E-3</v>
      </c>
      <c r="AI7" s="13">
        <f>(Q7+0.3522)/1.2035*0.05</f>
        <v>1.4668133180436485E-2</v>
      </c>
    </row>
    <row r="8" spans="1:35" x14ac:dyDescent="0.2">
      <c r="A8" s="13">
        <v>0.25</v>
      </c>
      <c r="B8" s="13">
        <v>1.6023207641710699</v>
      </c>
      <c r="C8" s="13">
        <v>1.8000014160879401</v>
      </c>
      <c r="D8" s="13">
        <v>0.72037307963969499</v>
      </c>
      <c r="F8" s="3">
        <v>2.0043063658318099</v>
      </c>
      <c r="G8" s="3">
        <v>2.0159390516832598</v>
      </c>
      <c r="H8" s="3">
        <v>4.5793310422970301E-2</v>
      </c>
      <c r="J8" s="13">
        <v>1.80844130712065</v>
      </c>
      <c r="K8" s="13">
        <v>2.0142046714932702</v>
      </c>
      <c r="L8" s="13">
        <v>0.463020600674592</v>
      </c>
      <c r="M8" s="1"/>
      <c r="N8" s="13">
        <v>1.9822941166501</v>
      </c>
      <c r="O8" s="13">
        <v>1.96110635040265</v>
      </c>
      <c r="P8" s="13">
        <v>7.9675090021217396E-3</v>
      </c>
      <c r="Q8" s="13">
        <v>8.2307267720698393E-2</v>
      </c>
      <c r="S8" s="13">
        <v>0.25</v>
      </c>
      <c r="T8" s="13">
        <f t="shared" ref="T8:T31" si="0">(B8-0.0067)/1.609*0.05</f>
        <v>4.958423754416004E-2</v>
      </c>
      <c r="U8" s="13">
        <f t="shared" ref="U8:U31" si="1">(C8+0.0881)/1.0504*0.05</f>
        <v>8.9875353012563802E-2</v>
      </c>
      <c r="V8" s="13">
        <f t="shared" ref="V8:V31" si="2">(D8+0.0221)/1.8135*0.05</f>
        <v>2.0470721798723328E-2</v>
      </c>
      <c r="X8" s="3">
        <f t="shared" ref="X8:X41" si="3">(F8-0.0067)/1.609*0.05</f>
        <v>6.2076021312362034E-2</v>
      </c>
      <c r="Y8" s="3">
        <f t="shared" ref="Y8:Y42" si="4">(G8+0.0881)/1.0504*0.05</f>
        <v>0.10015418182041412</v>
      </c>
      <c r="Z8" s="3">
        <f t="shared" ref="Z8:Z42" si="5">(H8+0.0221)/1.8135*0.05</f>
        <v>1.8718861434510702E-3</v>
      </c>
      <c r="AB8" s="3">
        <f t="shared" ref="AB8:AB15" si="6">(J8-0.0067)/1.609*0.05</f>
        <v>5.5989475050362031E-2</v>
      </c>
      <c r="AC8" s="13">
        <f t="shared" ref="AC8:AC17" si="7">(K8+0.0881)/1.0504*0.05</f>
        <v>0.10007162373825543</v>
      </c>
      <c r="AD8" s="13">
        <f t="shared" ref="AD8:AD17" si="8">(L8+0.0221)/1.8135*0.05</f>
        <v>1.3375257807405351E-2</v>
      </c>
      <c r="AF8" s="3">
        <f>(N8-0.0067)/1.609*0.05</f>
        <v>6.1391986222812313E-2</v>
      </c>
      <c r="AG8" s="13">
        <f t="shared" ref="AG8:AG17" si="9">(O8+0.0881)/1.0504*0.05</f>
        <v>9.7544095125792554E-2</v>
      </c>
      <c r="AH8" s="13">
        <f t="shared" ref="AH8:AH17" si="10">(P8+0.0221)/1.8135*0.05</f>
        <v>8.2899114976900303E-4</v>
      </c>
      <c r="AI8" s="41">
        <f t="shared" ref="AI8:AI29" si="11">(Q8+0.3522)/1.2035*0.05</f>
        <v>1.8051818351503882E-2</v>
      </c>
    </row>
    <row r="9" spans="1:35" x14ac:dyDescent="0.2">
      <c r="A9" s="13">
        <v>0.5</v>
      </c>
      <c r="B9" s="13">
        <v>1.17086095313065</v>
      </c>
      <c r="C9" s="13">
        <v>1.43045728940531</v>
      </c>
      <c r="D9" s="13">
        <v>1.1387091613931899</v>
      </c>
      <c r="F9" s="3">
        <v>1.8221601806249399</v>
      </c>
      <c r="G9" s="3">
        <v>1.88628849108496</v>
      </c>
      <c r="H9" s="3">
        <v>0.244845811724694</v>
      </c>
      <c r="J9" s="13">
        <v>1.46549083408822</v>
      </c>
      <c r="K9" s="13">
        <v>1.76235722174962</v>
      </c>
      <c r="L9" s="13">
        <v>0.77895444593293395</v>
      </c>
      <c r="M9" s="1"/>
      <c r="N9" s="13">
        <v>1.8571616674156901</v>
      </c>
      <c r="O9" s="13">
        <v>1.6368409733601801</v>
      </c>
      <c r="P9" s="13">
        <v>1.6724694996199701E-2</v>
      </c>
      <c r="Q9" s="13">
        <v>0.43809510618081798</v>
      </c>
      <c r="S9" s="13">
        <v>0.5</v>
      </c>
      <c r="T9" s="13">
        <f t="shared" si="0"/>
        <v>3.6176536766023934E-2</v>
      </c>
      <c r="U9" s="13">
        <f t="shared" si="1"/>
        <v>7.228471484221774E-2</v>
      </c>
      <c r="V9" s="13">
        <f t="shared" si="2"/>
        <v>3.2004663947978768E-2</v>
      </c>
      <c r="X9" s="3">
        <f t="shared" si="3"/>
        <v>5.6415791815566808E-2</v>
      </c>
      <c r="Y9" s="3">
        <f t="shared" si="4"/>
        <v>9.3982696643419655E-2</v>
      </c>
      <c r="Z9" s="3">
        <f t="shared" si="5"/>
        <v>7.3599617238680462E-3</v>
      </c>
      <c r="AB9" s="3">
        <f t="shared" si="6"/>
        <v>4.5332219828720328E-2</v>
      </c>
      <c r="AC9" s="13">
        <f t="shared" si="7"/>
        <v>8.8083454957617102E-2</v>
      </c>
      <c r="AD9" s="13">
        <f t="shared" si="8"/>
        <v>2.2085868374219303E-2</v>
      </c>
      <c r="AF9" s="3">
        <f t="shared" ref="AF9:AF15" si="12">(N9-0.0067)/1.609*0.05</f>
        <v>5.7503470087498149E-2</v>
      </c>
      <c r="AG9" s="13">
        <f t="shared" si="9"/>
        <v>8.210876682026752E-2</v>
      </c>
      <c r="AH9" s="13">
        <f t="shared" si="10"/>
        <v>1.0704354837661899E-3</v>
      </c>
      <c r="AI9" s="41">
        <f>(Q9+0.3522)/1.2035*0.05</f>
        <v>3.2833199259693316E-2</v>
      </c>
    </row>
    <row r="10" spans="1:35" x14ac:dyDescent="0.2">
      <c r="A10" s="13">
        <v>0.75</v>
      </c>
      <c r="B10" s="11">
        <v>0.90008643735382499</v>
      </c>
      <c r="C10" s="11">
        <v>1.2626675875216899</v>
      </c>
      <c r="D10" s="11">
        <v>1.4141472275337601</v>
      </c>
      <c r="F10" s="3">
        <v>1.7010603110222</v>
      </c>
      <c r="G10" s="3">
        <v>1.8078212587121001</v>
      </c>
      <c r="H10" s="3">
        <v>0.41514337395178802</v>
      </c>
      <c r="J10" s="13">
        <v>1.2298974822156601</v>
      </c>
      <c r="K10" s="13">
        <v>1.5747447224556601</v>
      </c>
      <c r="L10" s="13">
        <v>1.0103586553494299</v>
      </c>
      <c r="M10" s="1"/>
      <c r="N10" s="13">
        <v>1.8171009242996099</v>
      </c>
      <c r="O10" s="13">
        <v>1.1657828797181</v>
      </c>
      <c r="P10" s="13">
        <v>3.6927524915451898E-2</v>
      </c>
      <c r="Q10" s="13">
        <v>1.0173854295524101</v>
      </c>
      <c r="S10" s="13">
        <v>0.75</v>
      </c>
      <c r="T10" s="13">
        <f t="shared" si="0"/>
        <v>2.7762163994836078E-2</v>
      </c>
      <c r="U10" s="13">
        <f t="shared" si="1"/>
        <v>6.4297771683248767E-2</v>
      </c>
      <c r="V10" s="13">
        <f t="shared" si="2"/>
        <v>3.9598765578543159E-2</v>
      </c>
      <c r="X10" s="3">
        <f t="shared" si="3"/>
        <v>5.2652588906842768E-2</v>
      </c>
      <c r="Y10" s="3">
        <f t="shared" si="4"/>
        <v>9.0247584668321612E-2</v>
      </c>
      <c r="Z10" s="3">
        <f t="shared" si="5"/>
        <v>1.2055235013834797E-2</v>
      </c>
      <c r="AB10" s="3">
        <f t="shared" si="6"/>
        <v>3.8011108832059048E-2</v>
      </c>
      <c r="AC10" s="13">
        <f t="shared" si="7"/>
        <v>7.9152928525117114E-2</v>
      </c>
      <c r="AD10" s="13">
        <f t="shared" si="8"/>
        <v>2.8465912747433972E-2</v>
      </c>
      <c r="AF10" s="3">
        <f t="shared" si="12"/>
        <v>5.6258574403344003E-2</v>
      </c>
      <c r="AG10" s="13">
        <f t="shared" si="9"/>
        <v>5.9685971045225633E-2</v>
      </c>
      <c r="AH10" s="13">
        <f t="shared" si="10"/>
        <v>1.6274476127778302E-3</v>
      </c>
      <c r="AI10" s="41">
        <f t="shared" si="11"/>
        <v>5.6900100936950984E-2</v>
      </c>
    </row>
    <row r="11" spans="1:35" x14ac:dyDescent="0.2">
      <c r="A11" s="13">
        <v>1</v>
      </c>
      <c r="B11" s="3">
        <v>0.71206779330695102</v>
      </c>
      <c r="C11" s="3">
        <v>1.0932146448514499</v>
      </c>
      <c r="D11" s="11">
        <v>1.6112710293521899</v>
      </c>
      <c r="F11" s="3">
        <v>1.5960765445354399</v>
      </c>
      <c r="G11" s="3">
        <v>1.73445885069424</v>
      </c>
      <c r="H11" s="3">
        <v>0.55295454962911195</v>
      </c>
      <c r="J11" s="13">
        <v>1.0605389196333099</v>
      </c>
      <c r="K11" s="13">
        <v>1.4246146152060799</v>
      </c>
      <c r="L11" s="13">
        <v>1.1907696104532901</v>
      </c>
      <c r="M11" s="1"/>
      <c r="N11" s="13">
        <v>1.77361362003314</v>
      </c>
      <c r="O11" s="13">
        <v>0.67547138476212398</v>
      </c>
      <c r="P11" s="13">
        <v>6.3904160398796303E-2</v>
      </c>
      <c r="Q11" s="13">
        <v>1.43466690633292</v>
      </c>
      <c r="S11" s="13">
        <v>1</v>
      </c>
      <c r="T11" s="13">
        <f t="shared" si="0"/>
        <v>2.191944665341675E-2</v>
      </c>
      <c r="U11" s="13">
        <f t="shared" si="1"/>
        <v>5.623165674273848E-2</v>
      </c>
      <c r="V11" s="13">
        <f t="shared" si="2"/>
        <v>4.5033664994546183E-2</v>
      </c>
      <c r="X11" s="3">
        <f t="shared" si="3"/>
        <v>4.9390197157720327E-2</v>
      </c>
      <c r="Y11" s="3">
        <f t="shared" si="4"/>
        <v>8.675546699801219E-2</v>
      </c>
      <c r="Z11" s="3">
        <f t="shared" si="5"/>
        <v>1.5854826292503777E-2</v>
      </c>
      <c r="AB11" s="3">
        <f t="shared" si="6"/>
        <v>3.2748257291277498E-2</v>
      </c>
      <c r="AC11" s="13">
        <f t="shared" si="7"/>
        <v>7.2006598210495043E-2</v>
      </c>
      <c r="AD11" s="13">
        <f t="shared" si="8"/>
        <v>3.3440022345003866E-2</v>
      </c>
      <c r="AF11" s="3">
        <f t="shared" si="12"/>
        <v>5.4907197639314488E-2</v>
      </c>
      <c r="AG11" s="13">
        <f t="shared" si="9"/>
        <v>3.6346695771235914E-2</v>
      </c>
      <c r="AH11" s="13">
        <f t="shared" si="10"/>
        <v>2.3712203032477614E-3</v>
      </c>
      <c r="AI11" s="41">
        <f t="shared" si="11"/>
        <v>7.4236265323345249E-2</v>
      </c>
    </row>
    <row r="12" spans="1:35" x14ac:dyDescent="0.2">
      <c r="A12" s="13">
        <v>1.25</v>
      </c>
      <c r="B12" s="11">
        <v>0.54309470927262304</v>
      </c>
      <c r="C12" s="11">
        <v>0.997408863995215</v>
      </c>
      <c r="D12" s="11">
        <v>1.7410114253354301</v>
      </c>
      <c r="F12" s="3">
        <v>1.49059384856985</v>
      </c>
      <c r="G12" s="3">
        <v>1.6659741989124299</v>
      </c>
      <c r="H12" s="3">
        <v>0.67007952985233199</v>
      </c>
      <c r="J12" s="13">
        <v>0.91717020270046801</v>
      </c>
      <c r="K12" s="13">
        <v>1.28806549010071</v>
      </c>
      <c r="L12" s="13">
        <v>1.34286268340576</v>
      </c>
      <c r="M12" s="1"/>
      <c r="N12" s="13">
        <v>1.72008339465427</v>
      </c>
      <c r="O12" s="13">
        <v>0.39855513635731299</v>
      </c>
      <c r="P12" s="13">
        <v>9.8491971999470199E-2</v>
      </c>
      <c r="Q12" s="13">
        <v>1.5847160454909499</v>
      </c>
      <c r="S12" s="13">
        <v>1.25</v>
      </c>
      <c r="T12" s="13">
        <f t="shared" si="0"/>
        <v>1.6668573936377346E-2</v>
      </c>
      <c r="U12" s="13">
        <f t="shared" si="1"/>
        <v>5.1671214013481293E-2</v>
      </c>
      <c r="V12" s="13">
        <f t="shared" si="2"/>
        <v>4.861073684409789E-2</v>
      </c>
      <c r="X12" s="3">
        <f t="shared" si="3"/>
        <v>4.6112301074265075E-2</v>
      </c>
      <c r="Y12" s="3">
        <f t="shared" si="4"/>
        <v>8.3495534982503339E-2</v>
      </c>
      <c r="Z12" s="3">
        <f t="shared" si="5"/>
        <v>1.908407857326529E-2</v>
      </c>
      <c r="AB12" s="3">
        <f t="shared" si="6"/>
        <v>2.829304545371249E-2</v>
      </c>
      <c r="AC12" s="13">
        <f t="shared" si="7"/>
        <v>6.5506735058106919E-2</v>
      </c>
      <c r="AD12" s="13">
        <f t="shared" si="8"/>
        <v>3.7633379746505657E-2</v>
      </c>
      <c r="AF12" s="3">
        <f t="shared" si="12"/>
        <v>5.3243735073159416E-2</v>
      </c>
      <c r="AG12" s="13">
        <f t="shared" si="9"/>
        <v>2.316522926300995E-2</v>
      </c>
      <c r="AH12" s="13">
        <f t="shared" si="10"/>
        <v>3.3248406947744748E-3</v>
      </c>
      <c r="AI12" s="41">
        <f t="shared" si="11"/>
        <v>8.0470130680970087E-2</v>
      </c>
    </row>
    <row r="13" spans="1:35" x14ac:dyDescent="0.2">
      <c r="A13" s="13">
        <v>1.5</v>
      </c>
      <c r="B13" s="11">
        <v>0.43191002509725901</v>
      </c>
      <c r="C13" s="11">
        <v>0.90334436294675102</v>
      </c>
      <c r="D13" s="11">
        <v>1.82665878805364</v>
      </c>
      <c r="F13" s="3">
        <v>1.3883524202472799</v>
      </c>
      <c r="G13" s="3">
        <v>1.58364658022823</v>
      </c>
      <c r="H13" s="3">
        <v>0.77681173383227198</v>
      </c>
      <c r="J13" s="13">
        <v>0.78787068154213702</v>
      </c>
      <c r="K13" s="13">
        <v>1.2013214476388401</v>
      </c>
      <c r="L13" s="13">
        <v>1.46431851008053</v>
      </c>
      <c r="M13" s="1"/>
      <c r="N13" s="13">
        <v>1.6686673416642099</v>
      </c>
      <c r="O13" s="13">
        <v>0.29087009291791899</v>
      </c>
      <c r="P13" s="13">
        <v>0.13298281386275601</v>
      </c>
      <c r="Q13" s="13">
        <v>1.6104850340319099</v>
      </c>
      <c r="S13" s="13">
        <v>1.5</v>
      </c>
      <c r="T13" s="13">
        <f t="shared" si="0"/>
        <v>1.3213487417565541E-2</v>
      </c>
      <c r="U13" s="13">
        <f t="shared" si="1"/>
        <v>4.7193657794495004E-2</v>
      </c>
      <c r="V13" s="13">
        <f t="shared" si="2"/>
        <v>5.0972119880166533E-2</v>
      </c>
      <c r="X13" s="3">
        <f t="shared" si="3"/>
        <v>4.2935128037516472E-2</v>
      </c>
      <c r="Y13" s="3">
        <f t="shared" si="4"/>
        <v>7.9576665090833498E-2</v>
      </c>
      <c r="Z13" s="3">
        <f t="shared" si="5"/>
        <v>2.2026791668934991E-2</v>
      </c>
      <c r="AB13" s="3">
        <f t="shared" si="6"/>
        <v>2.4275036716660564E-2</v>
      </c>
      <c r="AC13" s="13">
        <f t="shared" si="7"/>
        <v>6.1377639358284476E-2</v>
      </c>
      <c r="AD13" s="13">
        <f t="shared" si="8"/>
        <v>4.0982037774483879E-2</v>
      </c>
      <c r="AF13" s="3">
        <f t="shared" si="12"/>
        <v>5.164597084102579E-2</v>
      </c>
      <c r="AG13" s="13">
        <f t="shared" si="9"/>
        <v>1.803932277789028E-2</v>
      </c>
      <c r="AH13" s="13">
        <f t="shared" si="10"/>
        <v>4.2757875341261657E-3</v>
      </c>
      <c r="AI13" s="41">
        <f t="shared" si="11"/>
        <v>8.154071599634026E-2</v>
      </c>
    </row>
    <row r="14" spans="1:35" x14ac:dyDescent="0.2">
      <c r="A14" s="13">
        <v>1.75</v>
      </c>
      <c r="B14" s="11">
        <v>0.33128355664659498</v>
      </c>
      <c r="C14" s="11">
        <v>0.81572806842025802</v>
      </c>
      <c r="D14" s="11">
        <v>1.94430430291358</v>
      </c>
      <c r="F14" s="3">
        <v>1.2979685971670301</v>
      </c>
      <c r="G14" s="3">
        <v>1.5137146792940499</v>
      </c>
      <c r="H14" s="3">
        <v>0.87515135449683201</v>
      </c>
      <c r="J14" s="13">
        <v>0.67066706092080097</v>
      </c>
      <c r="K14" s="13">
        <v>1.1096789971457599</v>
      </c>
      <c r="L14" s="13">
        <v>1.5653460179036101</v>
      </c>
      <c r="M14" s="1"/>
      <c r="N14" s="13">
        <v>1.60734686206967</v>
      </c>
      <c r="O14" s="13">
        <v>0.24418935486262</v>
      </c>
      <c r="P14" s="13">
        <v>0.165258707283158</v>
      </c>
      <c r="Q14" s="13">
        <v>1.58682170086623</v>
      </c>
      <c r="S14" s="13">
        <v>1.75</v>
      </c>
      <c r="T14" s="13">
        <f t="shared" si="0"/>
        <v>1.0086499585040244E-2</v>
      </c>
      <c r="U14" s="13">
        <f t="shared" si="1"/>
        <v>4.3023042099212587E-2</v>
      </c>
      <c r="V14" s="13">
        <f>(D14+0.0221)/1.8135*0.05</f>
        <v>5.4215723818957277E-2</v>
      </c>
      <c r="X14" s="3">
        <f t="shared" si="3"/>
        <v>4.0126432478776577E-2</v>
      </c>
      <c r="Y14" s="3">
        <f t="shared" si="4"/>
        <v>7.6247842692976492E-2</v>
      </c>
      <c r="Z14" s="3">
        <f t="shared" si="5"/>
        <v>2.4738112889352969E-2</v>
      </c>
      <c r="AB14" s="3">
        <f t="shared" si="6"/>
        <v>2.063291053203235E-2</v>
      </c>
      <c r="AC14" s="13">
        <f t="shared" si="7"/>
        <v>5.7015374959337395E-2</v>
      </c>
      <c r="AD14" s="13">
        <f t="shared" si="8"/>
        <v>4.3767466719151098E-2</v>
      </c>
      <c r="AF14" s="3">
        <f t="shared" si="12"/>
        <v>4.974042455157459E-2</v>
      </c>
      <c r="AG14" s="13">
        <f t="shared" si="9"/>
        <v>1.581727698317879E-2</v>
      </c>
      <c r="AH14" s="13">
        <f t="shared" si="10"/>
        <v>5.1656660403407231E-3</v>
      </c>
      <c r="AI14" s="41">
        <f t="shared" si="11"/>
        <v>8.0557611170179899E-2</v>
      </c>
    </row>
    <row r="15" spans="1:35" x14ac:dyDescent="0.2">
      <c r="A15" s="13">
        <v>2</v>
      </c>
      <c r="B15" s="11">
        <v>0.25993284936323602</v>
      </c>
      <c r="C15" s="11">
        <v>0.78110808511005703</v>
      </c>
      <c r="D15" s="11">
        <v>1.9823127610793001</v>
      </c>
      <c r="F15" s="3">
        <v>1.2145492433226801</v>
      </c>
      <c r="G15" s="3">
        <v>1.45593077911841</v>
      </c>
      <c r="H15" s="3">
        <v>0.95894189200240598</v>
      </c>
      <c r="J15" s="13">
        <v>0.57976431296571596</v>
      </c>
      <c r="K15" s="13">
        <v>1.0308063779843299</v>
      </c>
      <c r="L15" s="13">
        <v>1.67299323840623</v>
      </c>
      <c r="M15" s="1"/>
      <c r="N15" s="13">
        <v>1.5638761330158499</v>
      </c>
      <c r="O15" s="13">
        <v>0.21754805551370601</v>
      </c>
      <c r="P15" s="13">
        <v>0.19268004443755901</v>
      </c>
      <c r="Q15" s="13">
        <v>1.56715300518218</v>
      </c>
      <c r="S15" s="13">
        <v>2</v>
      </c>
      <c r="T15" s="13">
        <f t="shared" si="0"/>
        <v>7.8692619441651981E-3</v>
      </c>
      <c r="U15" s="13">
        <f t="shared" si="1"/>
        <v>4.1375099253144372E-2</v>
      </c>
      <c r="V15" s="13">
        <f t="shared" si="2"/>
        <v>5.5263654840896063E-2</v>
      </c>
      <c r="X15" s="3">
        <f t="shared" si="3"/>
        <v>3.7534159208287149E-2</v>
      </c>
      <c r="Y15" s="3">
        <f t="shared" si="4"/>
        <v>7.3497276233740014E-2</v>
      </c>
      <c r="Z15" s="3">
        <f t="shared" si="5"/>
        <v>2.7048301406187098E-2</v>
      </c>
      <c r="AB15" s="3">
        <f t="shared" si="6"/>
        <v>1.7808089277989932E-2</v>
      </c>
      <c r="AC15" s="13">
        <f t="shared" si="7"/>
        <v>5.3260966202605203E-2</v>
      </c>
      <c r="AD15" s="13">
        <f t="shared" si="8"/>
        <v>4.6735407731078864E-2</v>
      </c>
      <c r="AF15" s="3">
        <f t="shared" si="12"/>
        <v>4.8389562865626172E-2</v>
      </c>
      <c r="AG15" s="13">
        <f t="shared" si="9"/>
        <v>1.4549126785686692E-2</v>
      </c>
      <c r="AH15" s="13">
        <f t="shared" si="10"/>
        <v>5.9216995984990089E-3</v>
      </c>
      <c r="AI15" s="41">
        <f t="shared" si="11"/>
        <v>7.974046552481015E-2</v>
      </c>
    </row>
    <row r="16" spans="1:35" x14ac:dyDescent="0.2">
      <c r="A16" s="13">
        <v>2.25</v>
      </c>
      <c r="B16" s="11">
        <v>0.202135260414676</v>
      </c>
      <c r="C16" s="11">
        <v>0.73022171321324503</v>
      </c>
      <c r="D16" s="11">
        <v>2.0215818867839199</v>
      </c>
      <c r="F16" s="3">
        <v>1.1386022790302599</v>
      </c>
      <c r="G16" s="3">
        <v>1.40440790568309</v>
      </c>
      <c r="H16" s="3">
        <v>1.0390170341755001</v>
      </c>
      <c r="J16" s="13">
        <v>0.49803576678964601</v>
      </c>
      <c r="K16" s="13">
        <v>0.96468131507634503</v>
      </c>
      <c r="L16" s="13">
        <v>1.75137528172102</v>
      </c>
      <c r="M16" s="1"/>
      <c r="N16" s="13">
        <v>1.5224911691671099</v>
      </c>
      <c r="O16" s="13">
        <v>0.19730568121341299</v>
      </c>
      <c r="P16" s="13">
        <v>0.217475392486702</v>
      </c>
      <c r="Q16" s="13">
        <v>1.5439103342676801</v>
      </c>
      <c r="S16" s="13">
        <v>2.25</v>
      </c>
      <c r="T16" s="13">
        <f t="shared" si="0"/>
        <v>6.0731901931223124E-3</v>
      </c>
      <c r="U16" s="13">
        <f t="shared" si="1"/>
        <v>3.8952861443890187E-2</v>
      </c>
      <c r="V16" s="13">
        <f t="shared" si="2"/>
        <v>5.6346343721641025E-2</v>
      </c>
      <c r="X16" s="3">
        <f t="shared" si="3"/>
        <v>3.5174091952463023E-2</v>
      </c>
      <c r="Y16" s="3">
        <f t="shared" si="4"/>
        <v>7.1044740369530179E-2</v>
      </c>
      <c r="Z16" s="3">
        <f t="shared" si="5"/>
        <v>2.925605277572374E-2</v>
      </c>
      <c r="AB16" s="3">
        <f>(J16-0.0067)/1.609*0.05</f>
        <v>1.5268358197316534E-2</v>
      </c>
      <c r="AC16" s="13">
        <f t="shared" si="7"/>
        <v>5.0113352774007282E-2</v>
      </c>
      <c r="AD16" s="13">
        <f t="shared" si="8"/>
        <v>4.889647867992887E-2</v>
      </c>
      <c r="AF16" s="3">
        <f>(N16-0.0067)/1.609*0.05</f>
        <v>4.7103516754726849E-2</v>
      </c>
      <c r="AG16" s="13">
        <f t="shared" si="9"/>
        <v>1.3585571268726818E-2</v>
      </c>
      <c r="AH16" s="13">
        <f t="shared" si="10"/>
        <v>6.6053320233444186E-3</v>
      </c>
      <c r="AI16" s="41">
        <f t="shared" si="11"/>
        <v>7.8774837318973001E-2</v>
      </c>
    </row>
    <row r="17" spans="1:35" x14ac:dyDescent="0.2">
      <c r="A17" s="13">
        <v>2.5</v>
      </c>
      <c r="B17" s="11">
        <v>0.162592945795657</v>
      </c>
      <c r="C17" s="11">
        <v>0.70795064628369297</v>
      </c>
      <c r="D17" s="11">
        <v>2.08145746941823</v>
      </c>
      <c r="F17" s="3">
        <v>1.08142772684963</v>
      </c>
      <c r="G17" s="3">
        <v>1.3488360852441199</v>
      </c>
      <c r="H17" s="3">
        <v>1.1230649080324</v>
      </c>
      <c r="J17" s="13">
        <v>0.43221092459404398</v>
      </c>
      <c r="K17" s="13">
        <v>0.89583773519674903</v>
      </c>
      <c r="L17" s="13">
        <v>1.8368930953540701</v>
      </c>
      <c r="M17" s="1"/>
      <c r="N17" s="13">
        <v>1.49069587516599</v>
      </c>
      <c r="O17" s="13">
        <v>0.179866774816547</v>
      </c>
      <c r="P17" s="13">
        <v>0.23941352523641499</v>
      </c>
      <c r="Q17" s="13">
        <v>1.5176147649896099</v>
      </c>
      <c r="S17" s="13">
        <v>2.5</v>
      </c>
      <c r="T17" s="13">
        <f t="shared" si="0"/>
        <v>4.8444047792311068E-3</v>
      </c>
      <c r="U17" s="13">
        <f t="shared" si="1"/>
        <v>3.7892738303679216E-2</v>
      </c>
      <c r="V17" s="13">
        <f t="shared" si="2"/>
        <v>5.7997173129810592E-2</v>
      </c>
      <c r="X17" s="3">
        <f t="shared" si="3"/>
        <v>3.3397381194830024E-2</v>
      </c>
      <c r="Y17" s="3">
        <f t="shared" si="4"/>
        <v>6.8399470927461917E-2</v>
      </c>
      <c r="Z17" s="3">
        <f t="shared" si="5"/>
        <v>3.1573336311894129E-2</v>
      </c>
      <c r="AB17" s="3">
        <f t="shared" ref="AB17:AB26" si="13">(J17-0.0067)/1.609*0.05</f>
        <v>1.3222837930206463E-2</v>
      </c>
      <c r="AC17" s="13">
        <f t="shared" si="7"/>
        <v>4.6836335453005952E-2</v>
      </c>
      <c r="AD17" s="13">
        <f t="shared" si="8"/>
        <v>5.1254289918777785E-2</v>
      </c>
      <c r="AF17" s="3">
        <f t="shared" ref="AF17:AF29" si="14">(N17-0.0067)/1.609*0.05</f>
        <v>4.6115471571348356E-2</v>
      </c>
      <c r="AG17" s="13">
        <f t="shared" si="9"/>
        <v>1.2755463386164654E-2</v>
      </c>
      <c r="AH17" s="13">
        <f t="shared" si="10"/>
        <v>7.2101881785612068E-3</v>
      </c>
      <c r="AI17" s="41">
        <f t="shared" si="11"/>
        <v>7.7682374947636482E-2</v>
      </c>
    </row>
    <row r="18" spans="1:35" x14ac:dyDescent="0.2">
      <c r="A18" s="13">
        <v>2.75</v>
      </c>
      <c r="B18" s="11">
        <v>0.13136300849848301</v>
      </c>
      <c r="C18" s="11">
        <v>0.65565976359530298</v>
      </c>
      <c r="D18" s="11">
        <v>2.07296665524595</v>
      </c>
      <c r="F18" s="3">
        <v>1.0079502389266</v>
      </c>
      <c r="G18" s="3">
        <v>1.2897204994209299</v>
      </c>
      <c r="H18" s="3">
        <v>1.18332383352221</v>
      </c>
      <c r="J18" s="13">
        <v>0.36936830128770998</v>
      </c>
      <c r="K18" s="13">
        <v>0.84249462557009602</v>
      </c>
      <c r="L18" s="13">
        <v>1.88299968593255</v>
      </c>
      <c r="N18" s="13">
        <v>1.46685629357473</v>
      </c>
      <c r="O18" s="13">
        <v>0.16671552955334401</v>
      </c>
      <c r="P18" s="13">
        <v>0.25955826613893002</v>
      </c>
      <c r="Q18" s="13">
        <v>1.50156498275081</v>
      </c>
      <c r="S18" s="13">
        <v>2.75</v>
      </c>
      <c r="T18" s="13">
        <f t="shared" si="0"/>
        <v>3.873928169623462E-3</v>
      </c>
      <c r="U18" s="13">
        <f t="shared" si="1"/>
        <v>3.5403644497110767E-2</v>
      </c>
      <c r="V18" s="13">
        <f t="shared" si="2"/>
        <v>5.7763072932063703E-2</v>
      </c>
      <c r="X18" s="3">
        <f t="shared" si="3"/>
        <v>3.11140534159913E-2</v>
      </c>
      <c r="Y18" s="3">
        <f t="shared" si="4"/>
        <v>6.5585515014324552E-2</v>
      </c>
      <c r="Z18" s="3">
        <f t="shared" si="5"/>
        <v>3.3234734864135931E-2</v>
      </c>
      <c r="AB18" s="3">
        <f t="shared" si="13"/>
        <v>1.1269990717455252E-2</v>
      </c>
      <c r="AC18" s="13">
        <f t="shared" ref="AC18:AC26" si="15">(K18+0.0881)/1.0504*0.05</f>
        <v>4.4297154682506473E-2</v>
      </c>
      <c r="AD18" s="13">
        <f t="shared" ref="AD18:AD26" si="16">(L18+0.0221)/1.8135*0.05</f>
        <v>5.2525494511512276E-2</v>
      </c>
      <c r="AF18" s="3">
        <f t="shared" si="14"/>
        <v>4.537465175807117E-2</v>
      </c>
      <c r="AG18" s="13">
        <f t="shared" ref="AG18:AG29" si="17">(O18+0.0881)/1.0504*0.05</f>
        <v>1.2129452092219347E-2</v>
      </c>
      <c r="AH18" s="13">
        <f t="shared" ref="AH18:AH29" si="18">(P18+0.0221)/1.8135*0.05</f>
        <v>7.7655987355646555E-3</v>
      </c>
      <c r="AI18" s="41">
        <f t="shared" si="11"/>
        <v>7.7015578842991705E-2</v>
      </c>
    </row>
    <row r="19" spans="1:35" x14ac:dyDescent="0.2">
      <c r="A19" s="13">
        <v>3</v>
      </c>
      <c r="B19" s="11">
        <v>0.110357970191788</v>
      </c>
      <c r="C19" s="11">
        <v>0.64870456675650801</v>
      </c>
      <c r="D19" s="11">
        <v>2.1450329366649399</v>
      </c>
      <c r="F19" s="3">
        <v>0.94539376450395896</v>
      </c>
      <c r="G19" s="3">
        <v>1.2359725833224999</v>
      </c>
      <c r="H19" s="3">
        <v>1.2513912038052</v>
      </c>
      <c r="J19" s="13">
        <v>0.313690675104562</v>
      </c>
      <c r="K19" s="13">
        <v>0.80385761494344399</v>
      </c>
      <c r="L19" s="13">
        <v>1.92673691612346</v>
      </c>
      <c r="N19" s="13">
        <v>1.4228598654853799</v>
      </c>
      <c r="O19" s="13">
        <v>0.15487041911028501</v>
      </c>
      <c r="P19" s="13">
        <v>0.27895283624726502</v>
      </c>
      <c r="Q19" s="13">
        <v>1.46978340550597</v>
      </c>
      <c r="S19" s="13">
        <v>3</v>
      </c>
      <c r="T19" s="13">
        <f t="shared" si="0"/>
        <v>3.2211923614601616E-3</v>
      </c>
      <c r="U19" s="13">
        <f t="shared" si="1"/>
        <v>3.5072570770968585E-2</v>
      </c>
      <c r="V19" s="13">
        <f t="shared" si="2"/>
        <v>5.9750012039287016E-2</v>
      </c>
      <c r="X19" s="3">
        <f t="shared" si="3"/>
        <v>2.9170098337599721E-2</v>
      </c>
      <c r="Y19" s="3">
        <f t="shared" si="4"/>
        <v>6.3027065085800651E-2</v>
      </c>
      <c r="Z19" s="3">
        <f t="shared" si="5"/>
        <v>3.5111420011171769E-2</v>
      </c>
      <c r="AB19" s="3">
        <f t="shared" si="13"/>
        <v>9.5397972375563106E-3</v>
      </c>
      <c r="AC19" s="13">
        <f t="shared" si="15"/>
        <v>4.2457997664863099E-2</v>
      </c>
      <c r="AD19" s="13">
        <f t="shared" si="16"/>
        <v>5.3731373480106426E-2</v>
      </c>
      <c r="AF19" s="3">
        <f t="shared" si="14"/>
        <v>4.4007453868408333E-2</v>
      </c>
      <c r="AG19" s="13">
        <f t="shared" si="17"/>
        <v>1.1565614009438549E-2</v>
      </c>
      <c r="AH19" s="13">
        <f t="shared" si="18"/>
        <v>8.3003263371178686E-3</v>
      </c>
      <c r="AI19" s="41">
        <f t="shared" si="11"/>
        <v>7.5695197569836725E-2</v>
      </c>
    </row>
    <row r="20" spans="1:35" x14ac:dyDescent="0.2">
      <c r="A20" s="13">
        <v>3.25</v>
      </c>
      <c r="B20" s="11">
        <v>9.4856074383509306E-2</v>
      </c>
      <c r="C20" s="11">
        <v>0.61759147669111703</v>
      </c>
      <c r="D20" s="11">
        <v>2.1239129840371</v>
      </c>
      <c r="F20" s="3">
        <v>0.87467551351339001</v>
      </c>
      <c r="G20" s="3">
        <v>1.19039271270336</v>
      </c>
      <c r="H20" s="3">
        <v>1.3037462701727101</v>
      </c>
      <c r="J20" s="13">
        <v>0.26215232128035398</v>
      </c>
      <c r="K20" s="13">
        <v>0.75643470167766402</v>
      </c>
      <c r="L20" s="13">
        <v>1.98920711442644</v>
      </c>
      <c r="N20" s="13">
        <v>1.3854730481470201</v>
      </c>
      <c r="O20" s="13">
        <v>0.14598940610063299</v>
      </c>
      <c r="P20" s="13">
        <v>0.29881320519787302</v>
      </c>
      <c r="Q20" s="13">
        <v>1.44310770889498</v>
      </c>
      <c r="S20" s="13">
        <v>3.25</v>
      </c>
      <c r="T20" s="13">
        <f t="shared" si="0"/>
        <v>2.7394678180083691E-3</v>
      </c>
      <c r="U20" s="13">
        <f t="shared" si="1"/>
        <v>3.3591559248434738E-2</v>
      </c>
      <c r="V20" s="13">
        <f t="shared" si="2"/>
        <v>5.9167713924375524E-2</v>
      </c>
      <c r="X20" s="3">
        <f t="shared" si="3"/>
        <v>2.697251440377222E-2</v>
      </c>
      <c r="Y20" s="3">
        <f t="shared" si="4"/>
        <v>6.0857421587174415E-2</v>
      </c>
      <c r="Z20" s="3">
        <f t="shared" si="5"/>
        <v>3.6554901300598568E-2</v>
      </c>
      <c r="AB20" s="3">
        <f t="shared" si="13"/>
        <v>7.9382324822981354E-3</v>
      </c>
      <c r="AC20" s="13">
        <f t="shared" si="15"/>
        <v>4.020062365183092E-2</v>
      </c>
      <c r="AD20" s="13">
        <f t="shared" si="16"/>
        <v>5.5453739024715745E-2</v>
      </c>
      <c r="AF20" s="3">
        <f t="shared" si="14"/>
        <v>4.2845650967899947E-2</v>
      </c>
      <c r="AG20" s="13">
        <f t="shared" si="17"/>
        <v>1.1142869673487862E-2</v>
      </c>
      <c r="AH20" s="13">
        <f t="shared" si="18"/>
        <v>8.8478964763681577E-3</v>
      </c>
      <c r="AI20" s="41">
        <f t="shared" si="11"/>
        <v>7.4586942621312005E-2</v>
      </c>
    </row>
    <row r="21" spans="1:35" x14ac:dyDescent="0.2">
      <c r="A21" s="13">
        <v>3.5</v>
      </c>
      <c r="B21" s="11">
        <v>8.1828041390979003E-2</v>
      </c>
      <c r="C21" s="11">
        <v>0.61927150131347797</v>
      </c>
      <c r="D21" s="11">
        <v>2.15096351518909</v>
      </c>
      <c r="F21" s="3">
        <v>0.81604067970035499</v>
      </c>
      <c r="G21" s="3">
        <v>1.1426192591130799</v>
      </c>
      <c r="H21" s="3">
        <v>1.3667349862031499</v>
      </c>
      <c r="J21" s="13">
        <v>0.21373809250676001</v>
      </c>
      <c r="K21" s="13">
        <v>0.71274741752248405</v>
      </c>
      <c r="L21" s="13">
        <v>2.0330287169641501</v>
      </c>
      <c r="N21" s="13">
        <v>1.36560373537799</v>
      </c>
      <c r="O21" s="13">
        <v>0.13638975498624101</v>
      </c>
      <c r="P21" s="13">
        <v>0.31368137209174202</v>
      </c>
      <c r="Q21" s="13">
        <v>1.4246513578295701</v>
      </c>
      <c r="S21" s="13">
        <v>3.5</v>
      </c>
      <c r="T21" s="13">
        <f t="shared" si="0"/>
        <v>2.3346190612485709E-3</v>
      </c>
      <c r="U21" s="13">
        <f t="shared" si="1"/>
        <v>3.3671529955896701E-2</v>
      </c>
      <c r="V21" s="13">
        <f t="shared" si="2"/>
        <v>5.9913523991979328E-2</v>
      </c>
      <c r="X21" s="3">
        <f t="shared" si="3"/>
        <v>2.515042509945168E-2</v>
      </c>
      <c r="Y21" s="3">
        <f t="shared" si="4"/>
        <v>5.8583361534324065E-2</v>
      </c>
      <c r="Z21" s="3">
        <f t="shared" si="5"/>
        <v>3.8291562895041362E-2</v>
      </c>
      <c r="AB21" s="3">
        <f t="shared" si="13"/>
        <v>6.4337505440261039E-3</v>
      </c>
      <c r="AC21" s="13">
        <f t="shared" si="15"/>
        <v>3.8121068998595013E-2</v>
      </c>
      <c r="AD21" s="13">
        <f t="shared" si="16"/>
        <v>5.6661944222888075E-2</v>
      </c>
      <c r="AF21" s="3">
        <f t="shared" si="14"/>
        <v>4.2228208060223434E-2</v>
      </c>
      <c r="AG21" s="13">
        <f t="shared" si="17"/>
        <v>1.0685917506961207E-2</v>
      </c>
      <c r="AH21" s="13">
        <f t="shared" si="18"/>
        <v>9.2578266361108916E-3</v>
      </c>
      <c r="AI21" s="41">
        <f t="shared" si="11"/>
        <v>7.3820164429977991E-2</v>
      </c>
    </row>
    <row r="22" spans="1:35" x14ac:dyDescent="0.2">
      <c r="A22" s="13">
        <v>3.75</v>
      </c>
      <c r="B22" s="11">
        <v>7.2807185446532904E-2</v>
      </c>
      <c r="C22" s="11">
        <v>0.61385230686821102</v>
      </c>
      <c r="D22" s="11">
        <v>2.1581150883195699</v>
      </c>
      <c r="F22" s="3">
        <v>0.755330736449211</v>
      </c>
      <c r="G22" s="3">
        <v>1.0933411438368801</v>
      </c>
      <c r="H22" s="3">
        <v>1.41688981677906</v>
      </c>
      <c r="J22" s="13">
        <v>0.18192429927952899</v>
      </c>
      <c r="K22" s="13">
        <v>0.67160210064881498</v>
      </c>
      <c r="L22" s="13">
        <v>2.0958825369010698</v>
      </c>
      <c r="N22" s="13">
        <v>1.3480221834124999</v>
      </c>
      <c r="O22" s="13">
        <v>0.12858311151179999</v>
      </c>
      <c r="P22" s="13">
        <v>0.33029152055507</v>
      </c>
      <c r="Q22" s="13">
        <v>1.3999819567120699</v>
      </c>
      <c r="S22" s="13">
        <v>3.75</v>
      </c>
      <c r="T22" s="13">
        <f t="shared" si="0"/>
        <v>2.0542941406629244E-3</v>
      </c>
      <c r="U22" s="13">
        <f t="shared" si="1"/>
        <v>3.3413571347496715E-2</v>
      </c>
      <c r="V22" s="13">
        <f t="shared" si="2"/>
        <v>6.0110699981239871E-2</v>
      </c>
      <c r="X22" s="3">
        <f t="shared" si="3"/>
        <v>2.3263851350193009E-2</v>
      </c>
      <c r="Y22" s="3">
        <f t="shared" si="4"/>
        <v>5.6237678210057131E-2</v>
      </c>
      <c r="Z22" s="3">
        <f t="shared" si="5"/>
        <v>3.9674381493770616E-2</v>
      </c>
      <c r="AB22" s="3">
        <f t="shared" si="13"/>
        <v>5.4451304934595712E-3</v>
      </c>
      <c r="AC22" s="13">
        <f t="shared" si="15"/>
        <v>3.616251431115837E-2</v>
      </c>
      <c r="AD22" s="13">
        <f t="shared" si="16"/>
        <v>5.8394886597768682E-2</v>
      </c>
      <c r="AF22" s="3">
        <f t="shared" si="14"/>
        <v>4.1681857781619022E-2</v>
      </c>
      <c r="AG22" s="13">
        <f t="shared" si="17"/>
        <v>1.0314314142793221E-2</v>
      </c>
      <c r="AH22" s="13">
        <f t="shared" si="18"/>
        <v>9.7157849615403941E-3</v>
      </c>
      <c r="AI22" s="41">
        <f t="shared" si="11"/>
        <v>7.2795262015457829E-2</v>
      </c>
    </row>
    <row r="23" spans="1:35" x14ac:dyDescent="0.2">
      <c r="A23" s="13">
        <v>4</v>
      </c>
      <c r="B23" s="13">
        <v>6.5946641631387207E-2</v>
      </c>
      <c r="C23" s="13">
        <v>0.60220905322112706</v>
      </c>
      <c r="D23" s="13">
        <v>2.1342259901879799</v>
      </c>
      <c r="F23" s="3">
        <v>0.70048653711347697</v>
      </c>
      <c r="G23" s="3">
        <v>1.0515182929520499</v>
      </c>
      <c r="H23" s="3">
        <v>1.4610227734179499</v>
      </c>
      <c r="J23" s="13">
        <v>0.136432769614724</v>
      </c>
      <c r="K23" s="13">
        <v>0.63692367424524798</v>
      </c>
      <c r="L23" s="13">
        <v>2.1077329297544498</v>
      </c>
      <c r="N23" s="13">
        <v>1.3171180444286399</v>
      </c>
      <c r="O23" s="13">
        <v>0.120833728217875</v>
      </c>
      <c r="P23" s="13">
        <v>0.34459502775164302</v>
      </c>
      <c r="Q23" s="13">
        <v>1.3741014229061701</v>
      </c>
      <c r="S23" s="13">
        <v>4</v>
      </c>
      <c r="T23" s="13">
        <f t="shared" si="0"/>
        <v>1.8411013558541707E-3</v>
      </c>
      <c r="U23" s="13">
        <f t="shared" si="1"/>
        <v>3.2859341832688835E-2</v>
      </c>
      <c r="V23" s="13">
        <f t="shared" si="2"/>
        <v>5.9452053768623662E-2</v>
      </c>
      <c r="X23" s="3">
        <f t="shared" si="3"/>
        <v>2.1559556777920354E-2</v>
      </c>
      <c r="Y23" s="3">
        <f t="shared" si="4"/>
        <v>5.4246872284465446E-2</v>
      </c>
      <c r="Z23" s="3">
        <f t="shared" si="5"/>
        <v>4.0891171034407231E-2</v>
      </c>
      <c r="AB23" s="3">
        <f t="shared" si="13"/>
        <v>4.0314720203456804E-3</v>
      </c>
      <c r="AC23" s="13">
        <f t="shared" si="15"/>
        <v>3.4511789520432594E-2</v>
      </c>
      <c r="AD23" s="13">
        <f t="shared" si="16"/>
        <v>5.8721613723585614E-2</v>
      </c>
      <c r="AF23" s="3">
        <f t="shared" si="14"/>
        <v>4.0721505420405223E-2</v>
      </c>
      <c r="AG23" s="13">
        <f t="shared" si="17"/>
        <v>9.9454364155500286E-3</v>
      </c>
      <c r="AH23" s="13">
        <f t="shared" si="18"/>
        <v>1.0110146891415581E-2</v>
      </c>
      <c r="AI23" s="41">
        <f t="shared" si="11"/>
        <v>7.1720042497140438E-2</v>
      </c>
    </row>
    <row r="24" spans="1:35" x14ac:dyDescent="0.2">
      <c r="A24" s="13">
        <v>4.25</v>
      </c>
      <c r="B24" s="13">
        <v>6.1913612177162902E-2</v>
      </c>
      <c r="C24" s="13">
        <v>0.58622890474311296</v>
      </c>
      <c r="D24" s="13">
        <v>2.1870183849718101</v>
      </c>
      <c r="F24" s="3">
        <v>0.645595007961698</v>
      </c>
      <c r="G24" s="3">
        <v>1.0021070884455401</v>
      </c>
      <c r="H24" s="3">
        <v>1.5165271443249899</v>
      </c>
      <c r="J24" s="13">
        <v>0.10187649476687</v>
      </c>
      <c r="K24" s="13">
        <v>0.61474941417187501</v>
      </c>
      <c r="L24" s="13">
        <v>2.1255495360057699</v>
      </c>
      <c r="N24" s="13">
        <v>1.2857359099604</v>
      </c>
      <c r="O24" s="13">
        <v>0.116675050869759</v>
      </c>
      <c r="P24" s="13">
        <v>0.36116097174390899</v>
      </c>
      <c r="Q24" s="13">
        <v>1.35559964673966</v>
      </c>
      <c r="S24" s="13">
        <v>4.25</v>
      </c>
      <c r="T24" s="13">
        <f t="shared" si="0"/>
        <v>1.7157741509373184E-3</v>
      </c>
      <c r="U24" s="13">
        <f t="shared" si="1"/>
        <v>3.2098672160277654E-2</v>
      </c>
      <c r="V24" s="13">
        <f t="shared" si="2"/>
        <v>6.090759263776703E-2</v>
      </c>
      <c r="X24" s="3">
        <f t="shared" si="3"/>
        <v>1.9853791422054009E-2</v>
      </c>
      <c r="Y24" s="3">
        <f t="shared" si="4"/>
        <v>5.1894853791200506E-2</v>
      </c>
      <c r="Z24" s="3">
        <f t="shared" si="5"/>
        <v>4.2421481784532394E-2</v>
      </c>
      <c r="AB24" s="3">
        <f t="shared" si="13"/>
        <v>2.9576287994676816E-3</v>
      </c>
      <c r="AC24" s="13">
        <f t="shared" si="15"/>
        <v>3.3456274475051166E-2</v>
      </c>
      <c r="AD24" s="13">
        <f t="shared" si="16"/>
        <v>5.9212835291033085E-2</v>
      </c>
      <c r="AF24" s="3">
        <f t="shared" si="14"/>
        <v>3.9746299252964579E-2</v>
      </c>
      <c r="AG24" s="13">
        <f t="shared" si="17"/>
        <v>9.7474795730083316E-3</v>
      </c>
      <c r="AH24" s="13">
        <f t="shared" si="18"/>
        <v>1.0566886455580619E-2</v>
      </c>
      <c r="AI24" s="41">
        <f t="shared" si="11"/>
        <v>7.0951377097617785E-2</v>
      </c>
    </row>
    <row r="25" spans="1:35" x14ac:dyDescent="0.2">
      <c r="A25" s="13">
        <v>4.5</v>
      </c>
      <c r="B25" s="13">
        <v>5.86781097949024E-2</v>
      </c>
      <c r="C25" s="13">
        <v>0.58230992463972497</v>
      </c>
      <c r="D25" s="13">
        <v>2.1758533969681602</v>
      </c>
      <c r="F25" s="3">
        <v>0.59144754033226599</v>
      </c>
      <c r="G25" s="3">
        <v>0.96594059697756096</v>
      </c>
      <c r="H25" s="3">
        <v>1.5463941894878901</v>
      </c>
      <c r="J25" s="13">
        <v>7.9421504689699093E-2</v>
      </c>
      <c r="K25" s="13">
        <v>0.58584476599379198</v>
      </c>
      <c r="L25" s="13">
        <v>2.1517093606077502</v>
      </c>
      <c r="N25" s="13">
        <v>1.26223633097972</v>
      </c>
      <c r="O25" s="13">
        <v>0.10994162142988601</v>
      </c>
      <c r="P25" s="13">
        <v>0.37397579621528998</v>
      </c>
      <c r="Q25" s="13">
        <v>1.3361734933603999</v>
      </c>
      <c r="S25" s="13">
        <v>4.5</v>
      </c>
      <c r="T25" s="13">
        <f t="shared" si="0"/>
        <v>1.6152302608732879E-3</v>
      </c>
      <c r="U25" s="13">
        <f t="shared" si="1"/>
        <v>3.1912125125653321E-2</v>
      </c>
      <c r="V25" s="13">
        <f t="shared" si="2"/>
        <v>6.0599762805849472E-2</v>
      </c>
      <c r="X25" s="3">
        <f t="shared" si="3"/>
        <v>1.81711479282867E-2</v>
      </c>
      <c r="Y25" s="3">
        <f t="shared" si="4"/>
        <v>5.0173295743410173E-2</v>
      </c>
      <c r="Z25" s="3">
        <f t="shared" si="5"/>
        <v>4.3244945946729813E-2</v>
      </c>
      <c r="AB25" s="3">
        <f t="shared" si="13"/>
        <v>2.2598354471628063E-3</v>
      </c>
      <c r="AC25" s="13">
        <f t="shared" si="15"/>
        <v>3.2080386804731152E-2</v>
      </c>
      <c r="AD25" s="13">
        <f t="shared" si="16"/>
        <v>5.9934087692521378E-2</v>
      </c>
      <c r="AF25" s="3">
        <f t="shared" si="14"/>
        <v>3.9016045089487889E-2</v>
      </c>
      <c r="AG25" s="13">
        <f t="shared" si="17"/>
        <v>9.4269621777363869E-3</v>
      </c>
      <c r="AH25" s="13">
        <f t="shared" si="18"/>
        <v>1.0920203921017094E-2</v>
      </c>
      <c r="AI25" s="41">
        <f t="shared" si="11"/>
        <v>7.0144307991707525E-2</v>
      </c>
    </row>
    <row r="26" spans="1:35" x14ac:dyDescent="0.2">
      <c r="A26" s="13">
        <v>4.75</v>
      </c>
      <c r="B26" s="13">
        <v>5.7726777949998601E-2</v>
      </c>
      <c r="C26" s="13">
        <v>0.57367132378501795</v>
      </c>
      <c r="D26" s="13">
        <v>2.1800323723095101</v>
      </c>
      <c r="F26" s="3">
        <v>0.54379426974226097</v>
      </c>
      <c r="G26" s="3">
        <v>0.92558095719866496</v>
      </c>
      <c r="H26" s="3">
        <v>1.60230964383574</v>
      </c>
      <c r="J26" s="13">
        <v>6.4690320875281204E-2</v>
      </c>
      <c r="K26" s="13">
        <v>0.57107167337826503</v>
      </c>
      <c r="L26" s="13">
        <v>2.1838171290027999</v>
      </c>
      <c r="N26" s="13">
        <v>1.2431802928662301</v>
      </c>
      <c r="O26" s="13">
        <v>0.10501721756414401</v>
      </c>
      <c r="P26" s="13">
        <v>0.38783092964689803</v>
      </c>
      <c r="Q26" s="13">
        <v>1.3152805781255701</v>
      </c>
      <c r="S26" s="13">
        <v>4.75</v>
      </c>
      <c r="T26" s="13">
        <f t="shared" si="0"/>
        <v>1.5856674316345122E-3</v>
      </c>
      <c r="U26" s="13">
        <f t="shared" si="1"/>
        <v>3.1500919829827584E-2</v>
      </c>
      <c r="V26" s="13">
        <f t="shared" si="2"/>
        <v>6.0714981315398688E-2</v>
      </c>
      <c r="X26" s="3">
        <f t="shared" si="3"/>
        <v>1.6690312919274735E-2</v>
      </c>
      <c r="Y26" s="3">
        <f t="shared" si="4"/>
        <v>4.8252140003744524E-2</v>
      </c>
      <c r="Z26" s="3">
        <f t="shared" si="5"/>
        <v>4.478659067647478E-2</v>
      </c>
      <c r="AB26" s="3">
        <f t="shared" si="13"/>
        <v>1.8020609345954384E-3</v>
      </c>
      <c r="AC26" s="13">
        <f t="shared" si="15"/>
        <v>3.137717409454803E-2</v>
      </c>
      <c r="AD26" s="13">
        <f t="shared" si="16"/>
        <v>6.0819330824449958E-2</v>
      </c>
      <c r="AF26" s="3">
        <f t="shared" si="14"/>
        <v>3.8423874856004674E-2</v>
      </c>
      <c r="AG26" s="13">
        <f t="shared" si="17"/>
        <v>9.1925560531294758E-3</v>
      </c>
      <c r="AH26" s="13">
        <f t="shared" si="18"/>
        <v>1.130220373991999E-2</v>
      </c>
      <c r="AI26" s="41">
        <f t="shared" si="11"/>
        <v>6.9276301542400096E-2</v>
      </c>
    </row>
    <row r="27" spans="1:35" x14ac:dyDescent="0.2">
      <c r="A27" s="13">
        <v>5.25</v>
      </c>
      <c r="B27" s="13">
        <v>5.68541810878559E-2</v>
      </c>
      <c r="C27" s="13">
        <v>0.57328700803925603</v>
      </c>
      <c r="D27" s="13">
        <v>2.17346315246315</v>
      </c>
      <c r="F27" s="3">
        <v>0.44991307079158999</v>
      </c>
      <c r="G27" s="3">
        <v>0.84803113663243701</v>
      </c>
      <c r="H27" s="3">
        <v>1.69009674074786</v>
      </c>
      <c r="J27" s="13">
        <v>5.5867902893595701E-2</v>
      </c>
      <c r="K27" s="13">
        <v>0.55521136170353202</v>
      </c>
      <c r="L27" s="13">
        <v>2.1855238780641102</v>
      </c>
      <c r="N27" s="13">
        <v>1.20143589705706</v>
      </c>
      <c r="O27" s="13">
        <v>9.7230080460298907E-2</v>
      </c>
      <c r="P27" s="13">
        <v>0.41379685035507002</v>
      </c>
      <c r="Q27" s="13">
        <v>1.2710776916087501</v>
      </c>
      <c r="S27" s="13">
        <v>5.25</v>
      </c>
      <c r="T27" s="13">
        <f t="shared" si="0"/>
        <v>1.5585513078886235E-3</v>
      </c>
      <c r="U27" s="13">
        <f t="shared" si="1"/>
        <v>3.1482626049088733E-2</v>
      </c>
      <c r="V27" s="13">
        <f t="shared" si="2"/>
        <v>6.0533861385805077E-2</v>
      </c>
      <c r="X27" s="3">
        <f t="shared" si="3"/>
        <v>1.3772935698930703E-2</v>
      </c>
      <c r="Y27" s="3">
        <f t="shared" si="4"/>
        <v>4.4560697669099252E-2</v>
      </c>
      <c r="Z27" s="3">
        <f t="shared" si="5"/>
        <v>4.720696831397464E-2</v>
      </c>
      <c r="AB27" s="3"/>
      <c r="AF27" s="3">
        <f t="shared" si="14"/>
        <v>3.7126659324333754E-2</v>
      </c>
      <c r="AG27" s="13">
        <f t="shared" si="17"/>
        <v>8.821881210029461E-3</v>
      </c>
      <c r="AH27" s="13">
        <f t="shared" si="18"/>
        <v>1.2018110018060933E-2</v>
      </c>
      <c r="AI27" s="41">
        <f t="shared" si="11"/>
        <v>6.743987086035523E-2</v>
      </c>
    </row>
    <row r="28" spans="1:35" x14ac:dyDescent="0.2">
      <c r="A28" s="13">
        <v>5.75</v>
      </c>
      <c r="B28" s="13">
        <v>5.5976610460409498E-2</v>
      </c>
      <c r="C28" s="13">
        <v>0.54638459396139805</v>
      </c>
      <c r="D28" s="13">
        <v>2.1771816641572102</v>
      </c>
      <c r="F28" s="3">
        <v>0.37056362650635399</v>
      </c>
      <c r="G28" s="3">
        <v>0.78359158197446899</v>
      </c>
      <c r="H28" s="3">
        <v>1.7487284537858701</v>
      </c>
      <c r="N28" s="13">
        <v>1.1665558875253099</v>
      </c>
      <c r="O28" s="13">
        <v>8.9940139007621198E-2</v>
      </c>
      <c r="P28" s="13">
        <v>0.43602395078612599</v>
      </c>
      <c r="Q28" s="13">
        <v>1.23169390798553</v>
      </c>
      <c r="S28" s="13">
        <v>5.75</v>
      </c>
      <c r="T28" s="13">
        <f t="shared" si="0"/>
        <v>1.5312806233812775E-3</v>
      </c>
      <c r="U28" s="13">
        <f t="shared" si="1"/>
        <v>3.0202046551856345E-2</v>
      </c>
      <c r="V28" s="13">
        <f t="shared" si="2"/>
        <v>6.0636384454293091E-2</v>
      </c>
      <c r="X28" s="3">
        <f t="shared" si="3"/>
        <v>1.1307135690066937E-2</v>
      </c>
      <c r="Y28" s="3">
        <f t="shared" si="4"/>
        <v>4.1493315973651419E-2</v>
      </c>
      <c r="Z28" s="3">
        <f t="shared" si="5"/>
        <v>4.8823502999334717E-2</v>
      </c>
      <c r="AB28" s="3"/>
      <c r="AF28" s="3">
        <f t="shared" si="14"/>
        <v>3.6042755982762902E-2</v>
      </c>
      <c r="AG28" s="13">
        <f t="shared" si="17"/>
        <v>8.4748733343307878E-3</v>
      </c>
      <c r="AH28" s="13">
        <f t="shared" si="18"/>
        <v>1.2630933299865622E-2</v>
      </c>
      <c r="AI28" s="41">
        <f t="shared" si="11"/>
        <v>6.5803652180537187E-2</v>
      </c>
    </row>
    <row r="29" spans="1:35" x14ac:dyDescent="0.2">
      <c r="A29" s="13">
        <v>6.25</v>
      </c>
      <c r="B29" s="13">
        <v>5.44229052265826E-2</v>
      </c>
      <c r="C29" s="13">
        <v>0.52788073102405597</v>
      </c>
      <c r="D29" s="13">
        <v>2.1731737596114198</v>
      </c>
      <c r="F29" s="3">
        <v>0.29759474546766401</v>
      </c>
      <c r="G29" s="3">
        <v>0.71744456313314198</v>
      </c>
      <c r="H29" s="3">
        <v>1.8191100834237801</v>
      </c>
      <c r="J29" s="3"/>
      <c r="K29" s="3"/>
      <c r="L29" s="3"/>
      <c r="N29" s="13">
        <v>1.12705600895467</v>
      </c>
      <c r="O29" s="13">
        <v>8.2601817321373797E-2</v>
      </c>
      <c r="P29" s="13">
        <v>0.454189520756065</v>
      </c>
      <c r="Q29" s="13">
        <v>1.19810117497354</v>
      </c>
      <c r="S29" s="13">
        <v>6.25</v>
      </c>
      <c r="T29" s="13">
        <f t="shared" si="0"/>
        <v>1.4829989194090308E-3</v>
      </c>
      <c r="U29" s="13">
        <f t="shared" si="1"/>
        <v>2.9321245764663745E-2</v>
      </c>
      <c r="V29" s="13">
        <f t="shared" si="2"/>
        <v>6.0525882536846431E-2</v>
      </c>
      <c r="X29" s="3">
        <f t="shared" si="3"/>
        <v>9.0396129728919829E-3</v>
      </c>
      <c r="Y29" s="3">
        <f t="shared" si="4"/>
        <v>3.8344657422560074E-2</v>
      </c>
      <c r="Z29" s="3">
        <f t="shared" si="5"/>
        <v>5.0763994580197973E-2</v>
      </c>
      <c r="AB29" s="3"/>
      <c r="AF29" s="3">
        <f t="shared" si="14"/>
        <v>3.4815289277646676E-2</v>
      </c>
      <c r="AG29" s="13">
        <f t="shared" si="17"/>
        <v>8.1255625152976876E-3</v>
      </c>
      <c r="AH29" s="13">
        <f t="shared" si="18"/>
        <v>1.3131776144363526E-2</v>
      </c>
      <c r="AI29" s="41">
        <f t="shared" si="11"/>
        <v>6.4408025549378481E-2</v>
      </c>
    </row>
    <row r="30" spans="1:35" x14ac:dyDescent="0.2">
      <c r="A30" s="13">
        <v>6.75</v>
      </c>
      <c r="B30" s="13">
        <v>5.65111895174693E-2</v>
      </c>
      <c r="C30" s="13">
        <v>0.52266940984205901</v>
      </c>
      <c r="D30" s="13">
        <v>2.2095340892551301</v>
      </c>
      <c r="F30" s="3">
        <v>0.23781719577420901</v>
      </c>
      <c r="G30" s="3">
        <v>0.64856097033644</v>
      </c>
      <c r="H30" s="3">
        <v>1.9002352877933699</v>
      </c>
      <c r="J30" s="3"/>
      <c r="K30" s="3"/>
      <c r="L30" s="3"/>
      <c r="S30" s="13">
        <v>6.75</v>
      </c>
      <c r="T30" s="13">
        <f t="shared" si="0"/>
        <v>1.5478927755583998E-3</v>
      </c>
      <c r="U30" s="13">
        <f t="shared" si="1"/>
        <v>2.907318211357859E-2</v>
      </c>
      <c r="V30" s="13">
        <f t="shared" si="2"/>
        <v>6.152837301502978E-2</v>
      </c>
      <c r="X30" s="3">
        <f t="shared" si="3"/>
        <v>7.1820135417715661E-3</v>
      </c>
      <c r="Y30" s="3">
        <f t="shared" si="4"/>
        <v>3.5065735450135187E-2</v>
      </c>
      <c r="Z30" s="3">
        <f t="shared" si="5"/>
        <v>5.3000697209632477E-2</v>
      </c>
      <c r="AB30" s="3"/>
      <c r="AF30" s="3"/>
    </row>
    <row r="31" spans="1:35" x14ac:dyDescent="0.2">
      <c r="A31" s="13">
        <v>7.25</v>
      </c>
      <c r="B31" s="13">
        <v>5.7611839800407398E-2</v>
      </c>
      <c r="C31" s="13">
        <v>0.51342530525227803</v>
      </c>
      <c r="D31" s="13">
        <v>2.21936341054609</v>
      </c>
      <c r="F31" s="3">
        <v>0.17809022909970301</v>
      </c>
      <c r="G31" s="3">
        <v>0.61526082521360403</v>
      </c>
      <c r="H31" s="3">
        <v>1.9101357602087901</v>
      </c>
      <c r="J31" s="3"/>
      <c r="K31" s="3"/>
      <c r="L31" s="3"/>
      <c r="S31" s="13">
        <v>7.25</v>
      </c>
      <c r="T31" s="13">
        <f t="shared" si="0"/>
        <v>1.5820957054197453E-3</v>
      </c>
      <c r="U31" s="13">
        <f t="shared" si="1"/>
        <v>2.8633154286570733E-2</v>
      </c>
      <c r="V31" s="13">
        <f t="shared" si="2"/>
        <v>6.1799377186272132E-2</v>
      </c>
      <c r="X31" s="3">
        <f t="shared" si="3"/>
        <v>5.3259859881821942E-3</v>
      </c>
      <c r="Y31" s="3">
        <f t="shared" si="4"/>
        <v>3.348061810803523E-2</v>
      </c>
      <c r="Z31" s="3">
        <f t="shared" si="5"/>
        <v>5.327366308819384E-2</v>
      </c>
      <c r="AB31" s="3"/>
      <c r="AF31" s="3"/>
    </row>
    <row r="32" spans="1:35" x14ac:dyDescent="0.2">
      <c r="A32" s="13">
        <v>7.75</v>
      </c>
      <c r="F32" s="3">
        <v>0.13846169582391099</v>
      </c>
      <c r="G32" s="3">
        <v>0.56100450783665201</v>
      </c>
      <c r="H32" s="3">
        <v>1.91083576020879</v>
      </c>
      <c r="S32" s="13">
        <v>7.75</v>
      </c>
      <c r="X32" s="3">
        <f t="shared" si="3"/>
        <v>4.0945213121165629E-3</v>
      </c>
      <c r="Y32" s="3">
        <f t="shared" si="4"/>
        <v>3.0897967814006663E-2</v>
      </c>
      <c r="Z32" s="3">
        <f t="shared" si="5"/>
        <v>5.3292962784912884E-2</v>
      </c>
      <c r="AB32" s="3"/>
      <c r="AF32" s="3"/>
    </row>
    <row r="33" spans="1:32" x14ac:dyDescent="0.2">
      <c r="A33" s="13">
        <v>8.25</v>
      </c>
      <c r="F33" s="3">
        <v>0.106843881305698</v>
      </c>
      <c r="G33" s="3">
        <v>0.55488454758496697</v>
      </c>
      <c r="H33" s="3">
        <v>1.91470808136517</v>
      </c>
      <c r="S33" s="13">
        <v>8.25</v>
      </c>
      <c r="X33" s="3">
        <f t="shared" si="3"/>
        <v>3.1119913395182726E-3</v>
      </c>
      <c r="Y33" s="3">
        <f t="shared" si="4"/>
        <v>3.0606652112764993E-2</v>
      </c>
      <c r="Z33" s="3">
        <f t="shared" si="5"/>
        <v>5.3399726533365603E-2</v>
      </c>
      <c r="AB33" s="3"/>
      <c r="AF33" s="3"/>
    </row>
    <row r="34" spans="1:32" x14ac:dyDescent="0.2">
      <c r="A34" s="13">
        <v>8.75</v>
      </c>
      <c r="F34" s="3">
        <v>8.6884770468371703E-2</v>
      </c>
      <c r="G34" s="3">
        <v>0.52209878422268197</v>
      </c>
      <c r="H34" s="3">
        <v>1.95253763890964</v>
      </c>
      <c r="S34" s="13">
        <v>8.75</v>
      </c>
      <c r="X34" s="3">
        <f t="shared" si="3"/>
        <v>2.4917579387312527E-3</v>
      </c>
      <c r="Y34" s="3">
        <f t="shared" si="4"/>
        <v>2.9046019812580062E-2</v>
      </c>
      <c r="Z34" s="3">
        <f t="shared" si="5"/>
        <v>5.4442725087114431E-2</v>
      </c>
      <c r="AB34" s="3"/>
      <c r="AF34" s="3"/>
    </row>
    <row r="35" spans="1:32" x14ac:dyDescent="0.2">
      <c r="A35" s="13">
        <v>9.25</v>
      </c>
      <c r="F35" s="3">
        <v>7.8088367927902094E-2</v>
      </c>
      <c r="G35" s="3">
        <v>0.50668546983016505</v>
      </c>
      <c r="H35" s="3">
        <v>1.98900230869965</v>
      </c>
      <c r="S35" s="13">
        <v>9.25</v>
      </c>
      <c r="X35" s="3">
        <f t="shared" si="3"/>
        <v>2.2184079530112523E-3</v>
      </c>
      <c r="Y35" s="3">
        <f t="shared" si="4"/>
        <v>2.8312331960689503E-2</v>
      </c>
      <c r="Z35" s="3">
        <f t="shared" si="5"/>
        <v>5.5448092326982362E-2</v>
      </c>
      <c r="AF35" s="3"/>
    </row>
    <row r="36" spans="1:32" x14ac:dyDescent="0.2">
      <c r="A36" s="13">
        <v>9.75</v>
      </c>
      <c r="F36" s="3">
        <v>7.3514638893520501E-2</v>
      </c>
      <c r="G36" s="3">
        <v>0.48644749870847898</v>
      </c>
      <c r="H36" s="3">
        <v>1.9891837190466499</v>
      </c>
      <c r="S36" s="13">
        <v>9.75</v>
      </c>
      <c r="X36" s="3">
        <f t="shared" si="3"/>
        <v>2.0762783994257459E-3</v>
      </c>
      <c r="Y36" s="3">
        <f t="shared" si="4"/>
        <v>2.7348986039055553E-2</v>
      </c>
      <c r="Z36" s="3">
        <f t="shared" si="5"/>
        <v>5.5453093990809214E-2</v>
      </c>
      <c r="AF36" s="3"/>
    </row>
    <row r="37" spans="1:32" x14ac:dyDescent="0.2">
      <c r="A37" s="13">
        <v>10.25</v>
      </c>
      <c r="F37" s="3">
        <v>7.6941262878658406E-2</v>
      </c>
      <c r="G37" s="3">
        <v>0.48354560726567902</v>
      </c>
      <c r="H37" s="3">
        <v>1.9892837190466499</v>
      </c>
      <c r="S37" s="13">
        <v>10.25</v>
      </c>
      <c r="X37" s="3">
        <f t="shared" si="3"/>
        <v>2.1827614319036175E-3</v>
      </c>
      <c r="Y37" s="3">
        <f t="shared" si="4"/>
        <v>2.7210853354230725E-2</v>
      </c>
      <c r="Z37" s="3">
        <f t="shared" si="5"/>
        <v>5.5455851090340506E-2</v>
      </c>
      <c r="AF37" s="3"/>
    </row>
    <row r="38" spans="1:32" ht="21" x14ac:dyDescent="0.25">
      <c r="A38" s="13">
        <v>10.75</v>
      </c>
      <c r="F38" s="3">
        <v>7.4668583626183102E-2</v>
      </c>
      <c r="G38" s="3">
        <v>0.48184225016974802</v>
      </c>
      <c r="H38" s="3">
        <v>1.98956105361711</v>
      </c>
      <c r="Q38" s="9"/>
      <c r="S38" s="13">
        <v>10.75</v>
      </c>
      <c r="X38" s="3">
        <f t="shared" si="3"/>
        <v>2.112137465077163E-3</v>
      </c>
      <c r="Y38" s="3">
        <f t="shared" si="4"/>
        <v>2.7129771999702398E-2</v>
      </c>
      <c r="Z38" s="3">
        <f t="shared" si="5"/>
        <v>5.5463497480482772E-2</v>
      </c>
      <c r="AF38" s="3"/>
    </row>
    <row r="39" spans="1:32" x14ac:dyDescent="0.2">
      <c r="A39" s="13">
        <v>11.25</v>
      </c>
      <c r="F39" s="3">
        <v>7.5791848205078102E-2</v>
      </c>
      <c r="G39" s="3">
        <v>0.46844270076140598</v>
      </c>
      <c r="H39" s="3">
        <v>1.9897835870781599</v>
      </c>
      <c r="M39" s="12"/>
      <c r="N39" s="12"/>
      <c r="O39" s="12"/>
      <c r="P39" s="12"/>
      <c r="S39" s="13">
        <v>11.25</v>
      </c>
      <c r="X39" s="3">
        <f t="shared" si="3"/>
        <v>2.1470431387532042E-3</v>
      </c>
      <c r="Y39" s="3">
        <f t="shared" si="4"/>
        <v>2.6491941201513998E-2</v>
      </c>
      <c r="Z39" s="3">
        <f t="shared" si="5"/>
        <v>5.5469632949494356E-2</v>
      </c>
      <c r="AF39" s="3"/>
    </row>
    <row r="40" spans="1:32" x14ac:dyDescent="0.2">
      <c r="A40" s="13">
        <v>11.75</v>
      </c>
      <c r="F40" s="3">
        <v>7.5235959542016104E-2</v>
      </c>
      <c r="G40" s="3">
        <v>0.46222636768995401</v>
      </c>
      <c r="H40" s="3">
        <v>1.98962759281887</v>
      </c>
      <c r="S40" s="13">
        <v>11.75</v>
      </c>
      <c r="X40" s="3">
        <f t="shared" si="3"/>
        <v>2.1297687862652614E-3</v>
      </c>
      <c r="Y40" s="3">
        <f t="shared" si="4"/>
        <v>2.6196038065972677E-2</v>
      </c>
      <c r="Z40" s="3">
        <f t="shared" si="5"/>
        <v>5.5465332032502625E-2</v>
      </c>
    </row>
    <row r="41" spans="1:32" x14ac:dyDescent="0.2">
      <c r="A41" s="13">
        <v>12.25</v>
      </c>
      <c r="F41" s="3">
        <v>7.3462674047827997E-2</v>
      </c>
      <c r="G41" s="3">
        <v>0.44924745867614602</v>
      </c>
      <c r="H41" s="3">
        <v>1.9915797703674101</v>
      </c>
      <c r="S41" s="13">
        <v>12.25</v>
      </c>
      <c r="X41" s="3">
        <f t="shared" si="3"/>
        <v>2.0746635813495341E-3</v>
      </c>
      <c r="Y41" s="3">
        <f t="shared" si="4"/>
        <v>2.5578230135003141E-2</v>
      </c>
      <c r="Z41" s="3">
        <f t="shared" si="5"/>
        <v>5.5519155510543428E-2</v>
      </c>
    </row>
    <row r="42" spans="1:32" x14ac:dyDescent="0.2">
      <c r="A42" s="13">
        <v>12.75</v>
      </c>
      <c r="F42" s="3">
        <v>7.4123967371872407E-2</v>
      </c>
      <c r="G42" s="3">
        <v>0.43923866643110698</v>
      </c>
      <c r="H42" s="3">
        <v>1.9931373178036</v>
      </c>
      <c r="S42" s="13">
        <v>12.75</v>
      </c>
      <c r="X42" s="3">
        <f>(F42-0.0067)/1.609*0.05</f>
        <v>2.0952134049680676E-3</v>
      </c>
      <c r="Y42" s="3">
        <f t="shared" si="4"/>
        <v>2.5101802476728243E-2</v>
      </c>
      <c r="Z42" s="3">
        <f t="shared" si="5"/>
        <v>5.5562098643606284E-2</v>
      </c>
    </row>
    <row r="43" spans="1:32" x14ac:dyDescent="0.2">
      <c r="X43" s="3"/>
      <c r="Y43" s="3"/>
      <c r="Z43" s="3"/>
    </row>
    <row r="47" spans="1:32" x14ac:dyDescent="0.2">
      <c r="N47" s="1"/>
    </row>
    <row r="48" spans="1:32" x14ac:dyDescent="0.2">
      <c r="N48" s="1"/>
    </row>
    <row r="49" spans="14:14" x14ac:dyDescent="0.2">
      <c r="N49" s="1"/>
    </row>
    <row r="50" spans="14:14" x14ac:dyDescent="0.2">
      <c r="N50" s="1"/>
    </row>
    <row r="51" spans="14:14" x14ac:dyDescent="0.2">
      <c r="N51" s="1"/>
    </row>
    <row r="52" spans="14:14" x14ac:dyDescent="0.2">
      <c r="N52" s="1"/>
    </row>
    <row r="53" spans="14:14" x14ac:dyDescent="0.2">
      <c r="N53" s="1"/>
    </row>
    <row r="54" spans="14:14" x14ac:dyDescent="0.2">
      <c r="N54" s="1"/>
    </row>
    <row r="55" spans="14:14" x14ac:dyDescent="0.2">
      <c r="N55" s="1"/>
    </row>
    <row r="56" spans="14:14" x14ac:dyDescent="0.2">
      <c r="N56" s="1"/>
    </row>
    <row r="57" spans="14:14" x14ac:dyDescent="0.2">
      <c r="N57" s="1"/>
    </row>
    <row r="58" spans="14:14" x14ac:dyDescent="0.2">
      <c r="N58" s="1"/>
    </row>
    <row r="59" spans="14:14" x14ac:dyDescent="0.2">
      <c r="N59" s="1"/>
    </row>
    <row r="60" spans="14:14" x14ac:dyDescent="0.2">
      <c r="N60" s="1"/>
    </row>
    <row r="61" spans="14:14" x14ac:dyDescent="0.2">
      <c r="N61" s="1"/>
    </row>
    <row r="62" spans="14:14" x14ac:dyDescent="0.2">
      <c r="N62" s="1"/>
    </row>
    <row r="63" spans="14:14" x14ac:dyDescent="0.2">
      <c r="N63" s="1"/>
    </row>
    <row r="64" spans="14:14" x14ac:dyDescent="0.2">
      <c r="N64" s="1"/>
    </row>
    <row r="65" spans="14:14" x14ac:dyDescent="0.2">
      <c r="N65" s="1"/>
    </row>
    <row r="66" spans="14:14" x14ac:dyDescent="0.2">
      <c r="N66" s="1"/>
    </row>
    <row r="67" spans="14:14" x14ac:dyDescent="0.2">
      <c r="N67" s="1"/>
    </row>
    <row r="68" spans="14:14" x14ac:dyDescent="0.2">
      <c r="N68" s="1"/>
    </row>
    <row r="69" spans="14:14" x14ac:dyDescent="0.2">
      <c r="N69" s="1"/>
    </row>
  </sheetData>
  <mergeCells count="2">
    <mergeCell ref="T4:AH4"/>
    <mergeCell ref="B4:Q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calibration curve</vt:lpstr>
      <vt:lpstr>reproducibility</vt:lpstr>
      <vt:lpstr>Different excess in Benzylbromi</vt:lpstr>
      <vt:lpstr>Different excess in BPin</vt:lpstr>
      <vt:lpstr>Different excess in Catalyst</vt:lpstr>
      <vt:lpstr>Different excess in K2CO3</vt:lpstr>
      <vt:lpstr>Different excess in KBr</vt:lpstr>
      <vt:lpstr>same excess reactions</vt:lpstr>
      <vt:lpstr>Halide Inhibition</vt:lpstr>
      <vt:lpstr>BnBr vs BnCl</vt:lpstr>
      <vt:lpstr>competition reaction </vt:lpstr>
      <vt:lpstr>TBAB-Cl-I</vt:lpstr>
      <vt:lpstr>different boronic esterss</vt:lpstr>
      <vt:lpstr>Dif excess-Water (total  10ml)</vt:lpstr>
      <vt:lpstr>Dif excess water(7ml MeTHF)</vt:lpstr>
      <vt:lpstr>Carbazole inhibition.</vt:lpstr>
      <vt:lpstr>background rxn</vt:lpstr>
      <vt:lpstr>hydrolysis of BPin</vt:lpstr>
      <vt:lpstr>hyrolysis with TBA salts</vt:lpstr>
      <vt:lpstr>Different excess in BnBr(TBAB)</vt:lpstr>
      <vt:lpstr>Different excess in Bpin (TBAB)</vt:lpstr>
      <vt:lpstr>different excess in cat (TBAB)</vt:lpstr>
      <vt:lpstr>different excess in base (TBAB)</vt:lpstr>
      <vt:lpstr>TBAB acceleration impact</vt:lpstr>
      <vt:lpstr>Sp2-Sp2 coupling system</vt:lpstr>
      <vt:lpstr>TBATf vs TBAB vs KBr vs KTf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2022-03-30T04:53:10Z</dcterms:created>
  <dcterms:modified xsi:type="dcterms:W3CDTF">2023-06-24T03:28:37Z</dcterms:modified>
</cp:coreProperties>
</file>