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_SEE\750 TriplA\Öffentlichkeitsarbeit&amp;Veröffentlichungen\Substrate Mix Opt - Paper22\"/>
    </mc:Choice>
  </mc:AlternateContent>
  <xr:revisionPtr revIDLastSave="0" documentId="13_ncr:1_{14A1BF33-75BA-46B6-A93F-1057E1FFF2B6}" xr6:coauthVersionLast="47" xr6:coauthVersionMax="47" xr10:uidLastSave="{00000000-0000-0000-0000-000000000000}"/>
  <bookViews>
    <workbookView xWindow="38280" yWindow="-120" windowWidth="19440" windowHeight="14385" xr2:uid="{1C7FD59C-2FFE-4146-BFB8-21429EA76A67}"/>
  </bookViews>
  <sheets>
    <sheet name="proper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L3" i="1"/>
  <c r="D19" i="1"/>
  <c r="M19" i="1" s="1"/>
  <c r="D18" i="1"/>
  <c r="I18" i="1" s="1"/>
  <c r="Q17" i="1"/>
  <c r="H17" i="1"/>
  <c r="D17" i="1"/>
  <c r="T16" i="1"/>
  <c r="D16" i="1"/>
  <c r="I16" i="1" s="1"/>
  <c r="S15" i="1"/>
  <c r="R15" i="1"/>
  <c r="Q15" i="1"/>
  <c r="D15" i="1"/>
  <c r="D14" i="1"/>
  <c r="L14" i="1" s="1"/>
  <c r="T13" i="1"/>
  <c r="D13" i="1"/>
  <c r="I13" i="1" s="1"/>
  <c r="D12" i="1"/>
  <c r="L12" i="1" s="1"/>
  <c r="M12" i="1" s="1"/>
  <c r="T11" i="1"/>
  <c r="S11" i="1"/>
  <c r="Q11" i="1"/>
  <c r="D11" i="1"/>
  <c r="I11" i="1" s="1"/>
  <c r="D10" i="1"/>
  <c r="D9" i="1"/>
  <c r="I9" i="1" s="1"/>
  <c r="S8" i="1"/>
  <c r="D8" i="1"/>
  <c r="D7" i="1"/>
  <c r="I7" i="1" s="1"/>
  <c r="T6" i="1"/>
  <c r="S6" i="1"/>
  <c r="D6" i="1"/>
  <c r="I6" i="1" s="1"/>
  <c r="S5" i="1"/>
  <c r="D5" i="1"/>
  <c r="L5" i="1" s="1"/>
  <c r="M5" i="1" s="1"/>
  <c r="S4" i="1"/>
  <c r="H4" i="1"/>
  <c r="D4" i="1"/>
  <c r="S3" i="1"/>
  <c r="H3" i="1"/>
  <c r="D3" i="1"/>
  <c r="I3" i="1" s="1"/>
  <c r="I14" i="1" l="1"/>
  <c r="L13" i="1"/>
  <c r="M13" i="1" s="1"/>
  <c r="I17" i="1"/>
  <c r="M14" i="1"/>
  <c r="I19" i="1"/>
  <c r="L18" i="1"/>
  <c r="M18" i="1" s="1"/>
  <c r="L11" i="1"/>
  <c r="M11" i="1" s="1"/>
  <c r="L6" i="1"/>
  <c r="M6" i="1" s="1"/>
  <c r="I15" i="1"/>
  <c r="L9" i="1"/>
  <c r="M9" i="1" s="1"/>
  <c r="L17" i="1"/>
  <c r="M17" i="1" s="1"/>
  <c r="L4" i="1"/>
  <c r="M4" i="1" s="1"/>
  <c r="I4" i="1"/>
  <c r="I8" i="1"/>
  <c r="I10" i="1"/>
  <c r="I5" i="1"/>
  <c r="L7" i="1"/>
  <c r="M7" i="1" s="1"/>
  <c r="I12" i="1"/>
  <c r="T15" i="1"/>
  <c r="L16" i="1"/>
  <c r="M16" i="1" s="1"/>
  <c r="L15" i="1"/>
  <c r="M15" i="1" s="1"/>
  <c r="L8" i="1"/>
  <c r="M8" i="1" s="1"/>
  <c r="L10" i="1"/>
  <c r="M10" i="1" s="1"/>
</calcChain>
</file>

<file path=xl/sharedStrings.xml><?xml version="1.0" encoding="utf-8"?>
<sst xmlns="http://schemas.openxmlformats.org/spreadsheetml/2006/main" count="134" uniqueCount="63">
  <si>
    <t>Rezirkulat</t>
  </si>
  <si>
    <t>Normative upper bound</t>
  </si>
  <si>
    <t>category for evaluation plots</t>
  </si>
  <si>
    <t>Maize silage</t>
  </si>
  <si>
    <t>Whole crop silage</t>
  </si>
  <si>
    <t>Grain</t>
  </si>
  <si>
    <t>Grass silage</t>
  </si>
  <si>
    <t>Dry chicken manure</t>
  </si>
  <si>
    <t>Sugar beet</t>
  </si>
  <si>
    <t>Maize straw</t>
  </si>
  <si>
    <t>Grain straw</t>
  </si>
  <si>
    <t>Grass clover silage</t>
  </si>
  <si>
    <t>Cup plant (Sliphie)</t>
  </si>
  <si>
    <t>Landscaping material</t>
  </si>
  <si>
    <t>Horse manure</t>
  </si>
  <si>
    <t>Recirculate</t>
  </si>
  <si>
    <t>Cow manure</t>
  </si>
  <si>
    <t>Pig manure</t>
  </si>
  <si>
    <t>Cow solid manure</t>
  </si>
  <si>
    <t>Pig solid manure</t>
  </si>
  <si>
    <t>%</t>
  </si>
  <si>
    <t>Substrate /Unit</t>
  </si>
  <si>
    <t>Manure</t>
  </si>
  <si>
    <t>Liquid manure</t>
  </si>
  <si>
    <t>Solid manure</t>
  </si>
  <si>
    <t>Maize</t>
  </si>
  <si>
    <t>Whole crop</t>
  </si>
  <si>
    <t>Straw</t>
  </si>
  <si>
    <t>Grass</t>
  </si>
  <si>
    <t>Landscaping</t>
  </si>
  <si>
    <t>Cup plant</t>
  </si>
  <si>
    <t>Lignin content</t>
  </si>
  <si>
    <t>Biogas yield</t>
  </si>
  <si>
    <t>Methane content</t>
  </si>
  <si>
    <t>Density</t>
  </si>
  <si>
    <t>Silo loss</t>
  </si>
  <si>
    <t>Fugate factor</t>
  </si>
  <si>
    <t>% (TS)</t>
  </si>
  <si>
    <t>Total solids (TS)</t>
  </si>
  <si>
    <t>Volatile solids (VS)</t>
  </si>
  <si>
    <t>% (fresh mass)</t>
  </si>
  <si>
    <t>Substrate class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</si>
  <si>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 xml:space="preserve">3 </t>
    </r>
    <r>
      <rPr>
        <b/>
        <sz val="11"/>
        <color theme="1"/>
        <rFont val="Calibri"/>
        <family val="2"/>
        <scheme val="minor"/>
      </rPr>
      <t>/ t</t>
    </r>
    <r>
      <rPr>
        <b/>
        <vertAlign val="subscript"/>
        <sz val="11"/>
        <color theme="1"/>
        <rFont val="Calibri"/>
        <family val="2"/>
        <scheme val="minor"/>
      </rPr>
      <t>VS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</si>
  <si>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FM</t>
    </r>
    <r>
      <rPr>
        <b/>
        <sz val="11"/>
        <color theme="1"/>
        <rFont val="Calibri"/>
        <family val="2"/>
        <scheme val="minor"/>
      </rPr>
      <t xml:space="preserve"> /m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</si>
  <si>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 xml:space="preserve">3 </t>
    </r>
    <r>
      <rPr>
        <b/>
        <sz val="11"/>
        <color theme="1"/>
        <rFont val="Calibri"/>
        <family val="2"/>
        <scheme val="minor"/>
      </rPr>
      <t>/ t</t>
    </r>
    <r>
      <rPr>
        <b/>
        <vertAlign val="subscript"/>
        <sz val="11"/>
        <color theme="1"/>
        <rFont val="Calibri"/>
        <family val="2"/>
        <scheme val="minor"/>
      </rPr>
      <t>FM</t>
    </r>
  </si>
  <si>
    <r>
      <t>€/t</t>
    </r>
    <r>
      <rPr>
        <b/>
        <vertAlign val="subscript"/>
        <sz val="11"/>
        <color theme="1"/>
        <rFont val="Calibri"/>
        <family val="2"/>
        <scheme val="minor"/>
      </rPr>
      <t>FM</t>
    </r>
  </si>
  <si>
    <r>
      <t>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-eq / t</t>
    </r>
    <r>
      <rPr>
        <b/>
        <vertAlign val="subscript"/>
        <sz val="11"/>
        <color theme="1"/>
        <rFont val="Calibri"/>
        <family val="2"/>
        <scheme val="minor"/>
      </rPr>
      <t>FM</t>
    </r>
  </si>
  <si>
    <t>-</t>
  </si>
  <si>
    <t>No</t>
  </si>
  <si>
    <t>Yes</t>
  </si>
  <si>
    <t>Prices region BW</t>
  </si>
  <si>
    <t>Prices region NI</t>
  </si>
  <si>
    <t>Prices region TH</t>
  </si>
  <si>
    <t>Prices region SN</t>
  </si>
  <si>
    <t>GHG emission factor BW</t>
  </si>
  <si>
    <t>GHG emission factor TH&amp;SN</t>
  </si>
  <si>
    <t>GHG emission factor NI</t>
  </si>
  <si>
    <t>Energy crop</t>
  </si>
  <si>
    <t>Residual</t>
  </si>
  <si>
    <t>Maize cap</t>
  </si>
  <si>
    <t>Degradation factor</t>
  </si>
  <si>
    <r>
      <t xml:space="preserve">TS </t>
    </r>
    <r>
      <rPr>
        <b/>
        <vertAlign val="subscript"/>
        <sz val="11"/>
        <color theme="1"/>
        <rFont val="Calibri"/>
        <family val="2"/>
        <scheme val="minor"/>
      </rPr>
      <t>out (digester)</t>
    </r>
  </si>
  <si>
    <t>Standard methane yield (SMY)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</si>
</sst>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164" fontId="0" fillId="0" borderId="0" xfId="1" applyFont="1" applyFill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9048-86F0-42EF-AC9D-EBE8913744ED}">
  <dimension ref="A1:Z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6" sqref="D6"/>
    </sheetView>
  </sheetViews>
  <sheetFormatPr baseColWidth="10" defaultColWidth="9.140625" defaultRowHeight="15" x14ac:dyDescent="0.25"/>
  <cols>
    <col min="1" max="1" width="21.140625" style="12" customWidth="1"/>
    <col min="2" max="4" width="9.28515625" style="3" customWidth="1"/>
    <col min="5" max="7" width="9.5703125" style="3" customWidth="1"/>
    <col min="8" max="11" width="9.5703125" customWidth="1"/>
    <col min="12" max="12" width="11.85546875" customWidth="1"/>
    <col min="13" max="13" width="9.5703125" customWidth="1"/>
    <col min="14" max="14" width="13.140625" style="4" customWidth="1"/>
    <col min="15" max="16" width="9.5703125" style="4" customWidth="1"/>
    <col min="17" max="20" width="9.5703125" customWidth="1"/>
    <col min="21" max="23" width="13.140625" customWidth="1"/>
    <col min="24" max="24" width="3.7109375" customWidth="1"/>
    <col min="25" max="25" width="12.7109375" customWidth="1"/>
    <col min="26" max="26" width="13.7109375" customWidth="1"/>
  </cols>
  <sheetData>
    <row r="1" spans="1:26" s="9" customFormat="1" ht="64.5" customHeight="1" x14ac:dyDescent="0.25">
      <c r="A1" s="15" t="s">
        <v>21</v>
      </c>
      <c r="B1" s="8" t="s">
        <v>38</v>
      </c>
      <c r="C1" s="8" t="s">
        <v>39</v>
      </c>
      <c r="D1" s="8" t="s">
        <v>39</v>
      </c>
      <c r="E1" s="8" t="s">
        <v>31</v>
      </c>
      <c r="F1" s="8" t="s">
        <v>32</v>
      </c>
      <c r="G1" s="8" t="s">
        <v>33</v>
      </c>
      <c r="H1" s="8" t="s">
        <v>34</v>
      </c>
      <c r="I1" s="8" t="s">
        <v>62</v>
      </c>
      <c r="J1" s="8" t="s">
        <v>35</v>
      </c>
      <c r="K1" s="8" t="s">
        <v>36</v>
      </c>
      <c r="L1" s="8" t="s">
        <v>60</v>
      </c>
      <c r="M1" s="8" t="s">
        <v>61</v>
      </c>
      <c r="N1" s="8" t="s">
        <v>41</v>
      </c>
      <c r="O1" s="8" t="s">
        <v>59</v>
      </c>
      <c r="P1" s="8" t="s">
        <v>57</v>
      </c>
      <c r="Q1" s="8" t="s">
        <v>50</v>
      </c>
      <c r="R1" s="8" t="s">
        <v>52</v>
      </c>
      <c r="S1" s="8" t="s">
        <v>51</v>
      </c>
      <c r="T1" s="8" t="s">
        <v>53</v>
      </c>
      <c r="U1" s="8" t="s">
        <v>54</v>
      </c>
      <c r="V1" s="8" t="s">
        <v>55</v>
      </c>
      <c r="W1" s="8" t="s">
        <v>56</v>
      </c>
      <c r="X1" s="8"/>
      <c r="Y1" s="8" t="s">
        <v>1</v>
      </c>
      <c r="Z1" s="8" t="s">
        <v>2</v>
      </c>
    </row>
    <row r="2" spans="1:26" s="10" customFormat="1" ht="32.25" customHeight="1" thickBot="1" x14ac:dyDescent="0.3">
      <c r="A2" s="16"/>
      <c r="B2" s="10" t="s">
        <v>40</v>
      </c>
      <c r="C2" s="10" t="s">
        <v>37</v>
      </c>
      <c r="D2" s="10" t="s">
        <v>40</v>
      </c>
      <c r="E2" s="10" t="s">
        <v>20</v>
      </c>
      <c r="F2" s="10" t="s">
        <v>42</v>
      </c>
      <c r="G2" s="10" t="s">
        <v>20</v>
      </c>
      <c r="H2" s="10" t="s">
        <v>43</v>
      </c>
      <c r="I2" s="10" t="s">
        <v>44</v>
      </c>
      <c r="J2" s="10" t="s">
        <v>20</v>
      </c>
      <c r="K2" s="10" t="s">
        <v>20</v>
      </c>
      <c r="L2" s="10" t="s">
        <v>20</v>
      </c>
      <c r="M2" s="10" t="s">
        <v>20</v>
      </c>
      <c r="N2" s="14" t="s">
        <v>47</v>
      </c>
      <c r="O2" s="14" t="s">
        <v>47</v>
      </c>
      <c r="P2" s="14" t="s">
        <v>47</v>
      </c>
      <c r="Q2" s="10" t="s">
        <v>45</v>
      </c>
      <c r="R2" s="10" t="s">
        <v>45</v>
      </c>
      <c r="S2" s="10" t="s">
        <v>45</v>
      </c>
      <c r="T2" s="10" t="s">
        <v>45</v>
      </c>
      <c r="U2" s="10" t="s">
        <v>46</v>
      </c>
      <c r="V2" s="10" t="s">
        <v>46</v>
      </c>
      <c r="W2" s="10" t="s">
        <v>46</v>
      </c>
      <c r="Y2" s="10" t="s">
        <v>20</v>
      </c>
      <c r="Z2" s="14" t="s">
        <v>47</v>
      </c>
    </row>
    <row r="3" spans="1:26" ht="15" customHeight="1" thickTop="1" x14ac:dyDescent="0.25">
      <c r="A3" s="11" t="s">
        <v>16</v>
      </c>
      <c r="B3" s="2">
        <v>0.1</v>
      </c>
      <c r="C3" s="2">
        <v>0.8</v>
      </c>
      <c r="D3" s="6">
        <f>B3*C3</f>
        <v>8.0000000000000016E-2</v>
      </c>
      <c r="E3" s="2">
        <v>0.10433333333333333</v>
      </c>
      <c r="F3" s="2">
        <v>380</v>
      </c>
      <c r="G3" s="2">
        <v>0.55000000000000004</v>
      </c>
      <c r="H3" s="2">
        <f>(998/(1-0.00345*B3))/1000</f>
        <v>0.99834442882794561</v>
      </c>
      <c r="I3" s="2">
        <f t="shared" ref="I3:I19" si="0">D3*F3*G3</f>
        <v>16.720000000000006</v>
      </c>
      <c r="J3" s="2">
        <v>0</v>
      </c>
      <c r="K3" s="2">
        <v>0.98</v>
      </c>
      <c r="L3" s="2">
        <f>(1-K3)/D3</f>
        <v>0.25000000000000017</v>
      </c>
      <c r="M3" s="2">
        <f>((B3-D3*L3))/(1-D3*L3)</f>
        <v>8.1632653061224483E-2</v>
      </c>
      <c r="N3" s="2" t="s">
        <v>22</v>
      </c>
      <c r="O3" s="2" t="s">
        <v>48</v>
      </c>
      <c r="P3" s="2" t="s">
        <v>48</v>
      </c>
      <c r="Q3" s="2">
        <v>1.2275677419354833</v>
      </c>
      <c r="R3" s="2">
        <v>4</v>
      </c>
      <c r="S3" s="2">
        <f>R3</f>
        <v>4</v>
      </c>
      <c r="T3" s="2">
        <v>3</v>
      </c>
      <c r="U3" s="2">
        <v>5.4300000000000001E-2</v>
      </c>
      <c r="V3" s="2">
        <v>5.4300000000000001E-2</v>
      </c>
      <c r="W3" s="2">
        <v>5.4300000000000001E-2</v>
      </c>
      <c r="Y3" s="2">
        <v>1</v>
      </c>
      <c r="Z3" t="s">
        <v>23</v>
      </c>
    </row>
    <row r="4" spans="1:26" ht="15" customHeight="1" x14ac:dyDescent="0.25">
      <c r="A4" s="11" t="s">
        <v>17</v>
      </c>
      <c r="B4" s="2">
        <v>0.06</v>
      </c>
      <c r="C4" s="2">
        <v>0.8</v>
      </c>
      <c r="D4" s="2">
        <f t="shared" ref="D4:D17" si="1">B4*C4</f>
        <v>4.8000000000000001E-2</v>
      </c>
      <c r="E4" s="2">
        <v>4.1333333333333333E-2</v>
      </c>
      <c r="F4" s="2">
        <v>420</v>
      </c>
      <c r="G4" s="2">
        <v>0.6</v>
      </c>
      <c r="H4" s="2">
        <f>0.998/(1-0.00345*B4)</f>
        <v>0.99820662877215582</v>
      </c>
      <c r="I4" s="2">
        <f t="shared" si="0"/>
        <v>12.096</v>
      </c>
      <c r="J4" s="2">
        <v>0</v>
      </c>
      <c r="K4" s="2">
        <v>0.98</v>
      </c>
      <c r="L4" s="2">
        <f t="shared" ref="L3:L18" si="2">(1-K4)/D4</f>
        <v>0.41666666666666702</v>
      </c>
      <c r="M4" s="2">
        <f>((B4-D4*L4))/(1-D4*L4)</f>
        <v>4.0816326530612228E-2</v>
      </c>
      <c r="N4" s="2" t="s">
        <v>22</v>
      </c>
      <c r="O4" s="2" t="s">
        <v>48</v>
      </c>
      <c r="P4" s="2" t="s">
        <v>48</v>
      </c>
      <c r="Q4" s="2">
        <v>1.52819512195122</v>
      </c>
      <c r="R4" s="2">
        <v>4</v>
      </c>
      <c r="S4" s="2">
        <f t="shared" ref="S4:S11" si="3">R4</f>
        <v>4</v>
      </c>
      <c r="T4" s="2">
        <v>3</v>
      </c>
      <c r="U4" s="2">
        <v>5.9699999999999996E-2</v>
      </c>
      <c r="V4" s="2">
        <v>5.9699999999999996E-2</v>
      </c>
      <c r="W4" s="2">
        <v>5.9699999999999996E-2</v>
      </c>
      <c r="Y4" s="2">
        <v>1</v>
      </c>
      <c r="Z4" t="s">
        <v>23</v>
      </c>
    </row>
    <row r="5" spans="1:26" ht="15" customHeight="1" x14ac:dyDescent="0.25">
      <c r="A5" s="11" t="s">
        <v>18</v>
      </c>
      <c r="B5" s="2">
        <v>0.25</v>
      </c>
      <c r="C5" s="2">
        <v>0.85</v>
      </c>
      <c r="D5" s="2">
        <f t="shared" si="1"/>
        <v>0.21249999999999999</v>
      </c>
      <c r="E5" s="2">
        <v>0.19</v>
      </c>
      <c r="F5" s="2">
        <v>450</v>
      </c>
      <c r="G5" s="2">
        <v>0.55000000000000004</v>
      </c>
      <c r="H5" s="2">
        <v>0.83</v>
      </c>
      <c r="I5" s="2">
        <f t="shared" si="0"/>
        <v>52.593750000000007</v>
      </c>
      <c r="J5" s="2">
        <v>1.4999999999999999E-2</v>
      </c>
      <c r="K5" s="2">
        <v>0.93</v>
      </c>
      <c r="L5" s="2">
        <f t="shared" si="2"/>
        <v>0.32941176470588213</v>
      </c>
      <c r="M5" s="2">
        <f>((B5-D5*L5))/(1-D5*L5)</f>
        <v>0.19354838709677424</v>
      </c>
      <c r="N5" s="2" t="s">
        <v>22</v>
      </c>
      <c r="O5" s="2" t="s">
        <v>48</v>
      </c>
      <c r="P5" s="2" t="s">
        <v>48</v>
      </c>
      <c r="Q5" s="2">
        <v>6.5867058823529412</v>
      </c>
      <c r="R5" s="2">
        <v>5.62</v>
      </c>
      <c r="S5" s="2">
        <f t="shared" si="3"/>
        <v>5.62</v>
      </c>
      <c r="T5" s="2">
        <v>12</v>
      </c>
      <c r="U5" s="2">
        <v>9.622E-2</v>
      </c>
      <c r="V5" s="2">
        <v>9.622E-2</v>
      </c>
      <c r="W5" s="2">
        <v>9.622E-2</v>
      </c>
      <c r="Y5" s="2">
        <v>1</v>
      </c>
      <c r="Z5" t="s">
        <v>24</v>
      </c>
    </row>
    <row r="6" spans="1:26" ht="15" customHeight="1" x14ac:dyDescent="0.25">
      <c r="A6" s="11" t="s">
        <v>19</v>
      </c>
      <c r="B6" s="2">
        <v>0.25</v>
      </c>
      <c r="C6" s="2">
        <v>0.8</v>
      </c>
      <c r="D6" s="2">
        <f t="shared" si="1"/>
        <v>0.2</v>
      </c>
      <c r="E6" s="2">
        <v>0.16</v>
      </c>
      <c r="F6" s="2">
        <v>440</v>
      </c>
      <c r="G6" s="2">
        <v>0.6</v>
      </c>
      <c r="H6" s="2">
        <v>0.91</v>
      </c>
      <c r="I6" s="2">
        <f t="shared" si="0"/>
        <v>52.8</v>
      </c>
      <c r="J6" s="2">
        <v>1.4999999999999999E-2</v>
      </c>
      <c r="K6" s="2">
        <v>0.93</v>
      </c>
      <c r="L6" s="2">
        <f t="shared" si="2"/>
        <v>0.34999999999999976</v>
      </c>
      <c r="M6" s="2">
        <f>((B6-D6*L6))/(1-D6*L6)</f>
        <v>0.19354838709677424</v>
      </c>
      <c r="N6" s="2" t="s">
        <v>22</v>
      </c>
      <c r="O6" s="2" t="s">
        <v>48</v>
      </c>
      <c r="P6" s="2" t="s">
        <v>48</v>
      </c>
      <c r="Q6" s="2">
        <v>1.1142857142857141</v>
      </c>
      <c r="R6" s="2">
        <v>5.62</v>
      </c>
      <c r="S6" s="2">
        <f t="shared" si="3"/>
        <v>5.62</v>
      </c>
      <c r="T6" s="2">
        <f t="shared" ref="T6:T11" si="4">R6</f>
        <v>5.62</v>
      </c>
      <c r="U6" s="2">
        <v>0.13791028</v>
      </c>
      <c r="V6" s="2">
        <v>0.13791028</v>
      </c>
      <c r="W6" s="2">
        <v>0.13791028</v>
      </c>
      <c r="Y6" s="2">
        <v>1</v>
      </c>
      <c r="Z6" t="s">
        <v>24</v>
      </c>
    </row>
    <row r="7" spans="1:26" ht="15" customHeight="1" x14ac:dyDescent="0.25">
      <c r="A7" s="11" t="s">
        <v>3</v>
      </c>
      <c r="B7" s="2">
        <v>0.35</v>
      </c>
      <c r="C7" s="2">
        <v>0.95</v>
      </c>
      <c r="D7" s="2">
        <f t="shared" si="1"/>
        <v>0.33249999999999996</v>
      </c>
      <c r="E7" s="2">
        <v>9.6000000000000002E-2</v>
      </c>
      <c r="F7" s="2">
        <v>650</v>
      </c>
      <c r="G7" s="2">
        <v>0.52</v>
      </c>
      <c r="H7" s="2">
        <v>0.7</v>
      </c>
      <c r="I7" s="2">
        <f t="shared" si="0"/>
        <v>112.38499999999999</v>
      </c>
      <c r="J7" s="2">
        <v>0.12</v>
      </c>
      <c r="K7" s="2">
        <v>0.76</v>
      </c>
      <c r="L7" s="2">
        <f t="shared" si="2"/>
        <v>0.72180451127819556</v>
      </c>
      <c r="M7" s="2">
        <f>((B7-D7*L7))/K7</f>
        <v>0.14473684210526314</v>
      </c>
      <c r="N7" s="2" t="s">
        <v>57</v>
      </c>
      <c r="O7" s="2" t="s">
        <v>49</v>
      </c>
      <c r="P7" s="2" t="s">
        <v>49</v>
      </c>
      <c r="Q7" s="2">
        <v>36.006723577642234</v>
      </c>
      <c r="R7" s="2">
        <v>34.6</v>
      </c>
      <c r="S7" s="5">
        <v>41</v>
      </c>
      <c r="T7" s="5">
        <v>37</v>
      </c>
      <c r="U7" s="2">
        <v>4.1778447854954007E-2</v>
      </c>
      <c r="V7" s="2">
        <v>0.15600751498925869</v>
      </c>
      <c r="W7" s="2">
        <v>6.9662542755325824E-2</v>
      </c>
      <c r="Y7" s="2">
        <v>1</v>
      </c>
      <c r="Z7" t="s">
        <v>25</v>
      </c>
    </row>
    <row r="8" spans="1:26" ht="15" customHeight="1" x14ac:dyDescent="0.25">
      <c r="A8" s="11" t="s">
        <v>4</v>
      </c>
      <c r="B8" s="2">
        <v>0.35</v>
      </c>
      <c r="C8" s="2">
        <v>0.95</v>
      </c>
      <c r="D8" s="2">
        <f t="shared" si="1"/>
        <v>0.33249999999999996</v>
      </c>
      <c r="E8" s="2">
        <v>4.1000000000000002E-2</v>
      </c>
      <c r="F8" s="2">
        <v>620</v>
      </c>
      <c r="G8" s="2">
        <v>0.53</v>
      </c>
      <c r="H8" s="2">
        <v>0.55000000000000004</v>
      </c>
      <c r="I8" s="2">
        <f t="shared" si="0"/>
        <v>109.25949999999999</v>
      </c>
      <c r="J8" s="2">
        <v>0.12</v>
      </c>
      <c r="K8" s="2">
        <v>0.75</v>
      </c>
      <c r="L8" s="2">
        <f t="shared" si="2"/>
        <v>0.75187969924812037</v>
      </c>
      <c r="M8" s="2">
        <f t="shared" ref="M8:M19" si="5">((B8-D8*L8))/(1-D8*L8)</f>
        <v>0.1333333333333333</v>
      </c>
      <c r="N8" s="2" t="s">
        <v>57</v>
      </c>
      <c r="O8" s="2" t="s">
        <v>48</v>
      </c>
      <c r="P8" s="2" t="s">
        <v>49</v>
      </c>
      <c r="Q8" s="2">
        <v>37.214447929549898</v>
      </c>
      <c r="R8" s="2">
        <v>36.5</v>
      </c>
      <c r="S8" s="2">
        <f t="shared" si="3"/>
        <v>36.5</v>
      </c>
      <c r="T8" s="2">
        <v>46.16</v>
      </c>
      <c r="U8" s="2">
        <v>9.3776337901191109E-2</v>
      </c>
      <c r="V8" s="2">
        <v>9.3445806576041957E-2</v>
      </c>
      <c r="W8" s="2">
        <v>7.9978169487310125E-2</v>
      </c>
      <c r="Y8" s="2">
        <v>0.3</v>
      </c>
      <c r="Z8" t="s">
        <v>26</v>
      </c>
    </row>
    <row r="9" spans="1:26" ht="15" customHeight="1" x14ac:dyDescent="0.25">
      <c r="A9" s="11" t="s">
        <v>5</v>
      </c>
      <c r="B9" s="2">
        <v>0.87</v>
      </c>
      <c r="C9" s="2">
        <v>0.97</v>
      </c>
      <c r="D9" s="2">
        <f t="shared" si="1"/>
        <v>0.84389999999999998</v>
      </c>
      <c r="E9" s="2">
        <v>0.17025000000000001</v>
      </c>
      <c r="F9" s="2">
        <v>730</v>
      </c>
      <c r="G9" s="2">
        <v>0.52</v>
      </c>
      <c r="H9" s="2">
        <v>0.7</v>
      </c>
      <c r="I9" s="2">
        <f t="shared" si="0"/>
        <v>320.34444000000002</v>
      </c>
      <c r="J9" s="2">
        <v>1.4E-2</v>
      </c>
      <c r="K9" s="2">
        <v>0.25</v>
      </c>
      <c r="L9" s="2">
        <f t="shared" si="2"/>
        <v>0.88873089228581592</v>
      </c>
      <c r="M9" s="2">
        <f t="shared" si="5"/>
        <v>0.48</v>
      </c>
      <c r="N9" s="2" t="s">
        <v>57</v>
      </c>
      <c r="O9" s="2" t="s">
        <v>49</v>
      </c>
      <c r="P9" s="2" t="s">
        <v>49</v>
      </c>
      <c r="Q9" s="2">
        <v>186.0488184364655</v>
      </c>
      <c r="R9" s="2">
        <v>145.4</v>
      </c>
      <c r="S9" s="2">
        <v>189</v>
      </c>
      <c r="T9" s="2">
        <v>126</v>
      </c>
      <c r="U9" s="2">
        <v>0.37939707042775334</v>
      </c>
      <c r="V9" s="2">
        <v>0.40607269695848719</v>
      </c>
      <c r="W9" s="2">
        <v>0.32461519775944542</v>
      </c>
      <c r="Y9" s="2">
        <v>0.03</v>
      </c>
      <c r="Z9" t="s">
        <v>26</v>
      </c>
    </row>
    <row r="10" spans="1:26" ht="15" customHeight="1" x14ac:dyDescent="0.25">
      <c r="A10" s="11" t="s">
        <v>6</v>
      </c>
      <c r="B10" s="2">
        <v>0.35</v>
      </c>
      <c r="C10" s="2">
        <v>0.9</v>
      </c>
      <c r="D10" s="2">
        <f t="shared" si="1"/>
        <v>0.315</v>
      </c>
      <c r="E10" s="2">
        <v>0.17799999999999999</v>
      </c>
      <c r="F10" s="2">
        <v>600</v>
      </c>
      <c r="G10" s="2">
        <v>0.53</v>
      </c>
      <c r="H10" s="2">
        <v>0.55000000000000004</v>
      </c>
      <c r="I10" s="2">
        <f t="shared" si="0"/>
        <v>100.17</v>
      </c>
      <c r="J10" s="2">
        <v>9.7000000000000003E-2</v>
      </c>
      <c r="K10" s="2">
        <v>0.75</v>
      </c>
      <c r="L10" s="2">
        <f t="shared" si="2"/>
        <v>0.79365079365079361</v>
      </c>
      <c r="M10" s="2">
        <f t="shared" si="5"/>
        <v>0.1333333333333333</v>
      </c>
      <c r="N10" s="2" t="s">
        <v>28</v>
      </c>
      <c r="O10" s="2" t="s">
        <v>48</v>
      </c>
      <c r="P10" s="2" t="s">
        <v>49</v>
      </c>
      <c r="Q10" s="2">
        <v>28.88281276455271</v>
      </c>
      <c r="R10" s="2">
        <v>24.1</v>
      </c>
      <c r="S10" s="2">
        <v>35</v>
      </c>
      <c r="T10" s="2">
        <v>42.25</v>
      </c>
      <c r="U10" s="2">
        <v>0.13353962094364949</v>
      </c>
      <c r="V10" s="2">
        <v>0.13954283896869971</v>
      </c>
      <c r="W10" s="2">
        <v>0.14039281107569343</v>
      </c>
      <c r="Y10" s="2">
        <v>0.3</v>
      </c>
      <c r="Z10" t="s">
        <v>28</v>
      </c>
    </row>
    <row r="11" spans="1:26" ht="15" customHeight="1" x14ac:dyDescent="0.25">
      <c r="A11" s="11" t="s">
        <v>7</v>
      </c>
      <c r="B11" s="2">
        <v>0.44500000000000001</v>
      </c>
      <c r="C11" s="2">
        <v>0.745</v>
      </c>
      <c r="D11" s="2">
        <f t="shared" si="1"/>
        <v>0.33152500000000001</v>
      </c>
      <c r="E11" s="2">
        <v>4.1399999999999999E-2</v>
      </c>
      <c r="F11" s="2">
        <v>500</v>
      </c>
      <c r="G11" s="2">
        <v>0.55000000000000004</v>
      </c>
      <c r="H11" s="2">
        <v>0.5</v>
      </c>
      <c r="I11" s="2">
        <f t="shared" si="0"/>
        <v>91.169375000000016</v>
      </c>
      <c r="J11" s="2">
        <v>0</v>
      </c>
      <c r="K11" s="2">
        <v>0.76</v>
      </c>
      <c r="L11" s="2">
        <f t="shared" si="2"/>
        <v>0.72392730563305929</v>
      </c>
      <c r="M11" s="2">
        <f t="shared" si="5"/>
        <v>0.26973684210526316</v>
      </c>
      <c r="N11" s="2" t="s">
        <v>22</v>
      </c>
      <c r="O11" s="2" t="s">
        <v>48</v>
      </c>
      <c r="P11" s="2" t="s">
        <v>48</v>
      </c>
      <c r="Q11" s="2">
        <f>R11</f>
        <v>17.59</v>
      </c>
      <c r="R11" s="2">
        <v>17.59</v>
      </c>
      <c r="S11" s="2">
        <f t="shared" si="3"/>
        <v>17.59</v>
      </c>
      <c r="T11" s="2">
        <f t="shared" si="4"/>
        <v>17.59</v>
      </c>
      <c r="U11" s="2">
        <v>5.6032209200000002E-2</v>
      </c>
      <c r="V11" s="2">
        <v>5.6032209200000002E-2</v>
      </c>
      <c r="W11" s="2">
        <v>5.6032209200000002E-2</v>
      </c>
      <c r="Y11" s="2">
        <v>0.1</v>
      </c>
      <c r="Z11" t="s">
        <v>24</v>
      </c>
    </row>
    <row r="12" spans="1:26" ht="15" customHeight="1" x14ac:dyDescent="0.25">
      <c r="A12" s="11" t="s">
        <v>8</v>
      </c>
      <c r="B12" s="2">
        <v>0.23</v>
      </c>
      <c r="C12" s="2">
        <v>0.92</v>
      </c>
      <c r="D12" s="2">
        <f t="shared" si="1"/>
        <v>0.21160000000000001</v>
      </c>
      <c r="E12" s="2">
        <v>0.22</v>
      </c>
      <c r="F12" s="2">
        <v>700</v>
      </c>
      <c r="G12" s="2">
        <v>0.51</v>
      </c>
      <c r="H12" s="2">
        <v>0.7</v>
      </c>
      <c r="I12" s="2">
        <f t="shared" si="0"/>
        <v>75.541200000000003</v>
      </c>
      <c r="J12" s="2">
        <v>0.05</v>
      </c>
      <c r="K12" s="2">
        <v>0.8</v>
      </c>
      <c r="L12" s="2">
        <f t="shared" si="2"/>
        <v>0.94517958412098269</v>
      </c>
      <c r="M12" s="2">
        <f t="shared" si="5"/>
        <v>3.7500000000000068E-2</v>
      </c>
      <c r="N12" s="2" t="s">
        <v>57</v>
      </c>
      <c r="O12" s="2" t="s">
        <v>48</v>
      </c>
      <c r="P12" s="2" t="s">
        <v>49</v>
      </c>
      <c r="Q12" s="5">
        <v>30</v>
      </c>
      <c r="R12" s="2">
        <v>29.4</v>
      </c>
      <c r="S12" s="5">
        <v>27</v>
      </c>
      <c r="T12" s="5">
        <v>21</v>
      </c>
      <c r="U12" s="2">
        <v>4.8552360695963914E-2</v>
      </c>
      <c r="V12" s="2">
        <v>3.4643217819555649E-2</v>
      </c>
      <c r="W12" s="2">
        <v>4.7735564668820778E-2</v>
      </c>
      <c r="Y12" s="2">
        <v>0.3</v>
      </c>
      <c r="Z12" t="s">
        <v>26</v>
      </c>
    </row>
    <row r="13" spans="1:26" ht="15" customHeight="1" x14ac:dyDescent="0.25">
      <c r="A13" s="11" t="s">
        <v>9</v>
      </c>
      <c r="B13" s="2">
        <v>0.51</v>
      </c>
      <c r="C13" s="2">
        <v>0.93</v>
      </c>
      <c r="D13" s="2">
        <f t="shared" si="1"/>
        <v>0.47430000000000005</v>
      </c>
      <c r="E13" s="2">
        <v>0.21</v>
      </c>
      <c r="F13" s="2">
        <v>300</v>
      </c>
      <c r="G13" s="2">
        <v>0.51</v>
      </c>
      <c r="H13" s="2">
        <v>0.1985294117647059</v>
      </c>
      <c r="I13" s="2">
        <f t="shared" si="0"/>
        <v>72.567900000000009</v>
      </c>
      <c r="J13" s="2">
        <v>0.08</v>
      </c>
      <c r="K13" s="2">
        <v>0.6</v>
      </c>
      <c r="L13" s="2">
        <f t="shared" si="2"/>
        <v>0.84334809192494198</v>
      </c>
      <c r="M13" s="2">
        <f t="shared" si="5"/>
        <v>0.18333333333333332</v>
      </c>
      <c r="N13" s="2" t="s">
        <v>58</v>
      </c>
      <c r="O13" s="2" t="s">
        <v>48</v>
      </c>
      <c r="P13" s="2" t="s">
        <v>48</v>
      </c>
      <c r="Q13" s="2">
        <v>35</v>
      </c>
      <c r="R13" s="2">
        <v>35</v>
      </c>
      <c r="S13" s="2">
        <v>35</v>
      </c>
      <c r="T13" s="2">
        <f t="shared" ref="T13:T16" si="6">R13</f>
        <v>35</v>
      </c>
      <c r="U13" s="2">
        <v>7.8339818417639401E-3</v>
      </c>
      <c r="V13" s="2">
        <v>8.8693098384728299E-3</v>
      </c>
      <c r="W13" s="2">
        <v>7.3123486682808696E-3</v>
      </c>
      <c r="Y13" s="2">
        <v>1</v>
      </c>
      <c r="Z13" t="s">
        <v>27</v>
      </c>
    </row>
    <row r="14" spans="1:26" ht="15" customHeight="1" x14ac:dyDescent="0.25">
      <c r="A14" s="11" t="s">
        <v>10</v>
      </c>
      <c r="B14" s="2">
        <v>0.86</v>
      </c>
      <c r="C14" s="2">
        <v>0.91900000000000004</v>
      </c>
      <c r="D14" s="2">
        <f t="shared" si="1"/>
        <v>0.79034000000000004</v>
      </c>
      <c r="E14" s="2">
        <v>0.10199999999999999</v>
      </c>
      <c r="F14" s="2">
        <v>370</v>
      </c>
      <c r="G14" s="2">
        <v>0.50800000000000001</v>
      </c>
      <c r="H14" s="2">
        <v>0.14000000000000001</v>
      </c>
      <c r="I14" s="2">
        <f t="shared" si="0"/>
        <v>148.55230640000002</v>
      </c>
      <c r="J14" s="2">
        <v>0.05</v>
      </c>
      <c r="K14" s="2">
        <v>0.6</v>
      </c>
      <c r="L14" s="2">
        <f t="shared" si="2"/>
        <v>0.50611129387352283</v>
      </c>
      <c r="M14" s="2">
        <f t="shared" si="5"/>
        <v>0.76666666666666672</v>
      </c>
      <c r="N14" s="2" t="s">
        <v>58</v>
      </c>
      <c r="O14" s="2" t="s">
        <v>48</v>
      </c>
      <c r="P14" s="2" t="s">
        <v>48</v>
      </c>
      <c r="Q14" s="2">
        <v>100</v>
      </c>
      <c r="R14" s="2">
        <v>110</v>
      </c>
      <c r="S14" s="2">
        <v>90</v>
      </c>
      <c r="T14" s="2">
        <v>90</v>
      </c>
      <c r="U14" s="2">
        <v>3.13843137254902E-3</v>
      </c>
      <c r="V14" s="2">
        <v>3.6108695652173899E-3</v>
      </c>
      <c r="W14" s="2">
        <v>2.8914893617021302E-3</v>
      </c>
      <c r="Y14" s="2">
        <v>1</v>
      </c>
      <c r="Z14" t="s">
        <v>27</v>
      </c>
    </row>
    <row r="15" spans="1:26" ht="15" customHeight="1" x14ac:dyDescent="0.25">
      <c r="A15" s="11" t="s">
        <v>11</v>
      </c>
      <c r="B15" s="2">
        <v>0.3</v>
      </c>
      <c r="C15" s="2">
        <v>0.88</v>
      </c>
      <c r="D15" s="2">
        <f t="shared" si="1"/>
        <v>0.26400000000000001</v>
      </c>
      <c r="E15" s="2">
        <v>0.17799999999999999</v>
      </c>
      <c r="F15" s="2">
        <v>560</v>
      </c>
      <c r="G15" s="2">
        <v>0.55000000000000004</v>
      </c>
      <c r="H15" s="2">
        <v>0.65</v>
      </c>
      <c r="I15" s="2">
        <f t="shared" si="0"/>
        <v>81.312000000000012</v>
      </c>
      <c r="J15" s="2">
        <v>0.1</v>
      </c>
      <c r="K15" s="2">
        <v>0.9</v>
      </c>
      <c r="L15" s="2">
        <f t="shared" si="2"/>
        <v>0.37878787878787867</v>
      </c>
      <c r="M15" s="2">
        <f t="shared" si="5"/>
        <v>0.22222222222222224</v>
      </c>
      <c r="N15" s="2" t="s">
        <v>28</v>
      </c>
      <c r="O15" s="2" t="s">
        <v>48</v>
      </c>
      <c r="P15" s="2" t="s">
        <v>49</v>
      </c>
      <c r="Q15" s="2">
        <f>Q10</f>
        <v>28.88281276455271</v>
      </c>
      <c r="R15" s="2">
        <f>R10</f>
        <v>24.1</v>
      </c>
      <c r="S15" s="2">
        <f>S10</f>
        <v>35</v>
      </c>
      <c r="T15" s="2">
        <f t="shared" si="6"/>
        <v>24.1</v>
      </c>
      <c r="U15" s="2">
        <v>0.25814684042050889</v>
      </c>
      <c r="V15" s="2">
        <v>0.15264322958667709</v>
      </c>
      <c r="W15" s="2">
        <v>0.18391142753093187</v>
      </c>
      <c r="Y15" s="2">
        <v>0.3</v>
      </c>
      <c r="Z15" t="s">
        <v>28</v>
      </c>
    </row>
    <row r="16" spans="1:26" ht="15" customHeight="1" x14ac:dyDescent="0.25">
      <c r="A16" s="11" t="s">
        <v>12</v>
      </c>
      <c r="B16" s="2">
        <v>0.28000000000000003</v>
      </c>
      <c r="C16" s="2">
        <v>0.93</v>
      </c>
      <c r="D16" s="2">
        <f t="shared" si="1"/>
        <v>0.26040000000000002</v>
      </c>
      <c r="E16" s="2">
        <v>0.115</v>
      </c>
      <c r="F16" s="2">
        <v>480</v>
      </c>
      <c r="G16" s="2">
        <v>0.57999999999999996</v>
      </c>
      <c r="H16" s="2">
        <v>0.5357142857142857</v>
      </c>
      <c r="I16" s="2">
        <f t="shared" si="0"/>
        <v>72.495359999999991</v>
      </c>
      <c r="J16" s="2">
        <v>0.1</v>
      </c>
      <c r="K16" s="2">
        <v>0.75</v>
      </c>
      <c r="L16" s="2">
        <f t="shared" si="2"/>
        <v>0.96006144393241155</v>
      </c>
      <c r="M16" s="2">
        <f t="shared" si="5"/>
        <v>4.0000000000000036E-2</v>
      </c>
      <c r="N16" s="2" t="s">
        <v>28</v>
      </c>
      <c r="O16" s="2" t="s">
        <v>48</v>
      </c>
      <c r="P16" s="2" t="s">
        <v>49</v>
      </c>
      <c r="Q16" s="2">
        <v>28</v>
      </c>
      <c r="R16" s="2">
        <v>32</v>
      </c>
      <c r="S16" s="2">
        <v>30</v>
      </c>
      <c r="T16" s="2">
        <f t="shared" si="6"/>
        <v>32</v>
      </c>
      <c r="U16" s="2">
        <v>3.1076302357657279E-2</v>
      </c>
      <c r="V16" s="2">
        <v>3.1011724690990578E-2</v>
      </c>
      <c r="W16" s="2">
        <v>3.1029140024323984E-2</v>
      </c>
      <c r="Y16" s="2">
        <v>1</v>
      </c>
      <c r="Z16" t="s">
        <v>30</v>
      </c>
    </row>
    <row r="17" spans="1:26" ht="15" customHeight="1" x14ac:dyDescent="0.25">
      <c r="A17" s="11" t="s">
        <v>13</v>
      </c>
      <c r="B17" s="2">
        <v>0.36</v>
      </c>
      <c r="C17" s="2">
        <v>0.93</v>
      </c>
      <c r="D17" s="2">
        <f t="shared" si="1"/>
        <v>0.33479999999999999</v>
      </c>
      <c r="E17" s="2">
        <v>0.17799999999999999</v>
      </c>
      <c r="F17" s="2">
        <v>400</v>
      </c>
      <c r="G17" s="2">
        <v>0.53</v>
      </c>
      <c r="H17" s="2">
        <f>H10</f>
        <v>0.55000000000000004</v>
      </c>
      <c r="I17" s="2">
        <f t="shared" si="0"/>
        <v>70.977599999999995</v>
      </c>
      <c r="J17" s="2">
        <v>0.12</v>
      </c>
      <c r="K17" s="2">
        <v>0.75</v>
      </c>
      <c r="L17" s="2">
        <f t="shared" si="2"/>
        <v>0.74671445639187572</v>
      </c>
      <c r="M17" s="2">
        <f t="shared" si="5"/>
        <v>0.1466666666666667</v>
      </c>
      <c r="N17" s="2" t="s">
        <v>28</v>
      </c>
      <c r="O17" s="2" t="s">
        <v>48</v>
      </c>
      <c r="P17" s="2" t="s">
        <v>49</v>
      </c>
      <c r="Q17" s="2">
        <f>AVERAGE(150,125)*B17</f>
        <v>49.5</v>
      </c>
      <c r="R17" s="2">
        <v>40</v>
      </c>
      <c r="S17" s="2">
        <v>35</v>
      </c>
      <c r="T17" s="2">
        <v>40</v>
      </c>
      <c r="U17" s="2">
        <v>8.1474820143884897E-3</v>
      </c>
      <c r="V17" s="2">
        <v>8.1474820143884897E-3</v>
      </c>
      <c r="W17" s="2">
        <v>8.1474820143884897E-3</v>
      </c>
      <c r="Y17" s="2">
        <v>0.5</v>
      </c>
      <c r="Z17" t="s">
        <v>29</v>
      </c>
    </row>
    <row r="18" spans="1:26" ht="15" customHeight="1" x14ac:dyDescent="0.25">
      <c r="A18" s="11" t="s">
        <v>14</v>
      </c>
      <c r="B18" s="2">
        <v>0.27500000000000002</v>
      </c>
      <c r="C18" s="2">
        <v>0.8</v>
      </c>
      <c r="D18" s="2">
        <f t="shared" ref="D18" si="7">B18*C18</f>
        <v>0.22000000000000003</v>
      </c>
      <c r="E18" s="2">
        <v>0.19</v>
      </c>
      <c r="F18" s="2">
        <v>400</v>
      </c>
      <c r="G18" s="2">
        <v>0.53</v>
      </c>
      <c r="H18" s="2">
        <v>0.83</v>
      </c>
      <c r="I18" s="2">
        <f t="shared" si="0"/>
        <v>46.640000000000008</v>
      </c>
      <c r="J18" s="2">
        <v>0.01</v>
      </c>
      <c r="K18" s="2">
        <v>0.93</v>
      </c>
      <c r="L18" s="2">
        <f t="shared" si="2"/>
        <v>0.3181818181818179</v>
      </c>
      <c r="M18" s="2">
        <f t="shared" si="5"/>
        <v>0.22043010752688177</v>
      </c>
      <c r="N18" s="2" t="s">
        <v>58</v>
      </c>
      <c r="O18" s="2" t="s">
        <v>48</v>
      </c>
      <c r="P18" s="2" t="s">
        <v>48</v>
      </c>
      <c r="Q18" s="2">
        <v>8</v>
      </c>
      <c r="R18" s="2">
        <v>8</v>
      </c>
      <c r="S18" s="2">
        <v>8</v>
      </c>
      <c r="T18" s="2">
        <v>8</v>
      </c>
      <c r="U18" s="2">
        <v>9.622E-2</v>
      </c>
      <c r="V18" s="2">
        <v>9.622E-2</v>
      </c>
      <c r="W18" s="2">
        <v>9.622E-2</v>
      </c>
      <c r="Y18" s="2">
        <v>1</v>
      </c>
      <c r="Z18" t="s">
        <v>24</v>
      </c>
    </row>
    <row r="19" spans="1:26" ht="15" customHeight="1" x14ac:dyDescent="0.25">
      <c r="A19" s="11" t="s">
        <v>15</v>
      </c>
      <c r="B19" s="2">
        <v>6.5000000000000002E-2</v>
      </c>
      <c r="C19" s="2">
        <v>0.75</v>
      </c>
      <c r="D19" s="2">
        <f>B19*C19</f>
        <v>4.8750000000000002E-2</v>
      </c>
      <c r="E19" s="2">
        <v>0.02</v>
      </c>
      <c r="F19" s="2">
        <v>0</v>
      </c>
      <c r="G19" s="2">
        <v>0.01</v>
      </c>
      <c r="H19" s="2">
        <v>1</v>
      </c>
      <c r="I19" s="2">
        <f t="shared" si="0"/>
        <v>0</v>
      </c>
      <c r="J19" s="2">
        <v>0</v>
      </c>
      <c r="K19" s="2">
        <v>1E-3</v>
      </c>
      <c r="L19" s="2">
        <v>0</v>
      </c>
      <c r="M19" s="2">
        <f t="shared" si="5"/>
        <v>6.5000000000000002E-2</v>
      </c>
      <c r="N19" s="2" t="s">
        <v>0</v>
      </c>
      <c r="O19" s="2" t="s">
        <v>48</v>
      </c>
      <c r="P19" s="2" t="s">
        <v>48</v>
      </c>
      <c r="Q19" s="2">
        <v>0.75</v>
      </c>
      <c r="R19" s="2">
        <v>0.75</v>
      </c>
      <c r="S19" s="2">
        <v>0.75</v>
      </c>
      <c r="T19" s="2">
        <v>0.75</v>
      </c>
      <c r="U19" s="7">
        <v>0</v>
      </c>
      <c r="V19" s="7">
        <v>0</v>
      </c>
      <c r="W19" s="7">
        <v>0</v>
      </c>
      <c r="Y19" s="2">
        <v>1</v>
      </c>
      <c r="Z19" t="s">
        <v>15</v>
      </c>
    </row>
    <row r="21" spans="1:26" x14ac:dyDescent="0.25">
      <c r="U21" s="1"/>
      <c r="V21" s="1"/>
      <c r="W21" s="1"/>
    </row>
    <row r="22" spans="1:26" x14ac:dyDescent="0.25">
      <c r="U22" s="1"/>
      <c r="V22" s="1"/>
      <c r="W22" s="1"/>
    </row>
    <row r="23" spans="1:26" x14ac:dyDescent="0.25">
      <c r="D23" s="13"/>
      <c r="U23" s="1"/>
      <c r="V23" s="1"/>
      <c r="W23" s="1"/>
    </row>
    <row r="24" spans="1:26" x14ac:dyDescent="0.25">
      <c r="U24" s="1"/>
      <c r="V24" s="1"/>
      <c r="W24" s="1"/>
    </row>
    <row r="25" spans="1:26" x14ac:dyDescent="0.25">
      <c r="U25" s="1"/>
      <c r="V25" s="1"/>
      <c r="W25" s="1"/>
    </row>
    <row r="26" spans="1:26" x14ac:dyDescent="0.25">
      <c r="U26" s="1"/>
      <c r="V26" s="1"/>
      <c r="W26" s="1"/>
    </row>
    <row r="27" spans="1:26" x14ac:dyDescent="0.25">
      <c r="U27" s="1"/>
      <c r="V27" s="1"/>
      <c r="W27" s="1"/>
    </row>
    <row r="28" spans="1:26" x14ac:dyDescent="0.25">
      <c r="U28" s="1"/>
      <c r="V28" s="1"/>
      <c r="W28" s="1"/>
    </row>
    <row r="29" spans="1:26" x14ac:dyDescent="0.25">
      <c r="U29" s="1"/>
      <c r="V29" s="1"/>
      <c r="W29" s="1"/>
    </row>
    <row r="30" spans="1:26" x14ac:dyDescent="0.25">
      <c r="U30" s="1"/>
      <c r="V30" s="1"/>
      <c r="W30" s="1"/>
    </row>
    <row r="31" spans="1:26" x14ac:dyDescent="0.25">
      <c r="U31" s="1"/>
      <c r="V31" s="1"/>
      <c r="W31" s="1"/>
    </row>
    <row r="32" spans="1:26" x14ac:dyDescent="0.25">
      <c r="U32" s="1"/>
      <c r="V32" s="1"/>
      <c r="W32" s="1"/>
    </row>
    <row r="33" spans="21:23" x14ac:dyDescent="0.25">
      <c r="U33" s="1"/>
      <c r="V33" s="1"/>
      <c r="W33" s="1"/>
    </row>
    <row r="34" spans="21:23" x14ac:dyDescent="0.25">
      <c r="U34" s="1"/>
      <c r="V34" s="1"/>
      <c r="W34" s="1"/>
    </row>
    <row r="35" spans="21:23" x14ac:dyDescent="0.25">
      <c r="U35" s="1"/>
      <c r="V35" s="1"/>
      <c r="W35" s="1"/>
    </row>
    <row r="36" spans="21:23" x14ac:dyDescent="0.25">
      <c r="U36" s="1"/>
      <c r="V36" s="1"/>
      <c r="W36" s="1"/>
    </row>
    <row r="37" spans="21:23" x14ac:dyDescent="0.25">
      <c r="U37" s="1"/>
      <c r="V37" s="1"/>
      <c r="W37" s="1"/>
    </row>
    <row r="38" spans="21:23" x14ac:dyDescent="0.25">
      <c r="U38" s="1"/>
    </row>
    <row r="39" spans="21:23" x14ac:dyDescent="0.25">
      <c r="U39" s="1"/>
    </row>
    <row r="40" spans="21:23" x14ac:dyDescent="0.25">
      <c r="U40" s="1"/>
    </row>
    <row r="41" spans="21:23" x14ac:dyDescent="0.25">
      <c r="U41" s="1"/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Güsewell, Joshua</dc:creator>
  <cp:lastModifiedBy>Joshua Güsewell</cp:lastModifiedBy>
  <dcterms:created xsi:type="dcterms:W3CDTF">2023-01-23T10:37:30Z</dcterms:created>
  <dcterms:modified xsi:type="dcterms:W3CDTF">2023-02-16T19:51:12Z</dcterms:modified>
</cp:coreProperties>
</file>