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4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5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6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7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drawings/drawing8.xml" ContentType="application/vnd.openxmlformats-officedocument.drawing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drawings/drawing9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10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drawings/drawing11.xml" ContentType="application/vnd.openxmlformats-officedocument.drawing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drawings/drawing12.xml" ContentType="application/vnd.openxmlformats-officedocument.drawing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drawings/drawing13.xml" ContentType="application/vnd.openxmlformats-officedocument.drawing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drawings/drawing14.xml" ContentType="application/vnd.openxmlformats-officedocument.drawing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drawings/drawing15.xml" ContentType="application/vnd.openxmlformats-officedocument.drawing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charts/chart92.xml" ContentType="application/vnd.openxmlformats-officedocument.drawingml.chart+xml"/>
  <Override PartName="/xl/drawings/drawing16.xml" ContentType="application/vnd.openxmlformats-officedocument.drawing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drawings/drawing17.xml" ContentType="application/vnd.openxmlformats-officedocument.drawing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drawings/drawing18.xml" ContentType="application/vnd.openxmlformats-officedocument.drawing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drawings/drawing19.xml" ContentType="application/vnd.openxmlformats-officedocument.drawing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charts/chart116.xml" ContentType="application/vnd.openxmlformats-officedocument.drawingml.chart+xml"/>
  <Override PartName="/xl/drawings/drawing20.xml" ContentType="application/vnd.openxmlformats-officedocument.drawing+xml"/>
  <Override PartName="/xl/charts/chart117.xml" ContentType="application/vnd.openxmlformats-officedocument.drawingml.chart+xml"/>
  <Override PartName="/xl/charts/chart118.xml" ContentType="application/vnd.openxmlformats-officedocument.drawingml.chart+xml"/>
  <Override PartName="/xl/charts/chart119.xml" ContentType="application/vnd.openxmlformats-officedocument.drawingml.chart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drawings/drawing21.xml" ContentType="application/vnd.openxmlformats-officedocument.drawing+xml"/>
  <Override PartName="/xl/charts/chart123.xml" ContentType="application/vnd.openxmlformats-officedocument.drawingml.chart+xml"/>
  <Override PartName="/xl/charts/chart124.xml" ContentType="application/vnd.openxmlformats-officedocument.drawingml.chart+xml"/>
  <Override PartName="/xl/charts/chart125.xml" ContentType="application/vnd.openxmlformats-officedocument.drawingml.chart+xml"/>
  <Override PartName="/xl/charts/chart126.xml" ContentType="application/vnd.openxmlformats-officedocument.drawingml.chart+xml"/>
  <Override PartName="/xl/charts/chart127.xml" ContentType="application/vnd.openxmlformats-officedocument.drawingml.chart+xml"/>
  <Override PartName="/xl/charts/chart128.xml" ContentType="application/vnd.openxmlformats-officedocument.drawingml.chart+xml"/>
  <Override PartName="/xl/drawings/drawing22.xml" ContentType="application/vnd.openxmlformats-officedocument.drawing+xml"/>
  <Override PartName="/xl/charts/chart129.xml" ContentType="application/vnd.openxmlformats-officedocument.drawingml.chart+xml"/>
  <Override PartName="/xl/charts/chart130.xml" ContentType="application/vnd.openxmlformats-officedocument.drawingml.chart+xml"/>
  <Override PartName="/xl/charts/chart131.xml" ContentType="application/vnd.openxmlformats-officedocument.drawingml.chart+xml"/>
  <Override PartName="/xl/charts/chart132.xml" ContentType="application/vnd.openxmlformats-officedocument.drawingml.chart+xml"/>
  <Override PartName="/xl/charts/chart133.xml" ContentType="application/vnd.openxmlformats-officedocument.drawingml.chart+xml"/>
  <Override PartName="/xl/charts/chart134.xml" ContentType="application/vnd.openxmlformats-officedocument.drawingml.chart+xml"/>
  <Override PartName="/xl/drawings/drawing23.xml" ContentType="application/vnd.openxmlformats-officedocument.drawing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charts/chart140.xml" ContentType="application/vnd.openxmlformats-officedocument.drawingml.chart+xml"/>
  <Override PartName="/xl/drawings/drawing24.xml" ContentType="application/vnd.openxmlformats-officedocument.drawing+xml"/>
  <Override PartName="/xl/charts/chart141.xml" ContentType="application/vnd.openxmlformats-officedocument.drawingml.chart+xml"/>
  <Override PartName="/xl/charts/chart142.xml" ContentType="application/vnd.openxmlformats-officedocument.drawingml.chart+xml"/>
  <Override PartName="/xl/charts/chart143.xml" ContentType="application/vnd.openxmlformats-officedocument.drawingml.chart+xml"/>
  <Override PartName="/xl/charts/chart144.xml" ContentType="application/vnd.openxmlformats-officedocument.drawingml.chart+xml"/>
  <Override PartName="/xl/charts/chart145.xml" ContentType="application/vnd.openxmlformats-officedocument.drawingml.chart+xml"/>
  <Override PartName="/xl/charts/chart146.xml" ContentType="application/vnd.openxmlformats-officedocument.drawingml.chart+xml"/>
  <Override PartName="/xl/drawings/drawing25.xml" ContentType="application/vnd.openxmlformats-officedocument.drawing+xml"/>
  <Override PartName="/xl/charts/chart147.xml" ContentType="application/vnd.openxmlformats-officedocument.drawingml.chart+xml"/>
  <Override PartName="/xl/charts/chart148.xml" ContentType="application/vnd.openxmlformats-officedocument.drawingml.chart+xml"/>
  <Override PartName="/xl/charts/chart149.xml" ContentType="application/vnd.openxmlformats-officedocument.drawingml.chart+xml"/>
  <Override PartName="/xl/charts/chart150.xml" ContentType="application/vnd.openxmlformats-officedocument.drawingml.chart+xml"/>
  <Override PartName="/xl/charts/chart151.xml" ContentType="application/vnd.openxmlformats-officedocument.drawingml.chart+xml"/>
  <Override PartName="/xl/charts/chart152.xml" ContentType="application/vnd.openxmlformats-officedocument.drawingml.chart+xml"/>
  <Override PartName="/xl/drawings/drawing26.xml" ContentType="application/vnd.openxmlformats-officedocument.drawing+xml"/>
  <Override PartName="/xl/charts/chart153.xml" ContentType="application/vnd.openxmlformats-officedocument.drawingml.chart+xml"/>
  <Override PartName="/xl/charts/chart154.xml" ContentType="application/vnd.openxmlformats-officedocument.drawingml.chart+xml"/>
  <Override PartName="/xl/charts/chart155.xml" ContentType="application/vnd.openxmlformats-officedocument.drawingml.chart+xml"/>
  <Override PartName="/xl/charts/chart156.xml" ContentType="application/vnd.openxmlformats-officedocument.drawingml.chart+xml"/>
  <Override PartName="/xl/charts/chart157.xml" ContentType="application/vnd.openxmlformats-officedocument.drawingml.chart+xml"/>
  <Override PartName="/xl/charts/chart158.xml" ContentType="application/vnd.openxmlformats-officedocument.drawingml.chart+xml"/>
  <Override PartName="/xl/drawings/drawing27.xml" ContentType="application/vnd.openxmlformats-officedocument.drawing+xml"/>
  <Override PartName="/xl/charts/chart159.xml" ContentType="application/vnd.openxmlformats-officedocument.drawingml.chart+xml"/>
  <Override PartName="/xl/charts/chart160.xml" ContentType="application/vnd.openxmlformats-officedocument.drawingml.chart+xml"/>
  <Override PartName="/xl/charts/chart161.xml" ContentType="application/vnd.openxmlformats-officedocument.drawingml.chart+xml"/>
  <Override PartName="/xl/charts/chart162.xml" ContentType="application/vnd.openxmlformats-officedocument.drawingml.chart+xml"/>
  <Override PartName="/xl/charts/chart163.xml" ContentType="application/vnd.openxmlformats-officedocument.drawingml.chart+xml"/>
  <Override PartName="/xl/charts/chart164.xml" ContentType="application/vnd.openxmlformats-officedocument.drawingml.chart+xml"/>
  <Override PartName="/xl/drawings/drawing28.xml" ContentType="application/vnd.openxmlformats-officedocument.drawing+xml"/>
  <Override PartName="/xl/charts/chart165.xml" ContentType="application/vnd.openxmlformats-officedocument.drawingml.chart+xml"/>
  <Override PartName="/xl/charts/chart166.xml" ContentType="application/vnd.openxmlformats-officedocument.drawingml.chart+xml"/>
  <Override PartName="/xl/charts/chart167.xml" ContentType="application/vnd.openxmlformats-officedocument.drawingml.chart+xml"/>
  <Override PartName="/xl/charts/chart168.xml" ContentType="application/vnd.openxmlformats-officedocument.drawingml.chart+xml"/>
  <Override PartName="/xl/charts/chart169.xml" ContentType="application/vnd.openxmlformats-officedocument.drawingml.chart+xml"/>
  <Override PartName="/xl/charts/chart17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Lacombe\Desktop\Grain size and componentry\"/>
    </mc:Choice>
  </mc:AlternateContent>
  <xr:revisionPtr revIDLastSave="0" documentId="13_ncr:1_{CE9AB8EC-4614-4042-A149-665F6DAD3D92}" xr6:coauthVersionLast="47" xr6:coauthVersionMax="47" xr10:uidLastSave="{00000000-0000-0000-0000-000000000000}"/>
  <bookViews>
    <workbookView xWindow="-110" yWindow="-110" windowWidth="19420" windowHeight="10420" tabRatio="768" xr2:uid="{00000000-000D-0000-FFFF-FFFF00000000}"/>
  </bookViews>
  <sheets>
    <sheet name="Resume" sheetId="2" r:id="rId1"/>
    <sheet name="Blank" sheetId="3" r:id="rId2"/>
    <sheet name="MAY190403_2" sheetId="4" state="hidden" r:id="rId3"/>
    <sheet name="MAY190403_3" sheetId="5" r:id="rId4"/>
    <sheet name="MAY190404_3" sheetId="10" r:id="rId5"/>
    <sheet name="MAY190405_3" sheetId="11" r:id="rId6"/>
    <sheet name="MAY190405_4" sheetId="12" r:id="rId7"/>
    <sheet name="MAY190405_4_aggr" sheetId="26" r:id="rId8"/>
    <sheet name="MAY190405_4_no_aggr" sheetId="25" r:id="rId9"/>
    <sheet name="MAY190405_5" sheetId="13" r:id="rId10"/>
    <sheet name="MAY190405_6" sheetId="14" r:id="rId11"/>
    <sheet name="MAY190405_7" sheetId="15" r:id="rId12"/>
    <sheet name="MAY190407_9" sheetId="23" r:id="rId13"/>
    <sheet name="MAY210715_1" sheetId="28" r:id="rId14"/>
    <sheet name="MAY210715_2" sheetId="29" r:id="rId15"/>
    <sheet name="MAY210715_2_aggr" sheetId="37" r:id="rId16"/>
    <sheet name="MAY210715_2_no_aggr" sheetId="38" r:id="rId17"/>
    <sheet name="MAY210715_3" sheetId="30" r:id="rId18"/>
    <sheet name="MAY210715_4" sheetId="32" r:id="rId19"/>
    <sheet name="MAY210715_4_aggr" sheetId="35" r:id="rId20"/>
    <sheet name="MAY210715_4_no_aggr" sheetId="36" r:id="rId21"/>
    <sheet name="MAY210715_5" sheetId="34" r:id="rId22"/>
    <sheet name="MAY210715_5_aggr" sheetId="39" r:id="rId23"/>
    <sheet name="MAY210715_5_no_aggr" sheetId="40" r:id="rId24"/>
    <sheet name="MAY210715_9" sheetId="31" r:id="rId25"/>
    <sheet name="MAY210715_9_aggr" sheetId="41" r:id="rId26"/>
    <sheet name="MAY210715_9_no_aggr" sheetId="42" r:id="rId27"/>
    <sheet name="MAY210715_10" sheetId="27" r:id="rId28"/>
  </sheets>
  <definedNames>
    <definedName name="cum_tot_2" localSheetId="2">MAY190403_2!$E$7:$E$33</definedName>
    <definedName name="cum_tot_2" localSheetId="3">MAY190403_3!$E$7:$E$33</definedName>
    <definedName name="cum_tot_2" localSheetId="4">MAY190404_3!$E$7:$E$33</definedName>
    <definedName name="cum_tot_2" localSheetId="5">MAY190405_3!$E$7:$E$33</definedName>
    <definedName name="cum_tot_2" localSheetId="6">MAY190405_4!$E$7:$E$33</definedName>
    <definedName name="cum_tot_2" localSheetId="7">MAY190405_4_aggr!$E$7:$E$33</definedName>
    <definedName name="cum_tot_2" localSheetId="8">MAY190405_4_no_aggr!$E$7:$E$33</definedName>
    <definedName name="cum_tot_2" localSheetId="9">MAY190405_5!$E$7:$E$33</definedName>
    <definedName name="cum_tot_2" localSheetId="10">MAY190405_6!$E$7:$E$33</definedName>
    <definedName name="cum_tot_2" localSheetId="11">MAY190405_7!$E$7:$E$33</definedName>
    <definedName name="cum_tot_2" localSheetId="12">MAY190407_9!$E$7:$E$33</definedName>
    <definedName name="cum_tot_2" localSheetId="13">MAY210715_1!$E$7:$E$33</definedName>
    <definedName name="cum_tot_2" localSheetId="27">MAY210715_10!$E$7:$E$33</definedName>
    <definedName name="cum_tot_2" localSheetId="14">MAY210715_2!$E$7:$E$33</definedName>
    <definedName name="cum_tot_2" localSheetId="15">MAY210715_2_aggr!$E$7:$E$33</definedName>
    <definedName name="cum_tot_2" localSheetId="16">MAY210715_2_no_aggr!$E$7:$E$33</definedName>
    <definedName name="cum_tot_2" localSheetId="17">MAY210715_3!$E$7:$E$33</definedName>
    <definedName name="cum_tot_2" localSheetId="18">MAY210715_4!$E$7:$E$33</definedName>
    <definedName name="cum_tot_2" localSheetId="19">MAY210715_4_aggr!$E$7:$E$33</definedName>
    <definedName name="cum_tot_2" localSheetId="20">MAY210715_4_no_aggr!$E$7:$E$33</definedName>
    <definedName name="cum_tot_2" localSheetId="21">MAY210715_5!$E$7:$E$33</definedName>
    <definedName name="cum_tot_2" localSheetId="22">MAY210715_5_aggr!$E$7:$E$33</definedName>
    <definedName name="cum_tot_2" localSheetId="23">MAY210715_5_no_aggr!$E$7:$E$33</definedName>
    <definedName name="cum_tot_2" localSheetId="24">MAY210715_9!$E$7:$E$33</definedName>
    <definedName name="cum_tot_2" localSheetId="25">MAY210715_9_aggr!$E$7:$E$33</definedName>
    <definedName name="cum_tot_2" localSheetId="26">MAY210715_9_no_aggr!$E$7:$E$33</definedName>
    <definedName name="cum_tot_2">Blank!$E$7:$E$33</definedName>
    <definedName name="nomFeuilles" comment="=LIRE.CLASSEUR(1)">Resume!#REF!</definedName>
    <definedName name="phi" localSheetId="2">MAY190403_2!$B$7:$B$33</definedName>
    <definedName name="phi" localSheetId="3">MAY190403_3!$B$7:$B$33</definedName>
    <definedName name="phi" localSheetId="4">MAY190404_3!$B$7:$B$33</definedName>
    <definedName name="phi" localSheetId="5">MAY190405_3!$B$7:$B$33</definedName>
    <definedName name="phi" localSheetId="6">MAY190405_4!$B$7:$B$33</definedName>
    <definedName name="phi" localSheetId="7">MAY190405_4_aggr!$B$7:$B$33</definedName>
    <definedName name="phi" localSheetId="8">MAY190405_4_no_aggr!$B$7:$B$33</definedName>
    <definedName name="phi" localSheetId="9">MAY190405_5!$B$7:$B$33</definedName>
    <definedName name="phi" localSheetId="10">MAY190405_6!$B$7:$B$33</definedName>
    <definedName name="phi" localSheetId="11">MAY190405_7!$B$7:$B$33</definedName>
    <definedName name="phi" localSheetId="12">MAY190407_9!$B$7:$B$33</definedName>
    <definedName name="phi" localSheetId="13">MAY210715_1!$B$7:$B$33</definedName>
    <definedName name="phi" localSheetId="27">MAY210715_10!$B$7:$B$33</definedName>
    <definedName name="phi" localSheetId="14">MAY210715_2!$B$7:$B$33</definedName>
    <definedName name="phi" localSheetId="15">MAY210715_2_aggr!$B$7:$B$33</definedName>
    <definedName name="phi" localSheetId="16">MAY210715_2_no_aggr!$B$7:$B$33</definedName>
    <definedName name="phi" localSheetId="17">MAY210715_3!$B$7:$B$33</definedName>
    <definedName name="phi" localSheetId="18">MAY210715_4!$B$7:$B$33</definedName>
    <definedName name="phi" localSheetId="19">MAY210715_4_aggr!$B$7:$B$33</definedName>
    <definedName name="phi" localSheetId="20">MAY210715_4_no_aggr!$B$7:$B$33</definedName>
    <definedName name="phi" localSheetId="21">MAY210715_5!$B$7:$B$33</definedName>
    <definedName name="phi" localSheetId="22">MAY210715_5_aggr!$B$7:$B$33</definedName>
    <definedName name="phi" localSheetId="23">MAY210715_5_no_aggr!$B$7:$B$33</definedName>
    <definedName name="phi" localSheetId="24">MAY210715_9!$B$7:$B$33</definedName>
    <definedName name="phi" localSheetId="25">MAY210715_9_aggr!$B$7:$B$33</definedName>
    <definedName name="phi" localSheetId="26">MAY210715_9_no_aggr!$B$7:$B$33</definedName>
    <definedName name="phi">Blank!$B$7:$B$33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5" l="1"/>
  <c r="Q14" i="37" l="1"/>
  <c r="O34" i="29" l="1"/>
  <c r="N34" i="29"/>
  <c r="M34" i="29"/>
  <c r="L34" i="29"/>
  <c r="K34" i="29"/>
  <c r="J34" i="29"/>
  <c r="I34" i="29"/>
  <c r="H34" i="29"/>
  <c r="B4" i="23"/>
  <c r="O34" i="27"/>
  <c r="N34" i="27"/>
  <c r="M34" i="27"/>
  <c r="L34" i="27"/>
  <c r="K34" i="27"/>
  <c r="J34" i="27"/>
  <c r="I34" i="27"/>
  <c r="H34" i="27"/>
  <c r="O34" i="42"/>
  <c r="N34" i="42"/>
  <c r="M34" i="42"/>
  <c r="L34" i="42"/>
  <c r="K34" i="42"/>
  <c r="J34" i="42"/>
  <c r="I34" i="42"/>
  <c r="H34" i="42"/>
  <c r="O34" i="41"/>
  <c r="N34" i="41"/>
  <c r="M34" i="41"/>
  <c r="L34" i="41"/>
  <c r="K34" i="41"/>
  <c r="J34" i="41"/>
  <c r="I34" i="41"/>
  <c r="H34" i="41"/>
  <c r="O34" i="31"/>
  <c r="N34" i="31"/>
  <c r="M34" i="31"/>
  <c r="L34" i="31"/>
  <c r="K34" i="31"/>
  <c r="J34" i="31"/>
  <c r="I34" i="31"/>
  <c r="H34" i="31"/>
  <c r="O34" i="40"/>
  <c r="N34" i="40"/>
  <c r="M34" i="40"/>
  <c r="L34" i="40"/>
  <c r="K34" i="40"/>
  <c r="J34" i="40"/>
  <c r="I34" i="40"/>
  <c r="H34" i="40"/>
  <c r="O34" i="39"/>
  <c r="N34" i="39"/>
  <c r="M34" i="39"/>
  <c r="L34" i="39"/>
  <c r="K34" i="39"/>
  <c r="J34" i="39"/>
  <c r="I34" i="39"/>
  <c r="H34" i="39"/>
  <c r="O34" i="34"/>
  <c r="N34" i="34"/>
  <c r="M34" i="34"/>
  <c r="L34" i="34"/>
  <c r="K34" i="34"/>
  <c r="J34" i="34"/>
  <c r="I34" i="34"/>
  <c r="H34" i="34"/>
  <c r="O34" i="36"/>
  <c r="N34" i="36"/>
  <c r="M34" i="36"/>
  <c r="L34" i="36"/>
  <c r="K34" i="36"/>
  <c r="J34" i="36"/>
  <c r="I34" i="36"/>
  <c r="H34" i="36"/>
  <c r="O34" i="35"/>
  <c r="N34" i="35"/>
  <c r="M34" i="35"/>
  <c r="L34" i="35"/>
  <c r="K34" i="35"/>
  <c r="J34" i="35"/>
  <c r="I34" i="35"/>
  <c r="H34" i="35"/>
  <c r="O34" i="30"/>
  <c r="N34" i="30"/>
  <c r="M34" i="30"/>
  <c r="L34" i="30"/>
  <c r="K34" i="30"/>
  <c r="J34" i="30"/>
  <c r="I34" i="30"/>
  <c r="H34" i="30"/>
  <c r="O34" i="38"/>
  <c r="N34" i="38"/>
  <c r="M34" i="38"/>
  <c r="L34" i="38"/>
  <c r="K34" i="38"/>
  <c r="J34" i="38"/>
  <c r="I34" i="38"/>
  <c r="H34" i="38"/>
  <c r="O34" i="37"/>
  <c r="N34" i="37"/>
  <c r="M34" i="37"/>
  <c r="L34" i="37"/>
  <c r="K34" i="37"/>
  <c r="J34" i="37"/>
  <c r="I34" i="37"/>
  <c r="H34" i="37"/>
  <c r="O34" i="28"/>
  <c r="N34" i="28"/>
  <c r="M34" i="28"/>
  <c r="L34" i="28"/>
  <c r="K34" i="28"/>
  <c r="J34" i="28"/>
  <c r="I34" i="28"/>
  <c r="H34" i="28"/>
  <c r="O34" i="23"/>
  <c r="N34" i="23"/>
  <c r="M34" i="23"/>
  <c r="L34" i="23"/>
  <c r="K34" i="23"/>
  <c r="J34" i="23"/>
  <c r="I34" i="23"/>
  <c r="H34" i="23"/>
  <c r="O34" i="15"/>
  <c r="N34" i="15"/>
  <c r="M34" i="15"/>
  <c r="L34" i="15"/>
  <c r="K34" i="15"/>
  <c r="J34" i="15"/>
  <c r="I34" i="15"/>
  <c r="H34" i="15"/>
  <c r="O34" i="14"/>
  <c r="N34" i="14"/>
  <c r="M34" i="14"/>
  <c r="L34" i="14"/>
  <c r="K34" i="14"/>
  <c r="J34" i="14"/>
  <c r="I34" i="14"/>
  <c r="H34" i="14"/>
  <c r="O34" i="13"/>
  <c r="N34" i="13"/>
  <c r="M34" i="13"/>
  <c r="L34" i="13"/>
  <c r="K34" i="13"/>
  <c r="J34" i="13"/>
  <c r="I34" i="13"/>
  <c r="H34" i="13"/>
  <c r="O34" i="25"/>
  <c r="N34" i="25"/>
  <c r="M34" i="25"/>
  <c r="L34" i="25"/>
  <c r="K34" i="25"/>
  <c r="J34" i="25"/>
  <c r="I34" i="25"/>
  <c r="H34" i="25"/>
  <c r="O34" i="26"/>
  <c r="N34" i="26"/>
  <c r="M34" i="26"/>
  <c r="L34" i="26"/>
  <c r="K34" i="26"/>
  <c r="J34" i="26"/>
  <c r="I34" i="26"/>
  <c r="H34" i="26"/>
  <c r="O34" i="12"/>
  <c r="N34" i="12"/>
  <c r="M34" i="12"/>
  <c r="L34" i="12"/>
  <c r="K34" i="12"/>
  <c r="J34" i="12"/>
  <c r="I34" i="12"/>
  <c r="H34" i="12"/>
  <c r="O34" i="11"/>
  <c r="N34" i="11"/>
  <c r="M34" i="11"/>
  <c r="L34" i="11"/>
  <c r="K34" i="11"/>
  <c r="J34" i="11"/>
  <c r="I34" i="11"/>
  <c r="H34" i="11"/>
  <c r="O34" i="10"/>
  <c r="N34" i="10"/>
  <c r="M34" i="10"/>
  <c r="L34" i="10"/>
  <c r="K34" i="10"/>
  <c r="J34" i="10"/>
  <c r="I34" i="10"/>
  <c r="H34" i="10"/>
  <c r="O34" i="3"/>
  <c r="N34" i="3"/>
  <c r="M34" i="3"/>
  <c r="L34" i="3"/>
  <c r="K34" i="3"/>
  <c r="J34" i="3"/>
  <c r="I34" i="3"/>
  <c r="H34" i="3"/>
  <c r="I34" i="32"/>
  <c r="J34" i="32"/>
  <c r="K34" i="32"/>
  <c r="L34" i="32"/>
  <c r="M34" i="32"/>
  <c r="N34" i="32"/>
  <c r="O34" i="32"/>
  <c r="H34" i="32"/>
  <c r="C99" i="42" l="1"/>
  <c r="C98" i="42"/>
  <c r="B79" i="42"/>
  <c r="B78" i="42"/>
  <c r="B77" i="42"/>
  <c r="P33" i="42"/>
  <c r="Y33" i="42" s="1"/>
  <c r="G33" i="42"/>
  <c r="R33" i="42" s="1"/>
  <c r="AC33" i="42" s="1"/>
  <c r="D33" i="42"/>
  <c r="U32" i="42"/>
  <c r="T32" i="42"/>
  <c r="AE32" i="42" s="1"/>
  <c r="S32" i="42"/>
  <c r="AJ32" i="42" s="1"/>
  <c r="P32" i="42"/>
  <c r="Y32" i="42" s="1"/>
  <c r="G32" i="42"/>
  <c r="R32" i="42" s="1"/>
  <c r="AC32" i="42" s="1"/>
  <c r="D32" i="42"/>
  <c r="V31" i="42"/>
  <c r="U31" i="42"/>
  <c r="T31" i="42"/>
  <c r="P31" i="42"/>
  <c r="Y31" i="42" s="1"/>
  <c r="G31" i="42"/>
  <c r="R31" i="42" s="1"/>
  <c r="AC31" i="42" s="1"/>
  <c r="D31" i="42"/>
  <c r="P30" i="42"/>
  <c r="Y30" i="42" s="1"/>
  <c r="G30" i="42"/>
  <c r="R30" i="42" s="1"/>
  <c r="AC30" i="42" s="1"/>
  <c r="D30" i="42"/>
  <c r="P29" i="42"/>
  <c r="Y29" i="42" s="1"/>
  <c r="G29" i="42"/>
  <c r="R29" i="42" s="1"/>
  <c r="AC29" i="42" s="1"/>
  <c r="D29" i="42"/>
  <c r="AJ28" i="42"/>
  <c r="Z28" i="42"/>
  <c r="AK28" i="42" s="1"/>
  <c r="X28" i="42"/>
  <c r="AI28" i="42" s="1"/>
  <c r="W28" i="42"/>
  <c r="AH28" i="42" s="1"/>
  <c r="V28" i="42"/>
  <c r="AG28" i="42" s="1"/>
  <c r="S28" i="42"/>
  <c r="AD28" i="42" s="1"/>
  <c r="AL28" i="42" s="1"/>
  <c r="P28" i="42"/>
  <c r="Y28" i="42" s="1"/>
  <c r="G28" i="42"/>
  <c r="R28" i="42" s="1"/>
  <c r="AC28" i="42" s="1"/>
  <c r="D28" i="42"/>
  <c r="T27" i="42"/>
  <c r="S27" i="42"/>
  <c r="AD27" i="42" s="1"/>
  <c r="AL27" i="42" s="1"/>
  <c r="P27" i="42"/>
  <c r="Y27" i="42" s="1"/>
  <c r="G27" i="42"/>
  <c r="R27" i="42" s="1"/>
  <c r="AC27" i="42" s="1"/>
  <c r="D27" i="42"/>
  <c r="V26" i="42"/>
  <c r="P26" i="42"/>
  <c r="Y26" i="42" s="1"/>
  <c r="G26" i="42"/>
  <c r="R26" i="42" s="1"/>
  <c r="AC26" i="42" s="1"/>
  <c r="D26" i="42"/>
  <c r="AC25" i="42"/>
  <c r="T25" i="42"/>
  <c r="P25" i="42"/>
  <c r="Y25" i="42" s="1"/>
  <c r="G25" i="42"/>
  <c r="R25" i="42" s="1"/>
  <c r="D25" i="42"/>
  <c r="P24" i="42"/>
  <c r="Y24" i="42" s="1"/>
  <c r="G24" i="42"/>
  <c r="R24" i="42" s="1"/>
  <c r="AC24" i="42" s="1"/>
  <c r="D24" i="42"/>
  <c r="P23" i="42"/>
  <c r="Y23" i="42" s="1"/>
  <c r="G23" i="42"/>
  <c r="R23" i="42" s="1"/>
  <c r="AC23" i="42" s="1"/>
  <c r="D23" i="42"/>
  <c r="AC22" i="42"/>
  <c r="X22" i="42"/>
  <c r="T22" i="42"/>
  <c r="P22" i="42"/>
  <c r="Y22" i="42" s="1"/>
  <c r="G22" i="42"/>
  <c r="R22" i="42" s="1"/>
  <c r="D22" i="42"/>
  <c r="U21" i="42"/>
  <c r="S21" i="42"/>
  <c r="P21" i="42"/>
  <c r="X21" i="42" s="1"/>
  <c r="G21" i="42"/>
  <c r="R21" i="42" s="1"/>
  <c r="AC21" i="42" s="1"/>
  <c r="D21" i="42"/>
  <c r="U20" i="42"/>
  <c r="R20" i="42"/>
  <c r="AC20" i="42" s="1"/>
  <c r="P20" i="42"/>
  <c r="W20" i="42" s="1"/>
  <c r="G20" i="42"/>
  <c r="D20" i="42"/>
  <c r="R19" i="42"/>
  <c r="AC19" i="42" s="1"/>
  <c r="P19" i="42"/>
  <c r="V19" i="42" s="1"/>
  <c r="G19" i="42"/>
  <c r="D19" i="42"/>
  <c r="R18" i="42"/>
  <c r="AC18" i="42" s="1"/>
  <c r="P18" i="42"/>
  <c r="Y18" i="42" s="1"/>
  <c r="G18" i="42"/>
  <c r="D18" i="42"/>
  <c r="P17" i="42"/>
  <c r="Z17" i="42" s="1"/>
  <c r="G17" i="42"/>
  <c r="R17" i="42" s="1"/>
  <c r="AC17" i="42" s="1"/>
  <c r="D17" i="42"/>
  <c r="P16" i="42"/>
  <c r="Y16" i="42" s="1"/>
  <c r="G16" i="42"/>
  <c r="R16" i="42" s="1"/>
  <c r="AC16" i="42" s="1"/>
  <c r="D16" i="42"/>
  <c r="P15" i="42"/>
  <c r="W15" i="42" s="1"/>
  <c r="G15" i="42"/>
  <c r="R15" i="42" s="1"/>
  <c r="AC15" i="42" s="1"/>
  <c r="D15" i="42"/>
  <c r="P14" i="42"/>
  <c r="W14" i="42" s="1"/>
  <c r="G14" i="42"/>
  <c r="R14" i="42" s="1"/>
  <c r="AC14" i="42" s="1"/>
  <c r="D14" i="42"/>
  <c r="P13" i="42"/>
  <c r="T13" i="42" s="1"/>
  <c r="G13" i="42"/>
  <c r="R13" i="42" s="1"/>
  <c r="AC13" i="42" s="1"/>
  <c r="D13" i="42"/>
  <c r="P12" i="42"/>
  <c r="W12" i="42" s="1"/>
  <c r="G12" i="42"/>
  <c r="R12" i="42" s="1"/>
  <c r="AC12" i="42" s="1"/>
  <c r="D12" i="42"/>
  <c r="P11" i="42"/>
  <c r="W11" i="42" s="1"/>
  <c r="G11" i="42"/>
  <c r="R11" i="42" s="1"/>
  <c r="AC11" i="42" s="1"/>
  <c r="D11" i="42"/>
  <c r="X10" i="42"/>
  <c r="T10" i="42"/>
  <c r="P10" i="42"/>
  <c r="W10" i="42" s="1"/>
  <c r="G10" i="42"/>
  <c r="R10" i="42" s="1"/>
  <c r="AC10" i="42" s="1"/>
  <c r="D10" i="42"/>
  <c r="Z9" i="42"/>
  <c r="Y9" i="42"/>
  <c r="X9" i="42"/>
  <c r="W9" i="42"/>
  <c r="V9" i="42"/>
  <c r="U9" i="42"/>
  <c r="T9" i="42"/>
  <c r="R9" i="42"/>
  <c r="AC9" i="42" s="1"/>
  <c r="P9" i="42"/>
  <c r="S9" i="42" s="1"/>
  <c r="AD9" i="42" s="1"/>
  <c r="AL9" i="42" s="1"/>
  <c r="G9" i="42"/>
  <c r="D9" i="42"/>
  <c r="Z8" i="42"/>
  <c r="Y8" i="42"/>
  <c r="X8" i="42"/>
  <c r="W8" i="42"/>
  <c r="V8" i="42"/>
  <c r="U8" i="42"/>
  <c r="S8" i="42"/>
  <c r="P8" i="42"/>
  <c r="T8" i="42" s="1"/>
  <c r="G8" i="42"/>
  <c r="R8" i="42" s="1"/>
  <c r="AC8" i="42" s="1"/>
  <c r="D8" i="42"/>
  <c r="E8" i="42" s="1"/>
  <c r="R7" i="42"/>
  <c r="AC7" i="42" s="1"/>
  <c r="P7" i="42"/>
  <c r="G7" i="42"/>
  <c r="D7" i="42"/>
  <c r="E31" i="42" s="1"/>
  <c r="Z4" i="42"/>
  <c r="AK4" i="42" s="1"/>
  <c r="Y4" i="42"/>
  <c r="AJ4" i="42" s="1"/>
  <c r="X4" i="42"/>
  <c r="AI4" i="42" s="1"/>
  <c r="W4" i="42"/>
  <c r="AH4" i="42" s="1"/>
  <c r="V4" i="42"/>
  <c r="AG4" i="42" s="1"/>
  <c r="U4" i="42"/>
  <c r="AF4" i="42" s="1"/>
  <c r="T4" i="42"/>
  <c r="AE4" i="42" s="1"/>
  <c r="S4" i="42"/>
  <c r="AD4" i="42" s="1"/>
  <c r="R4" i="42"/>
  <c r="AC4" i="42" s="1"/>
  <c r="B4" i="42"/>
  <c r="D2" i="42"/>
  <c r="C99" i="41"/>
  <c r="C98" i="41"/>
  <c r="B79" i="41"/>
  <c r="B78" i="41"/>
  <c r="B77" i="41"/>
  <c r="Q33" i="41"/>
  <c r="P33" i="41"/>
  <c r="X33" i="41" s="1"/>
  <c r="G33" i="41"/>
  <c r="R33" i="41" s="1"/>
  <c r="AC33" i="41" s="1"/>
  <c r="D33" i="41"/>
  <c r="X32" i="41"/>
  <c r="Q32" i="41"/>
  <c r="P32" i="41"/>
  <c r="Y32" i="41" s="1"/>
  <c r="G32" i="41"/>
  <c r="R32" i="41" s="1"/>
  <c r="AC32" i="41" s="1"/>
  <c r="D32" i="41"/>
  <c r="X31" i="41"/>
  <c r="W31" i="41"/>
  <c r="V31" i="41"/>
  <c r="Q31" i="41"/>
  <c r="P31" i="41"/>
  <c r="Y31" i="41" s="1"/>
  <c r="G31" i="41"/>
  <c r="R31" i="41" s="1"/>
  <c r="AC31" i="41" s="1"/>
  <c r="D31" i="41"/>
  <c r="Q30" i="41"/>
  <c r="P30" i="41"/>
  <c r="T30" i="41" s="1"/>
  <c r="G30" i="41"/>
  <c r="R30" i="41" s="1"/>
  <c r="AC30" i="41" s="1"/>
  <c r="D30" i="41"/>
  <c r="R29" i="41"/>
  <c r="AC29" i="41" s="1"/>
  <c r="Q29" i="41"/>
  <c r="P29" i="41"/>
  <c r="U29" i="41" s="1"/>
  <c r="G29" i="41"/>
  <c r="D29" i="41"/>
  <c r="Q28" i="41"/>
  <c r="P28" i="41"/>
  <c r="V28" i="41" s="1"/>
  <c r="G28" i="41"/>
  <c r="R28" i="41" s="1"/>
  <c r="AC28" i="41" s="1"/>
  <c r="D28" i="41"/>
  <c r="AC27" i="41"/>
  <c r="Y27" i="41"/>
  <c r="X27" i="41"/>
  <c r="V27" i="41"/>
  <c r="Q27" i="41"/>
  <c r="P27" i="41"/>
  <c r="W27" i="41" s="1"/>
  <c r="G27" i="41"/>
  <c r="R27" i="41" s="1"/>
  <c r="D27" i="41"/>
  <c r="Q26" i="41"/>
  <c r="P26" i="41"/>
  <c r="Z26" i="41" s="1"/>
  <c r="G26" i="41"/>
  <c r="R26" i="41" s="1"/>
  <c r="AC26" i="41" s="1"/>
  <c r="D26" i="41"/>
  <c r="X25" i="41"/>
  <c r="R25" i="41"/>
  <c r="AC25" i="41" s="1"/>
  <c r="Q25" i="41"/>
  <c r="P25" i="41"/>
  <c r="Z25" i="41" s="1"/>
  <c r="G25" i="41"/>
  <c r="D25" i="41"/>
  <c r="R24" i="41"/>
  <c r="AC24" i="41" s="1"/>
  <c r="Q24" i="41"/>
  <c r="P24" i="41"/>
  <c r="Y24" i="41" s="1"/>
  <c r="G24" i="41"/>
  <c r="D24" i="41"/>
  <c r="Y23" i="41"/>
  <c r="Q23" i="41"/>
  <c r="P23" i="41"/>
  <c r="V23" i="41" s="1"/>
  <c r="G23" i="41"/>
  <c r="R23" i="41" s="1"/>
  <c r="AC23" i="41" s="1"/>
  <c r="D23" i="41"/>
  <c r="Z22" i="41"/>
  <c r="U22" i="41"/>
  <c r="Q22" i="41"/>
  <c r="P22" i="41"/>
  <c r="W22" i="41" s="1"/>
  <c r="G22" i="41"/>
  <c r="R22" i="41" s="1"/>
  <c r="AC22" i="41" s="1"/>
  <c r="D22" i="41"/>
  <c r="Z21" i="41"/>
  <c r="Y21" i="41"/>
  <c r="T21" i="41"/>
  <c r="S21" i="41"/>
  <c r="Q21" i="41"/>
  <c r="P21" i="41"/>
  <c r="W21" i="41" s="1"/>
  <c r="G21" i="41"/>
  <c r="R21" i="41" s="1"/>
  <c r="AC21" i="41" s="1"/>
  <c r="D21" i="41"/>
  <c r="Z20" i="41"/>
  <c r="V20" i="41"/>
  <c r="S20" i="41"/>
  <c r="Q20" i="41"/>
  <c r="P20" i="41"/>
  <c r="W20" i="41" s="1"/>
  <c r="G20" i="41"/>
  <c r="R20" i="41" s="1"/>
  <c r="AC20" i="41" s="1"/>
  <c r="D20" i="41"/>
  <c r="Z19" i="41"/>
  <c r="X19" i="41"/>
  <c r="V19" i="41"/>
  <c r="U19" i="41"/>
  <c r="Q19" i="41"/>
  <c r="P19" i="41"/>
  <c r="W19" i="41" s="1"/>
  <c r="G19" i="41"/>
  <c r="R19" i="41" s="1"/>
  <c r="AC19" i="41" s="1"/>
  <c r="D19" i="41"/>
  <c r="U18" i="41"/>
  <c r="S18" i="41"/>
  <c r="Q18" i="41"/>
  <c r="P18" i="41"/>
  <c r="W18" i="41" s="1"/>
  <c r="G18" i="41"/>
  <c r="R18" i="41" s="1"/>
  <c r="AC18" i="41" s="1"/>
  <c r="D18" i="41"/>
  <c r="Z17" i="41"/>
  <c r="V17" i="41"/>
  <c r="U17" i="41"/>
  <c r="T17" i="41"/>
  <c r="S17" i="41"/>
  <c r="R17" i="41"/>
  <c r="AC17" i="41" s="1"/>
  <c r="Q17" i="41"/>
  <c r="P17" i="41"/>
  <c r="W17" i="41" s="1"/>
  <c r="G17" i="41"/>
  <c r="D17" i="41"/>
  <c r="X16" i="41"/>
  <c r="U16" i="41"/>
  <c r="T16" i="41"/>
  <c r="S16" i="41"/>
  <c r="R16" i="41"/>
  <c r="AC16" i="41" s="1"/>
  <c r="Q16" i="41"/>
  <c r="P16" i="41"/>
  <c r="W16" i="41" s="1"/>
  <c r="G16" i="41"/>
  <c r="D16" i="41"/>
  <c r="R15" i="41"/>
  <c r="AC15" i="41" s="1"/>
  <c r="Q15" i="41"/>
  <c r="P15" i="41"/>
  <c r="Z15" i="41" s="1"/>
  <c r="G15" i="41"/>
  <c r="D15" i="41"/>
  <c r="V14" i="41"/>
  <c r="S14" i="41"/>
  <c r="R14" i="41"/>
  <c r="AC14" i="41" s="1"/>
  <c r="Q14" i="41"/>
  <c r="P14" i="41"/>
  <c r="Z14" i="41" s="1"/>
  <c r="G14" i="41"/>
  <c r="D14" i="41"/>
  <c r="R13" i="41"/>
  <c r="AC13" i="41" s="1"/>
  <c r="Q13" i="41"/>
  <c r="P13" i="41"/>
  <c r="Y13" i="41" s="1"/>
  <c r="G13" i="41"/>
  <c r="D13" i="41"/>
  <c r="Q12" i="41"/>
  <c r="P12" i="41"/>
  <c r="Z12" i="41" s="1"/>
  <c r="G12" i="41"/>
  <c r="R12" i="41" s="1"/>
  <c r="AC12" i="41" s="1"/>
  <c r="D12" i="41"/>
  <c r="T11" i="41"/>
  <c r="S11" i="41"/>
  <c r="Q11" i="41"/>
  <c r="P11" i="41"/>
  <c r="Z11" i="41" s="1"/>
  <c r="G11" i="41"/>
  <c r="R11" i="41" s="1"/>
  <c r="AC11" i="41" s="1"/>
  <c r="D11" i="41"/>
  <c r="Z10" i="41"/>
  <c r="W10" i="41"/>
  <c r="V10" i="41"/>
  <c r="R10" i="41"/>
  <c r="AC10" i="41" s="1"/>
  <c r="Q10" i="41"/>
  <c r="P10" i="41"/>
  <c r="Y10" i="41" s="1"/>
  <c r="G10" i="41"/>
  <c r="D10" i="41"/>
  <c r="X9" i="41"/>
  <c r="W9" i="41"/>
  <c r="Q9" i="41"/>
  <c r="P9" i="41"/>
  <c r="Z9" i="41" s="1"/>
  <c r="G9" i="41"/>
  <c r="R9" i="41" s="1"/>
  <c r="AC9" i="41" s="1"/>
  <c r="D9" i="41"/>
  <c r="Y8" i="41"/>
  <c r="Q8" i="41"/>
  <c r="P8" i="41"/>
  <c r="X8" i="41" s="1"/>
  <c r="G8" i="41"/>
  <c r="R8" i="41" s="1"/>
  <c r="AC8" i="41" s="1"/>
  <c r="D8" i="41"/>
  <c r="Z7" i="41"/>
  <c r="W7" i="41"/>
  <c r="T7" i="41"/>
  <c r="Q7" i="41"/>
  <c r="P7" i="41"/>
  <c r="Y7" i="41" s="1"/>
  <c r="G7" i="41"/>
  <c r="R7" i="41" s="1"/>
  <c r="AC7" i="41" s="1"/>
  <c r="D7" i="41"/>
  <c r="AK4" i="41"/>
  <c r="AC4" i="41"/>
  <c r="Z4" i="41"/>
  <c r="Y4" i="41"/>
  <c r="AJ4" i="41" s="1"/>
  <c r="X4" i="41"/>
  <c r="AI4" i="41" s="1"/>
  <c r="W4" i="41"/>
  <c r="AH4" i="41" s="1"/>
  <c r="V4" i="41"/>
  <c r="AG4" i="41" s="1"/>
  <c r="U4" i="41"/>
  <c r="AF4" i="41" s="1"/>
  <c r="T4" i="41"/>
  <c r="AE4" i="41" s="1"/>
  <c r="S4" i="41"/>
  <c r="AD4" i="41" s="1"/>
  <c r="R4" i="41"/>
  <c r="D2" i="41"/>
  <c r="H2" i="41" s="1"/>
  <c r="C99" i="40"/>
  <c r="C98" i="40"/>
  <c r="B79" i="40"/>
  <c r="B78" i="40"/>
  <c r="B77" i="40"/>
  <c r="P33" i="40"/>
  <c r="G33" i="40"/>
  <c r="R33" i="40" s="1"/>
  <c r="AC33" i="40" s="1"/>
  <c r="D33" i="40"/>
  <c r="X32" i="40"/>
  <c r="P32" i="40"/>
  <c r="V32" i="40" s="1"/>
  <c r="G32" i="40"/>
  <c r="R32" i="40" s="1"/>
  <c r="AC32" i="40" s="1"/>
  <c r="D32" i="40"/>
  <c r="P31" i="40"/>
  <c r="X31" i="40" s="1"/>
  <c r="G31" i="40"/>
  <c r="R31" i="40" s="1"/>
  <c r="AC31" i="40" s="1"/>
  <c r="D31" i="40"/>
  <c r="P30" i="40"/>
  <c r="Y30" i="40" s="1"/>
  <c r="G30" i="40"/>
  <c r="R30" i="40" s="1"/>
  <c r="AC30" i="40" s="1"/>
  <c r="D30" i="40"/>
  <c r="R29" i="40"/>
  <c r="AC29" i="40" s="1"/>
  <c r="P29" i="40"/>
  <c r="Y29" i="40" s="1"/>
  <c r="G29" i="40"/>
  <c r="D29" i="40"/>
  <c r="P28" i="40"/>
  <c r="G28" i="40"/>
  <c r="R28" i="40" s="1"/>
  <c r="AC28" i="40" s="1"/>
  <c r="D28" i="40"/>
  <c r="U27" i="40"/>
  <c r="P27" i="40"/>
  <c r="V27" i="40" s="1"/>
  <c r="G27" i="40"/>
  <c r="R27" i="40" s="1"/>
  <c r="AC27" i="40" s="1"/>
  <c r="D27" i="40"/>
  <c r="P26" i="40"/>
  <c r="V26" i="40" s="1"/>
  <c r="G26" i="40"/>
  <c r="R26" i="40" s="1"/>
  <c r="AC26" i="40" s="1"/>
  <c r="D26" i="40"/>
  <c r="W25" i="40"/>
  <c r="P25" i="40"/>
  <c r="X25" i="40" s="1"/>
  <c r="G25" i="40"/>
  <c r="R25" i="40" s="1"/>
  <c r="AC25" i="40" s="1"/>
  <c r="D25" i="40"/>
  <c r="P24" i="40"/>
  <c r="Y24" i="40" s="1"/>
  <c r="G24" i="40"/>
  <c r="R24" i="40" s="1"/>
  <c r="AC24" i="40" s="1"/>
  <c r="D24" i="40"/>
  <c r="P23" i="40"/>
  <c r="Y23" i="40" s="1"/>
  <c r="G23" i="40"/>
  <c r="R23" i="40" s="1"/>
  <c r="AC23" i="40" s="1"/>
  <c r="D23" i="40"/>
  <c r="R22" i="40"/>
  <c r="AC22" i="40" s="1"/>
  <c r="P22" i="40"/>
  <c r="W22" i="40" s="1"/>
  <c r="G22" i="40"/>
  <c r="D22" i="40"/>
  <c r="P21" i="40"/>
  <c r="G21" i="40"/>
  <c r="R21" i="40" s="1"/>
  <c r="AC21" i="40" s="1"/>
  <c r="D21" i="40"/>
  <c r="T20" i="40"/>
  <c r="P20" i="40"/>
  <c r="Y20" i="40" s="1"/>
  <c r="G20" i="40"/>
  <c r="R20" i="40" s="1"/>
  <c r="AC20" i="40" s="1"/>
  <c r="D20" i="40"/>
  <c r="R19" i="40"/>
  <c r="AC19" i="40" s="1"/>
  <c r="P19" i="40"/>
  <c r="Z19" i="40" s="1"/>
  <c r="G19" i="40"/>
  <c r="D19" i="40"/>
  <c r="P18" i="40"/>
  <c r="V18" i="40" s="1"/>
  <c r="G18" i="40"/>
  <c r="R18" i="40" s="1"/>
  <c r="AC18" i="40" s="1"/>
  <c r="D18" i="40"/>
  <c r="P17" i="40"/>
  <c r="Y17" i="40" s="1"/>
  <c r="G17" i="40"/>
  <c r="R17" i="40" s="1"/>
  <c r="AC17" i="40" s="1"/>
  <c r="D17" i="40"/>
  <c r="P16" i="40"/>
  <c r="X16" i="40" s="1"/>
  <c r="G16" i="40"/>
  <c r="R16" i="40" s="1"/>
  <c r="AC16" i="40" s="1"/>
  <c r="D16" i="40"/>
  <c r="R15" i="40"/>
  <c r="AC15" i="40" s="1"/>
  <c r="P15" i="40"/>
  <c r="Z15" i="40" s="1"/>
  <c r="G15" i="40"/>
  <c r="D15" i="40"/>
  <c r="P14" i="40"/>
  <c r="W14" i="40" s="1"/>
  <c r="G14" i="40"/>
  <c r="R14" i="40" s="1"/>
  <c r="AC14" i="40" s="1"/>
  <c r="D14" i="40"/>
  <c r="P13" i="40"/>
  <c r="Z13" i="40" s="1"/>
  <c r="G13" i="40"/>
  <c r="R13" i="40" s="1"/>
  <c r="AC13" i="40" s="1"/>
  <c r="D13" i="40"/>
  <c r="AC12" i="40"/>
  <c r="P12" i="40"/>
  <c r="U12" i="40" s="1"/>
  <c r="G12" i="40"/>
  <c r="R12" i="40" s="1"/>
  <c r="D12" i="40"/>
  <c r="P11" i="40"/>
  <c r="G11" i="40"/>
  <c r="R11" i="40" s="1"/>
  <c r="AC11" i="40" s="1"/>
  <c r="D11" i="40"/>
  <c r="V10" i="40"/>
  <c r="P10" i="40"/>
  <c r="S10" i="40" s="1"/>
  <c r="G10" i="40"/>
  <c r="R10" i="40" s="1"/>
  <c r="AC10" i="40" s="1"/>
  <c r="D10" i="40"/>
  <c r="P9" i="40"/>
  <c r="G9" i="40"/>
  <c r="R9" i="40" s="1"/>
  <c r="AC9" i="40" s="1"/>
  <c r="D9" i="40"/>
  <c r="P8" i="40"/>
  <c r="V8" i="40" s="1"/>
  <c r="G8" i="40"/>
  <c r="R8" i="40" s="1"/>
  <c r="AC8" i="40" s="1"/>
  <c r="D8" i="40"/>
  <c r="E8" i="40" s="1"/>
  <c r="P7" i="40"/>
  <c r="G7" i="40"/>
  <c r="R7" i="40" s="1"/>
  <c r="AC7" i="40" s="1"/>
  <c r="D7" i="40"/>
  <c r="AD4" i="40"/>
  <c r="Z4" i="40"/>
  <c r="AK4" i="40" s="1"/>
  <c r="Y4" i="40"/>
  <c r="AJ4" i="40" s="1"/>
  <c r="X4" i="40"/>
  <c r="AI4" i="40" s="1"/>
  <c r="W4" i="40"/>
  <c r="AH4" i="40" s="1"/>
  <c r="V4" i="40"/>
  <c r="AG4" i="40" s="1"/>
  <c r="U4" i="40"/>
  <c r="AF4" i="40" s="1"/>
  <c r="T4" i="40"/>
  <c r="AE4" i="40" s="1"/>
  <c r="S4" i="40"/>
  <c r="R4" i="40"/>
  <c r="AC4" i="40" s="1"/>
  <c r="B4" i="40"/>
  <c r="D2" i="40"/>
  <c r="H2" i="40" s="1"/>
  <c r="C99" i="39"/>
  <c r="C98" i="39"/>
  <c r="B79" i="39"/>
  <c r="B78" i="39"/>
  <c r="B77" i="39"/>
  <c r="Y33" i="39"/>
  <c r="T33" i="39"/>
  <c r="Q33" i="39"/>
  <c r="P33" i="39"/>
  <c r="S33" i="39" s="1"/>
  <c r="AA33" i="39" s="1"/>
  <c r="G33" i="39"/>
  <c r="R33" i="39" s="1"/>
  <c r="AC33" i="39" s="1"/>
  <c r="D33" i="39"/>
  <c r="V32" i="39"/>
  <c r="Q32" i="39"/>
  <c r="P32" i="39"/>
  <c r="U32" i="39" s="1"/>
  <c r="G32" i="39"/>
  <c r="R32" i="39" s="1"/>
  <c r="AC32" i="39" s="1"/>
  <c r="D32" i="39"/>
  <c r="S31" i="39"/>
  <c r="Q31" i="39"/>
  <c r="P31" i="39"/>
  <c r="Z31" i="39" s="1"/>
  <c r="G31" i="39"/>
  <c r="R31" i="39" s="1"/>
  <c r="AC31" i="39" s="1"/>
  <c r="D31" i="39"/>
  <c r="E79" i="39" s="1"/>
  <c r="Q30" i="39"/>
  <c r="P30" i="39"/>
  <c r="G30" i="39"/>
  <c r="R30" i="39" s="1"/>
  <c r="AC30" i="39" s="1"/>
  <c r="D30" i="39"/>
  <c r="Q29" i="39"/>
  <c r="P29" i="39"/>
  <c r="Z29" i="39" s="1"/>
  <c r="G29" i="39"/>
  <c r="R29" i="39" s="1"/>
  <c r="AC29" i="39" s="1"/>
  <c r="D29" i="39"/>
  <c r="Z28" i="39"/>
  <c r="Y28" i="39"/>
  <c r="AJ28" i="39" s="1"/>
  <c r="V28" i="39"/>
  <c r="U28" i="39"/>
  <c r="T28" i="39"/>
  <c r="S28" i="39"/>
  <c r="R28" i="39"/>
  <c r="AC28" i="39" s="1"/>
  <c r="Q28" i="39"/>
  <c r="P28" i="39"/>
  <c r="G28" i="39"/>
  <c r="D28" i="39"/>
  <c r="Q27" i="39"/>
  <c r="P27" i="39"/>
  <c r="Z27" i="39" s="1"/>
  <c r="G27" i="39"/>
  <c r="R27" i="39" s="1"/>
  <c r="AC27" i="39" s="1"/>
  <c r="D27" i="39"/>
  <c r="Q26" i="39"/>
  <c r="P26" i="39"/>
  <c r="S26" i="39" s="1"/>
  <c r="AA26" i="39" s="1"/>
  <c r="G26" i="39"/>
  <c r="R26" i="39" s="1"/>
  <c r="AC26" i="39" s="1"/>
  <c r="D26" i="39"/>
  <c r="Q25" i="39"/>
  <c r="P25" i="39"/>
  <c r="Z25" i="39" s="1"/>
  <c r="G25" i="39"/>
  <c r="R25" i="39" s="1"/>
  <c r="AC25" i="39" s="1"/>
  <c r="D25" i="39"/>
  <c r="U24" i="39"/>
  <c r="S24" i="39"/>
  <c r="AA24" i="39" s="1"/>
  <c r="Q24" i="39"/>
  <c r="P24" i="39"/>
  <c r="W24" i="39" s="1"/>
  <c r="G24" i="39"/>
  <c r="R24" i="39" s="1"/>
  <c r="AC24" i="39" s="1"/>
  <c r="D24" i="39"/>
  <c r="Q23" i="39"/>
  <c r="P23" i="39"/>
  <c r="W23" i="39" s="1"/>
  <c r="G23" i="39"/>
  <c r="R23" i="39" s="1"/>
  <c r="AC23" i="39" s="1"/>
  <c r="D23" i="39"/>
  <c r="U22" i="39"/>
  <c r="Q22" i="39"/>
  <c r="P22" i="39"/>
  <c r="X22" i="39" s="1"/>
  <c r="G22" i="39"/>
  <c r="R22" i="39" s="1"/>
  <c r="AC22" i="39" s="1"/>
  <c r="D22" i="39"/>
  <c r="Q21" i="39"/>
  <c r="P21" i="39"/>
  <c r="Z21" i="39" s="1"/>
  <c r="G21" i="39"/>
  <c r="R21" i="39" s="1"/>
  <c r="AC21" i="39" s="1"/>
  <c r="D21" i="39"/>
  <c r="Q20" i="39"/>
  <c r="P20" i="39"/>
  <c r="Z20" i="39" s="1"/>
  <c r="G20" i="39"/>
  <c r="R20" i="39" s="1"/>
  <c r="AC20" i="39" s="1"/>
  <c r="D20" i="39"/>
  <c r="Q19" i="39"/>
  <c r="P19" i="39"/>
  <c r="U19" i="39" s="1"/>
  <c r="G19" i="39"/>
  <c r="R19" i="39" s="1"/>
  <c r="AC19" i="39" s="1"/>
  <c r="D19" i="39"/>
  <c r="Q18" i="39"/>
  <c r="P18" i="39"/>
  <c r="Y18" i="39" s="1"/>
  <c r="G18" i="39"/>
  <c r="R18" i="39" s="1"/>
  <c r="AC18" i="39" s="1"/>
  <c r="D18" i="39"/>
  <c r="W17" i="39"/>
  <c r="S17" i="39"/>
  <c r="Q17" i="39"/>
  <c r="P17" i="39"/>
  <c r="Z17" i="39" s="1"/>
  <c r="G17" i="39"/>
  <c r="R17" i="39" s="1"/>
  <c r="AC17" i="39" s="1"/>
  <c r="D17" i="39"/>
  <c r="W16" i="39"/>
  <c r="S16" i="39"/>
  <c r="Q16" i="39"/>
  <c r="P16" i="39"/>
  <c r="Z16" i="39" s="1"/>
  <c r="G16" i="39"/>
  <c r="R16" i="39" s="1"/>
  <c r="AC16" i="39" s="1"/>
  <c r="D16" i="39"/>
  <c r="T15" i="39"/>
  <c r="Q15" i="39"/>
  <c r="P15" i="39"/>
  <c r="S15" i="39" s="1"/>
  <c r="G15" i="39"/>
  <c r="R15" i="39" s="1"/>
  <c r="AC15" i="39" s="1"/>
  <c r="D15" i="39"/>
  <c r="Q14" i="39"/>
  <c r="P14" i="39"/>
  <c r="T14" i="39" s="1"/>
  <c r="G14" i="39"/>
  <c r="R14" i="39" s="1"/>
  <c r="AC14" i="39" s="1"/>
  <c r="D14" i="39"/>
  <c r="X13" i="39"/>
  <c r="Q13" i="39"/>
  <c r="P13" i="39"/>
  <c r="V13" i="39" s="1"/>
  <c r="G13" i="39"/>
  <c r="R13" i="39" s="1"/>
  <c r="AC13" i="39" s="1"/>
  <c r="D13" i="39"/>
  <c r="Q12" i="39"/>
  <c r="P12" i="39"/>
  <c r="X12" i="39" s="1"/>
  <c r="G12" i="39"/>
  <c r="R12" i="39" s="1"/>
  <c r="AC12" i="39" s="1"/>
  <c r="D12" i="39"/>
  <c r="Q11" i="39"/>
  <c r="P11" i="39"/>
  <c r="Y11" i="39" s="1"/>
  <c r="G11" i="39"/>
  <c r="R11" i="39" s="1"/>
  <c r="AC11" i="39" s="1"/>
  <c r="D11" i="39"/>
  <c r="Y10" i="39"/>
  <c r="Q10" i="39"/>
  <c r="P10" i="39"/>
  <c r="X10" i="39" s="1"/>
  <c r="G10" i="39"/>
  <c r="R10" i="39" s="1"/>
  <c r="AC10" i="39" s="1"/>
  <c r="D10" i="39"/>
  <c r="Q9" i="39"/>
  <c r="P9" i="39"/>
  <c r="G9" i="39"/>
  <c r="R9" i="39" s="1"/>
  <c r="AC9" i="39" s="1"/>
  <c r="D9" i="39"/>
  <c r="Q8" i="39"/>
  <c r="P8" i="39"/>
  <c r="Z8" i="39" s="1"/>
  <c r="G8" i="39"/>
  <c r="R8" i="39" s="1"/>
  <c r="AC8" i="39" s="1"/>
  <c r="D8" i="39"/>
  <c r="E8" i="39" s="1"/>
  <c r="V7" i="39"/>
  <c r="R7" i="39"/>
  <c r="AC7" i="39" s="1"/>
  <c r="Q7" i="39"/>
  <c r="P7" i="39"/>
  <c r="Z7" i="39" s="1"/>
  <c r="G7" i="39"/>
  <c r="D7" i="39"/>
  <c r="E10" i="39" s="1"/>
  <c r="AH4" i="39"/>
  <c r="AF4" i="39"/>
  <c r="AD4" i="39"/>
  <c r="Z4" i="39"/>
  <c r="AK4" i="39" s="1"/>
  <c r="Y4" i="39"/>
  <c r="AJ4" i="39" s="1"/>
  <c r="X4" i="39"/>
  <c r="AI4" i="39" s="1"/>
  <c r="W4" i="39"/>
  <c r="V4" i="39"/>
  <c r="AG4" i="39" s="1"/>
  <c r="U4" i="39"/>
  <c r="T4" i="39"/>
  <c r="AE4" i="39" s="1"/>
  <c r="S4" i="39"/>
  <c r="R4" i="39"/>
  <c r="AC4" i="39" s="1"/>
  <c r="D2" i="39"/>
  <c r="H2" i="39" s="1"/>
  <c r="C99" i="38"/>
  <c r="C98" i="38"/>
  <c r="B79" i="38"/>
  <c r="B78" i="38"/>
  <c r="B77" i="38"/>
  <c r="P33" i="38"/>
  <c r="Z33" i="38" s="1"/>
  <c r="G33" i="38"/>
  <c r="R33" i="38" s="1"/>
  <c r="AC33" i="38" s="1"/>
  <c r="D33" i="38"/>
  <c r="P32" i="38"/>
  <c r="T32" i="38" s="1"/>
  <c r="G32" i="38"/>
  <c r="R32" i="38" s="1"/>
  <c r="AC32" i="38" s="1"/>
  <c r="D32" i="38"/>
  <c r="P31" i="38"/>
  <c r="Z31" i="38" s="1"/>
  <c r="G31" i="38"/>
  <c r="R31" i="38" s="1"/>
  <c r="AC31" i="38" s="1"/>
  <c r="D31" i="38"/>
  <c r="V30" i="38"/>
  <c r="P30" i="38"/>
  <c r="Z30" i="38" s="1"/>
  <c r="G30" i="38"/>
  <c r="R30" i="38" s="1"/>
  <c r="AC30" i="38" s="1"/>
  <c r="D30" i="38"/>
  <c r="P29" i="38"/>
  <c r="G29" i="38"/>
  <c r="R29" i="38" s="1"/>
  <c r="AC29" i="38" s="1"/>
  <c r="D29" i="38"/>
  <c r="Y28" i="38"/>
  <c r="AJ28" i="38" s="1"/>
  <c r="X28" i="38"/>
  <c r="W28" i="38"/>
  <c r="S28" i="38"/>
  <c r="P28" i="38"/>
  <c r="Z28" i="38" s="1"/>
  <c r="G28" i="38"/>
  <c r="R28" i="38" s="1"/>
  <c r="AC28" i="38" s="1"/>
  <c r="D28" i="38"/>
  <c r="X27" i="38"/>
  <c r="V27" i="38"/>
  <c r="P27" i="38"/>
  <c r="Z27" i="38" s="1"/>
  <c r="G27" i="38"/>
  <c r="R27" i="38" s="1"/>
  <c r="AC27" i="38" s="1"/>
  <c r="D27" i="38"/>
  <c r="P26" i="38"/>
  <c r="G26" i="38"/>
  <c r="R26" i="38" s="1"/>
  <c r="AC26" i="38" s="1"/>
  <c r="D26" i="38"/>
  <c r="X25" i="38"/>
  <c r="S25" i="38"/>
  <c r="AA25" i="38" s="1"/>
  <c r="P25" i="38"/>
  <c r="Z25" i="38" s="1"/>
  <c r="G25" i="38"/>
  <c r="R25" i="38" s="1"/>
  <c r="AC25" i="38" s="1"/>
  <c r="D25" i="38"/>
  <c r="P24" i="38"/>
  <c r="Z24" i="38" s="1"/>
  <c r="G24" i="38"/>
  <c r="R24" i="38" s="1"/>
  <c r="AC24" i="38" s="1"/>
  <c r="D24" i="38"/>
  <c r="P23" i="38"/>
  <c r="T23" i="38" s="1"/>
  <c r="G23" i="38"/>
  <c r="R23" i="38" s="1"/>
  <c r="AC23" i="38" s="1"/>
  <c r="D23" i="38"/>
  <c r="P22" i="38"/>
  <c r="Z22" i="38" s="1"/>
  <c r="G22" i="38"/>
  <c r="R22" i="38" s="1"/>
  <c r="AC22" i="38" s="1"/>
  <c r="D22" i="38"/>
  <c r="P21" i="38"/>
  <c r="Z21" i="38" s="1"/>
  <c r="G21" i="38"/>
  <c r="R21" i="38" s="1"/>
  <c r="AC21" i="38" s="1"/>
  <c r="D21" i="38"/>
  <c r="P20" i="38"/>
  <c r="Y20" i="38" s="1"/>
  <c r="G20" i="38"/>
  <c r="R20" i="38" s="1"/>
  <c r="AC20" i="38" s="1"/>
  <c r="D20" i="38"/>
  <c r="AC19" i="38"/>
  <c r="P19" i="38"/>
  <c r="U19" i="38" s="1"/>
  <c r="G19" i="38"/>
  <c r="R19" i="38" s="1"/>
  <c r="D19" i="38"/>
  <c r="P18" i="38"/>
  <c r="S18" i="38" s="1"/>
  <c r="G18" i="38"/>
  <c r="R18" i="38" s="1"/>
  <c r="AC18" i="38" s="1"/>
  <c r="D18" i="38"/>
  <c r="P17" i="38"/>
  <c r="Z17" i="38" s="1"/>
  <c r="G17" i="38"/>
  <c r="R17" i="38" s="1"/>
  <c r="AC17" i="38" s="1"/>
  <c r="D17" i="38"/>
  <c r="R16" i="38"/>
  <c r="AC16" i="38" s="1"/>
  <c r="P16" i="38"/>
  <c r="G16" i="38"/>
  <c r="D16" i="38"/>
  <c r="P15" i="38"/>
  <c r="V15" i="38" s="1"/>
  <c r="G15" i="38"/>
  <c r="R15" i="38" s="1"/>
  <c r="AC15" i="38" s="1"/>
  <c r="D15" i="38"/>
  <c r="P14" i="38"/>
  <c r="T14" i="38" s="1"/>
  <c r="G14" i="38"/>
  <c r="R14" i="38" s="1"/>
  <c r="AC14" i="38" s="1"/>
  <c r="D14" i="38"/>
  <c r="P13" i="38"/>
  <c r="G13" i="38"/>
  <c r="R13" i="38" s="1"/>
  <c r="AC13" i="38" s="1"/>
  <c r="D13" i="38"/>
  <c r="Y12" i="38"/>
  <c r="P12" i="38"/>
  <c r="S12" i="38" s="1"/>
  <c r="G12" i="38"/>
  <c r="R12" i="38" s="1"/>
  <c r="AC12" i="38" s="1"/>
  <c r="D12" i="38"/>
  <c r="U11" i="38"/>
  <c r="P11" i="38"/>
  <c r="Z11" i="38" s="1"/>
  <c r="G11" i="38"/>
  <c r="R11" i="38" s="1"/>
  <c r="AC11" i="38" s="1"/>
  <c r="D11" i="38"/>
  <c r="AC10" i="38"/>
  <c r="Z10" i="38"/>
  <c r="X10" i="38"/>
  <c r="P10" i="38"/>
  <c r="W10" i="38" s="1"/>
  <c r="G10" i="38"/>
  <c r="R10" i="38" s="1"/>
  <c r="D10" i="38"/>
  <c r="P9" i="38"/>
  <c r="Z9" i="38" s="1"/>
  <c r="G9" i="38"/>
  <c r="R9" i="38" s="1"/>
  <c r="AC9" i="38" s="1"/>
  <c r="D9" i="38"/>
  <c r="AC8" i="38"/>
  <c r="P8" i="38"/>
  <c r="Y8" i="38" s="1"/>
  <c r="G8" i="38"/>
  <c r="R8" i="38" s="1"/>
  <c r="E8" i="38"/>
  <c r="D8" i="38"/>
  <c r="X7" i="38"/>
  <c r="P7" i="38"/>
  <c r="U7" i="38" s="1"/>
  <c r="G7" i="38"/>
  <c r="R7" i="38" s="1"/>
  <c r="AC7" i="38" s="1"/>
  <c r="D7" i="38"/>
  <c r="AK4" i="38"/>
  <c r="AD4" i="38"/>
  <c r="Z4" i="38"/>
  <c r="Y4" i="38"/>
  <c r="AJ4" i="38" s="1"/>
  <c r="X4" i="38"/>
  <c r="AI4" i="38" s="1"/>
  <c r="W4" i="38"/>
  <c r="AH4" i="38" s="1"/>
  <c r="V4" i="38"/>
  <c r="AG4" i="38" s="1"/>
  <c r="U4" i="38"/>
  <c r="AF4" i="38" s="1"/>
  <c r="T4" i="38"/>
  <c r="AE4" i="38" s="1"/>
  <c r="S4" i="38"/>
  <c r="R4" i="38"/>
  <c r="AC4" i="38" s="1"/>
  <c r="B4" i="38"/>
  <c r="D2" i="38"/>
  <c r="H2" i="38" s="1"/>
  <c r="C99" i="37"/>
  <c r="C98" i="37"/>
  <c r="B79" i="37"/>
  <c r="B78" i="37"/>
  <c r="B77" i="37"/>
  <c r="W33" i="37"/>
  <c r="T33" i="37"/>
  <c r="R33" i="37"/>
  <c r="AC33" i="37" s="1"/>
  <c r="Q33" i="37"/>
  <c r="P33" i="37"/>
  <c r="U33" i="37" s="1"/>
  <c r="G33" i="37"/>
  <c r="D33" i="37"/>
  <c r="T32" i="37"/>
  <c r="Q32" i="37"/>
  <c r="P32" i="37"/>
  <c r="Y32" i="37" s="1"/>
  <c r="G32" i="37"/>
  <c r="R32" i="37" s="1"/>
  <c r="AC32" i="37" s="1"/>
  <c r="D32" i="37"/>
  <c r="R31" i="37"/>
  <c r="AC31" i="37" s="1"/>
  <c r="Q31" i="37"/>
  <c r="P31" i="37"/>
  <c r="T31" i="37" s="1"/>
  <c r="G31" i="37"/>
  <c r="D31" i="37"/>
  <c r="Q30" i="37"/>
  <c r="P30" i="37"/>
  <c r="S30" i="37" s="1"/>
  <c r="G30" i="37"/>
  <c r="R30" i="37" s="1"/>
  <c r="AC30" i="37" s="1"/>
  <c r="D30" i="37"/>
  <c r="Q29" i="37"/>
  <c r="P29" i="37"/>
  <c r="T29" i="37" s="1"/>
  <c r="G29" i="37"/>
  <c r="R29" i="37" s="1"/>
  <c r="AC29" i="37" s="1"/>
  <c r="D29" i="37"/>
  <c r="Q28" i="37"/>
  <c r="P28" i="37"/>
  <c r="S28" i="37" s="1"/>
  <c r="G28" i="37"/>
  <c r="R28" i="37" s="1"/>
  <c r="AC28" i="37" s="1"/>
  <c r="D28" i="37"/>
  <c r="AC27" i="37"/>
  <c r="R27" i="37"/>
  <c r="Q27" i="37"/>
  <c r="P27" i="37"/>
  <c r="S27" i="37" s="1"/>
  <c r="AA27" i="37" s="1"/>
  <c r="G27" i="37"/>
  <c r="D27" i="37"/>
  <c r="T26" i="37"/>
  <c r="Q26" i="37"/>
  <c r="P26" i="37"/>
  <c r="S26" i="37" s="1"/>
  <c r="AA26" i="37" s="1"/>
  <c r="G26" i="37"/>
  <c r="R26" i="37" s="1"/>
  <c r="AC26" i="37" s="1"/>
  <c r="D26" i="37"/>
  <c r="V25" i="37"/>
  <c r="Q25" i="37"/>
  <c r="P25" i="37"/>
  <c r="G25" i="37"/>
  <c r="R25" i="37" s="1"/>
  <c r="AC25" i="37" s="1"/>
  <c r="D25" i="37"/>
  <c r="Q24" i="37"/>
  <c r="P24" i="37"/>
  <c r="W24" i="37" s="1"/>
  <c r="G24" i="37"/>
  <c r="R24" i="37" s="1"/>
  <c r="AC24" i="37" s="1"/>
  <c r="D24" i="37"/>
  <c r="AC23" i="37"/>
  <c r="U23" i="37"/>
  <c r="R23" i="37"/>
  <c r="Q23" i="37"/>
  <c r="P23" i="37"/>
  <c r="Y23" i="37" s="1"/>
  <c r="G23" i="37"/>
  <c r="D23" i="37"/>
  <c r="W22" i="37"/>
  <c r="U22" i="37"/>
  <c r="S22" i="37"/>
  <c r="Q22" i="37"/>
  <c r="P22" i="37"/>
  <c r="Z22" i="37" s="1"/>
  <c r="G22" i="37"/>
  <c r="R22" i="37" s="1"/>
  <c r="AC22" i="37" s="1"/>
  <c r="D22" i="37"/>
  <c r="Y21" i="37"/>
  <c r="W21" i="37"/>
  <c r="T21" i="37"/>
  <c r="S21" i="37"/>
  <c r="Q21" i="37"/>
  <c r="P21" i="37"/>
  <c r="Z21" i="37" s="1"/>
  <c r="G21" i="37"/>
  <c r="R21" i="37" s="1"/>
  <c r="AC21" i="37" s="1"/>
  <c r="D21" i="37"/>
  <c r="Q20" i="37"/>
  <c r="P20" i="37"/>
  <c r="Z20" i="37" s="1"/>
  <c r="G20" i="37"/>
  <c r="R20" i="37" s="1"/>
  <c r="AC20" i="37" s="1"/>
  <c r="D20" i="37"/>
  <c r="Q19" i="37"/>
  <c r="P19" i="37"/>
  <c r="Z19" i="37" s="1"/>
  <c r="G19" i="37"/>
  <c r="R19" i="37" s="1"/>
  <c r="AC19" i="37" s="1"/>
  <c r="D19" i="37"/>
  <c r="R18" i="37"/>
  <c r="AC18" i="37" s="1"/>
  <c r="Q18" i="37"/>
  <c r="P18" i="37"/>
  <c r="Z18" i="37" s="1"/>
  <c r="G18" i="37"/>
  <c r="D18" i="37"/>
  <c r="R17" i="37"/>
  <c r="AC17" i="37" s="1"/>
  <c r="Q17" i="37"/>
  <c r="P17" i="37"/>
  <c r="Z17" i="37" s="1"/>
  <c r="G17" i="37"/>
  <c r="D17" i="37"/>
  <c r="X16" i="37"/>
  <c r="V16" i="37"/>
  <c r="U16" i="37"/>
  <c r="Q16" i="37"/>
  <c r="P16" i="37"/>
  <c r="Z16" i="37" s="1"/>
  <c r="G16" i="37"/>
  <c r="R16" i="37" s="1"/>
  <c r="AC16" i="37" s="1"/>
  <c r="D16" i="37"/>
  <c r="Q15" i="37"/>
  <c r="P15" i="37"/>
  <c r="V15" i="37" s="1"/>
  <c r="G15" i="37"/>
  <c r="R15" i="37" s="1"/>
  <c r="AC15" i="37" s="1"/>
  <c r="D15" i="37"/>
  <c r="R14" i="37"/>
  <c r="AC14" i="37" s="1"/>
  <c r="P14" i="37"/>
  <c r="T14" i="37" s="1"/>
  <c r="G14" i="37"/>
  <c r="D14" i="37"/>
  <c r="Q13" i="37"/>
  <c r="P13" i="37"/>
  <c r="Y13" i="37" s="1"/>
  <c r="G13" i="37"/>
  <c r="R13" i="37" s="1"/>
  <c r="AC13" i="37" s="1"/>
  <c r="D13" i="37"/>
  <c r="Z12" i="37"/>
  <c r="X12" i="37"/>
  <c r="W12" i="37"/>
  <c r="T12" i="37"/>
  <c r="Q12" i="37"/>
  <c r="P12" i="37"/>
  <c r="U12" i="37" s="1"/>
  <c r="G12" i="37"/>
  <c r="R12" i="37" s="1"/>
  <c r="AC12" i="37" s="1"/>
  <c r="D12" i="37"/>
  <c r="Q11" i="37"/>
  <c r="P11" i="37"/>
  <c r="X11" i="37" s="1"/>
  <c r="G11" i="37"/>
  <c r="R11" i="37" s="1"/>
  <c r="AC11" i="37" s="1"/>
  <c r="D11" i="37"/>
  <c r="Q10" i="37"/>
  <c r="P10" i="37"/>
  <c r="Z10" i="37" s="1"/>
  <c r="G10" i="37"/>
  <c r="R10" i="37" s="1"/>
  <c r="AC10" i="37" s="1"/>
  <c r="D10" i="37"/>
  <c r="R9" i="37"/>
  <c r="AC9" i="37" s="1"/>
  <c r="Q9" i="37"/>
  <c r="P9" i="37"/>
  <c r="T9" i="37" s="1"/>
  <c r="G9" i="37"/>
  <c r="D9" i="37"/>
  <c r="Q8" i="37"/>
  <c r="P8" i="37"/>
  <c r="X8" i="37" s="1"/>
  <c r="G8" i="37"/>
  <c r="R8" i="37" s="1"/>
  <c r="AC8" i="37" s="1"/>
  <c r="D8" i="37"/>
  <c r="E8" i="37" s="1"/>
  <c r="R7" i="37"/>
  <c r="AC7" i="37" s="1"/>
  <c r="Q7" i="37"/>
  <c r="P7" i="37"/>
  <c r="G7" i="37"/>
  <c r="D7" i="37"/>
  <c r="AI4" i="37"/>
  <c r="AC4" i="37"/>
  <c r="Z4" i="37"/>
  <c r="AK4" i="37" s="1"/>
  <c r="Y4" i="37"/>
  <c r="AJ4" i="37" s="1"/>
  <c r="X4" i="37"/>
  <c r="W4" i="37"/>
  <c r="AH4" i="37" s="1"/>
  <c r="V4" i="37"/>
  <c r="AG4" i="37" s="1"/>
  <c r="U4" i="37"/>
  <c r="AF4" i="37" s="1"/>
  <c r="T4" i="37"/>
  <c r="AE4" i="37" s="1"/>
  <c r="S4" i="37"/>
  <c r="AD4" i="37" s="1"/>
  <c r="R4" i="37"/>
  <c r="D2" i="37"/>
  <c r="H2" i="37" s="1"/>
  <c r="P13" i="36"/>
  <c r="X13" i="36" s="1"/>
  <c r="C99" i="36"/>
  <c r="C98" i="36"/>
  <c r="B79" i="36"/>
  <c r="B78" i="36"/>
  <c r="B77" i="36"/>
  <c r="P33" i="36"/>
  <c r="G33" i="36"/>
  <c r="R33" i="36" s="1"/>
  <c r="AC33" i="36" s="1"/>
  <c r="D33" i="36"/>
  <c r="Y32" i="36"/>
  <c r="P32" i="36"/>
  <c r="G32" i="36"/>
  <c r="R32" i="36" s="1"/>
  <c r="AC32" i="36" s="1"/>
  <c r="D32" i="36"/>
  <c r="P31" i="36"/>
  <c r="Y31" i="36" s="1"/>
  <c r="G31" i="36"/>
  <c r="R31" i="36" s="1"/>
  <c r="AC31" i="36" s="1"/>
  <c r="D31" i="36"/>
  <c r="P30" i="36"/>
  <c r="G30" i="36"/>
  <c r="R30" i="36" s="1"/>
  <c r="AC30" i="36" s="1"/>
  <c r="D30" i="36"/>
  <c r="P29" i="36"/>
  <c r="Y29" i="36" s="1"/>
  <c r="G29" i="36"/>
  <c r="R29" i="36" s="1"/>
  <c r="AC29" i="36" s="1"/>
  <c r="D29" i="36"/>
  <c r="X28" i="36"/>
  <c r="P28" i="36"/>
  <c r="Y28" i="36" s="1"/>
  <c r="G28" i="36"/>
  <c r="R28" i="36" s="1"/>
  <c r="AC28" i="36" s="1"/>
  <c r="D28" i="36"/>
  <c r="P27" i="36"/>
  <c r="G27" i="36"/>
  <c r="R27" i="36" s="1"/>
  <c r="AC27" i="36" s="1"/>
  <c r="D27" i="36"/>
  <c r="P26" i="36"/>
  <c r="G26" i="36"/>
  <c r="R26" i="36" s="1"/>
  <c r="AC26" i="36" s="1"/>
  <c r="D26" i="36"/>
  <c r="P25" i="36"/>
  <c r="Y25" i="36" s="1"/>
  <c r="G25" i="36"/>
  <c r="R25" i="36" s="1"/>
  <c r="AC25" i="36" s="1"/>
  <c r="D25" i="36"/>
  <c r="P24" i="36"/>
  <c r="G24" i="36"/>
  <c r="R24" i="36" s="1"/>
  <c r="AC24" i="36" s="1"/>
  <c r="D24" i="36"/>
  <c r="P23" i="36"/>
  <c r="G23" i="36"/>
  <c r="R23" i="36" s="1"/>
  <c r="AC23" i="36" s="1"/>
  <c r="D23" i="36"/>
  <c r="P22" i="36"/>
  <c r="Y22" i="36" s="1"/>
  <c r="G22" i="36"/>
  <c r="R22" i="36" s="1"/>
  <c r="AC22" i="36" s="1"/>
  <c r="D22" i="36"/>
  <c r="P21" i="36"/>
  <c r="V21" i="36" s="1"/>
  <c r="G21" i="36"/>
  <c r="R21" i="36" s="1"/>
  <c r="AC21" i="36" s="1"/>
  <c r="D21" i="36"/>
  <c r="P20" i="36"/>
  <c r="U20" i="36" s="1"/>
  <c r="G20" i="36"/>
  <c r="R20" i="36" s="1"/>
  <c r="AC20" i="36" s="1"/>
  <c r="D20" i="36"/>
  <c r="P19" i="36"/>
  <c r="T19" i="36" s="1"/>
  <c r="G19" i="36"/>
  <c r="R19" i="36" s="1"/>
  <c r="AC19" i="36" s="1"/>
  <c r="D19" i="36"/>
  <c r="W18" i="36"/>
  <c r="U18" i="36"/>
  <c r="R18" i="36"/>
  <c r="AC18" i="36" s="1"/>
  <c r="P18" i="36"/>
  <c r="S18" i="36" s="1"/>
  <c r="G18" i="36"/>
  <c r="D18" i="36"/>
  <c r="R17" i="36"/>
  <c r="AC17" i="36" s="1"/>
  <c r="P17" i="36"/>
  <c r="Z17" i="36" s="1"/>
  <c r="G17" i="36"/>
  <c r="D17" i="36"/>
  <c r="P16" i="36"/>
  <c r="Z16" i="36" s="1"/>
  <c r="G16" i="36"/>
  <c r="R16" i="36" s="1"/>
  <c r="AC16" i="36" s="1"/>
  <c r="D16" i="36"/>
  <c r="R15" i="36"/>
  <c r="AC15" i="36" s="1"/>
  <c r="P15" i="36"/>
  <c r="V15" i="36" s="1"/>
  <c r="G15" i="36"/>
  <c r="D15" i="36"/>
  <c r="R14" i="36"/>
  <c r="AC14" i="36" s="1"/>
  <c r="P14" i="36"/>
  <c r="X14" i="36" s="1"/>
  <c r="G14" i="36"/>
  <c r="D14" i="36"/>
  <c r="R13" i="36"/>
  <c r="AC13" i="36" s="1"/>
  <c r="G13" i="36"/>
  <c r="D13" i="36"/>
  <c r="P12" i="36"/>
  <c r="V12" i="36" s="1"/>
  <c r="G12" i="36"/>
  <c r="R12" i="36" s="1"/>
  <c r="AC12" i="36" s="1"/>
  <c r="D12" i="36"/>
  <c r="R11" i="36"/>
  <c r="AC11" i="36" s="1"/>
  <c r="P11" i="36"/>
  <c r="G11" i="36"/>
  <c r="D11" i="36"/>
  <c r="R10" i="36"/>
  <c r="AC10" i="36" s="1"/>
  <c r="P10" i="36"/>
  <c r="V10" i="36" s="1"/>
  <c r="G10" i="36"/>
  <c r="D10" i="36"/>
  <c r="R9" i="36"/>
  <c r="AC9" i="36" s="1"/>
  <c r="P9" i="36"/>
  <c r="V9" i="36" s="1"/>
  <c r="G9" i="36"/>
  <c r="D9" i="36"/>
  <c r="P8" i="36"/>
  <c r="G8" i="36"/>
  <c r="R8" i="36" s="1"/>
  <c r="AC8" i="36" s="1"/>
  <c r="D8" i="36"/>
  <c r="E8" i="36" s="1"/>
  <c r="P7" i="36"/>
  <c r="V7" i="36" s="1"/>
  <c r="G7" i="36"/>
  <c r="R7" i="36" s="1"/>
  <c r="AC7" i="36" s="1"/>
  <c r="D7" i="36"/>
  <c r="AJ4" i="36"/>
  <c r="AH4" i="36"/>
  <c r="Z4" i="36"/>
  <c r="AK4" i="36" s="1"/>
  <c r="Y4" i="36"/>
  <c r="X4" i="36"/>
  <c r="AI4" i="36" s="1"/>
  <c r="W4" i="36"/>
  <c r="V4" i="36"/>
  <c r="AG4" i="36" s="1"/>
  <c r="U4" i="36"/>
  <c r="AF4" i="36" s="1"/>
  <c r="T4" i="36"/>
  <c r="AE4" i="36" s="1"/>
  <c r="S4" i="36"/>
  <c r="AD4" i="36" s="1"/>
  <c r="R4" i="36"/>
  <c r="AC4" i="36" s="1"/>
  <c r="B4" i="36"/>
  <c r="D2" i="36"/>
  <c r="H2" i="36" s="1"/>
  <c r="C99" i="35"/>
  <c r="C98" i="35"/>
  <c r="B79" i="35"/>
  <c r="B78" i="35"/>
  <c r="B77" i="35"/>
  <c r="Q33" i="35"/>
  <c r="P33" i="35"/>
  <c r="W33" i="35" s="1"/>
  <c r="G33" i="35"/>
  <c r="R33" i="35" s="1"/>
  <c r="AC33" i="35" s="1"/>
  <c r="D33" i="35"/>
  <c r="Z32" i="35"/>
  <c r="Q32" i="35"/>
  <c r="P32" i="35"/>
  <c r="Y32" i="35" s="1"/>
  <c r="G32" i="35"/>
  <c r="R32" i="35" s="1"/>
  <c r="AC32" i="35" s="1"/>
  <c r="D32" i="35"/>
  <c r="Q31" i="35"/>
  <c r="P31" i="35"/>
  <c r="X31" i="35" s="1"/>
  <c r="G31" i="35"/>
  <c r="R31" i="35" s="1"/>
  <c r="AC31" i="35" s="1"/>
  <c r="D31" i="35"/>
  <c r="Y30" i="35"/>
  <c r="Q30" i="35"/>
  <c r="P30" i="35"/>
  <c r="G30" i="35"/>
  <c r="R30" i="35" s="1"/>
  <c r="AC30" i="35" s="1"/>
  <c r="D30" i="35"/>
  <c r="T29" i="35"/>
  <c r="Q29" i="35"/>
  <c r="P29" i="35"/>
  <c r="S29" i="35" s="1"/>
  <c r="AA29" i="35" s="1"/>
  <c r="G29" i="35"/>
  <c r="R29" i="35" s="1"/>
  <c r="AC29" i="35" s="1"/>
  <c r="D29" i="35"/>
  <c r="Q28" i="35"/>
  <c r="P28" i="35"/>
  <c r="Z28" i="35" s="1"/>
  <c r="G28" i="35"/>
  <c r="R28" i="35" s="1"/>
  <c r="AC28" i="35" s="1"/>
  <c r="D28" i="35"/>
  <c r="Q27" i="35"/>
  <c r="P27" i="35"/>
  <c r="Z27" i="35" s="1"/>
  <c r="G27" i="35"/>
  <c r="R27" i="35" s="1"/>
  <c r="AC27" i="35" s="1"/>
  <c r="D27" i="35"/>
  <c r="Q26" i="35"/>
  <c r="P26" i="35"/>
  <c r="X26" i="35" s="1"/>
  <c r="G26" i="35"/>
  <c r="R26" i="35" s="1"/>
  <c r="AC26" i="35" s="1"/>
  <c r="D26" i="35"/>
  <c r="Q25" i="35"/>
  <c r="P25" i="35"/>
  <c r="Z25" i="35" s="1"/>
  <c r="G25" i="35"/>
  <c r="R25" i="35" s="1"/>
  <c r="AC25" i="35" s="1"/>
  <c r="D25" i="35"/>
  <c r="Q24" i="35"/>
  <c r="P24" i="35"/>
  <c r="T24" i="35" s="1"/>
  <c r="G24" i="35"/>
  <c r="R24" i="35" s="1"/>
  <c r="AC24" i="35" s="1"/>
  <c r="D24" i="35"/>
  <c r="R23" i="35"/>
  <c r="AC23" i="35" s="1"/>
  <c r="Q23" i="35"/>
  <c r="P23" i="35"/>
  <c r="G23" i="35"/>
  <c r="D23" i="35"/>
  <c r="Q22" i="35"/>
  <c r="P22" i="35"/>
  <c r="G22" i="35"/>
  <c r="R22" i="35" s="1"/>
  <c r="AC22" i="35" s="1"/>
  <c r="D22" i="35"/>
  <c r="Q21" i="35"/>
  <c r="P21" i="35"/>
  <c r="X21" i="35" s="1"/>
  <c r="G21" i="35"/>
  <c r="R21" i="35" s="1"/>
  <c r="AC21" i="35" s="1"/>
  <c r="D21" i="35"/>
  <c r="Q20" i="35"/>
  <c r="P20" i="35"/>
  <c r="Z20" i="35" s="1"/>
  <c r="G20" i="35"/>
  <c r="R20" i="35" s="1"/>
  <c r="AC20" i="35" s="1"/>
  <c r="D20" i="35"/>
  <c r="S19" i="35"/>
  <c r="Q19" i="35"/>
  <c r="P19" i="35"/>
  <c r="U19" i="35" s="1"/>
  <c r="G19" i="35"/>
  <c r="R19" i="35" s="1"/>
  <c r="AC19" i="35" s="1"/>
  <c r="D19" i="35"/>
  <c r="Q18" i="35"/>
  <c r="P18" i="35"/>
  <c r="W18" i="35" s="1"/>
  <c r="G18" i="35"/>
  <c r="R18" i="35" s="1"/>
  <c r="AC18" i="35" s="1"/>
  <c r="D18" i="35"/>
  <c r="R17" i="35"/>
  <c r="AC17" i="35" s="1"/>
  <c r="Q17" i="35"/>
  <c r="P17" i="35"/>
  <c r="Z17" i="35" s="1"/>
  <c r="G17" i="35"/>
  <c r="D17" i="35"/>
  <c r="Q16" i="35"/>
  <c r="P16" i="35"/>
  <c r="U16" i="35" s="1"/>
  <c r="G16" i="35"/>
  <c r="R16" i="35" s="1"/>
  <c r="AC16" i="35" s="1"/>
  <c r="D16" i="35"/>
  <c r="W15" i="35"/>
  <c r="Q15" i="35"/>
  <c r="P15" i="35"/>
  <c r="X15" i="35" s="1"/>
  <c r="G15" i="35"/>
  <c r="R15" i="35" s="1"/>
  <c r="AC15" i="35" s="1"/>
  <c r="D15" i="35"/>
  <c r="Q14" i="35"/>
  <c r="P14" i="35"/>
  <c r="Z14" i="35" s="1"/>
  <c r="G14" i="35"/>
  <c r="R14" i="35" s="1"/>
  <c r="AC14" i="35" s="1"/>
  <c r="D14" i="35"/>
  <c r="Q13" i="35"/>
  <c r="P13" i="35"/>
  <c r="X13" i="35" s="1"/>
  <c r="G13" i="35"/>
  <c r="R13" i="35" s="1"/>
  <c r="AC13" i="35" s="1"/>
  <c r="D13" i="35"/>
  <c r="Q12" i="35"/>
  <c r="P12" i="35"/>
  <c r="S12" i="35" s="1"/>
  <c r="G12" i="35"/>
  <c r="R12" i="35" s="1"/>
  <c r="AC12" i="35" s="1"/>
  <c r="D12" i="35"/>
  <c r="Q11" i="35"/>
  <c r="P11" i="35"/>
  <c r="Y11" i="35" s="1"/>
  <c r="G11" i="35"/>
  <c r="R11" i="35" s="1"/>
  <c r="AC11" i="35" s="1"/>
  <c r="D11" i="35"/>
  <c r="AC10" i="35"/>
  <c r="Q10" i="35"/>
  <c r="P10" i="35"/>
  <c r="Y10" i="35" s="1"/>
  <c r="G10" i="35"/>
  <c r="R10" i="35" s="1"/>
  <c r="D10" i="35"/>
  <c r="Q9" i="35"/>
  <c r="P9" i="35"/>
  <c r="V9" i="35" s="1"/>
  <c r="G9" i="35"/>
  <c r="R9" i="35" s="1"/>
  <c r="AC9" i="35" s="1"/>
  <c r="D9" i="35"/>
  <c r="R8" i="35"/>
  <c r="AC8" i="35" s="1"/>
  <c r="Q8" i="35"/>
  <c r="P8" i="35"/>
  <c r="Z8" i="35" s="1"/>
  <c r="G8" i="35"/>
  <c r="D8" i="35"/>
  <c r="AC7" i="35"/>
  <c r="Q7" i="35"/>
  <c r="P7" i="35"/>
  <c r="Z7" i="35" s="1"/>
  <c r="G7" i="35"/>
  <c r="R7" i="35" s="1"/>
  <c r="D7" i="35"/>
  <c r="AE4" i="35"/>
  <c r="Z4" i="35"/>
  <c r="AK4" i="35" s="1"/>
  <c r="Y4" i="35"/>
  <c r="AJ4" i="35" s="1"/>
  <c r="X4" i="35"/>
  <c r="AI4" i="35" s="1"/>
  <c r="W4" i="35"/>
  <c r="AH4" i="35" s="1"/>
  <c r="V4" i="35"/>
  <c r="AG4" i="35" s="1"/>
  <c r="U4" i="35"/>
  <c r="AF4" i="35" s="1"/>
  <c r="T4" i="35"/>
  <c r="S4" i="35"/>
  <c r="AD4" i="35" s="1"/>
  <c r="R4" i="35"/>
  <c r="AC4" i="35" s="1"/>
  <c r="D2" i="35"/>
  <c r="H2" i="35" s="1"/>
  <c r="Z10" i="35" l="1"/>
  <c r="T18" i="36"/>
  <c r="U21" i="37"/>
  <c r="Y22" i="37"/>
  <c r="AJ22" i="37" s="1"/>
  <c r="S32" i="37"/>
  <c r="V33" i="37"/>
  <c r="E25" i="38"/>
  <c r="S9" i="38"/>
  <c r="V16" i="39"/>
  <c r="T24" i="39"/>
  <c r="T18" i="41"/>
  <c r="AE18" i="41" s="1"/>
  <c r="Y20" i="41"/>
  <c r="AD20" i="41" s="1"/>
  <c r="V25" i="42"/>
  <c r="V33" i="35"/>
  <c r="AH8" i="42"/>
  <c r="E9" i="37"/>
  <c r="V18" i="39"/>
  <c r="U29" i="35"/>
  <c r="X33" i="35"/>
  <c r="V18" i="36"/>
  <c r="AH18" i="36" s="1"/>
  <c r="T17" i="37"/>
  <c r="U32" i="37"/>
  <c r="AF32" i="37" s="1"/>
  <c r="X33" i="37"/>
  <c r="X9" i="38"/>
  <c r="T10" i="39"/>
  <c r="Z18" i="39"/>
  <c r="X24" i="39"/>
  <c r="U8" i="40"/>
  <c r="V18" i="41"/>
  <c r="AK8" i="42"/>
  <c r="AJ9" i="42"/>
  <c r="T14" i="42"/>
  <c r="W23" i="42"/>
  <c r="AH23" i="42" s="1"/>
  <c r="AE27" i="42"/>
  <c r="X18" i="36"/>
  <c r="U17" i="37"/>
  <c r="V32" i="37"/>
  <c r="Y33" i="37"/>
  <c r="E16" i="38"/>
  <c r="E9" i="39"/>
  <c r="T23" i="39"/>
  <c r="Y24" i="39"/>
  <c r="AJ24" i="39" s="1"/>
  <c r="Z8" i="40"/>
  <c r="AK8" i="40" s="1"/>
  <c r="Y18" i="41"/>
  <c r="AJ8" i="42"/>
  <c r="AK9" i="42"/>
  <c r="V14" i="42"/>
  <c r="W19" i="42"/>
  <c r="Z23" i="42"/>
  <c r="AJ27" i="42"/>
  <c r="E9" i="35"/>
  <c r="T26" i="35"/>
  <c r="Y18" i="36"/>
  <c r="Z21" i="36"/>
  <c r="X16" i="36"/>
  <c r="T16" i="37"/>
  <c r="X32" i="37"/>
  <c r="Z33" i="37"/>
  <c r="Y15" i="38"/>
  <c r="U23" i="39"/>
  <c r="Z24" i="39"/>
  <c r="T14" i="40"/>
  <c r="V20" i="40"/>
  <c r="V16" i="41"/>
  <c r="Y17" i="41"/>
  <c r="AF17" i="41" s="1"/>
  <c r="Z18" i="41"/>
  <c r="AK18" i="41" s="1"/>
  <c r="E11" i="42"/>
  <c r="Y14" i="42"/>
  <c r="W31" i="42"/>
  <c r="S33" i="42"/>
  <c r="AJ33" i="42" s="1"/>
  <c r="Z11" i="37"/>
  <c r="S26" i="35"/>
  <c r="U26" i="35"/>
  <c r="Z18" i="36"/>
  <c r="X15" i="36"/>
  <c r="V24" i="37"/>
  <c r="Z32" i="37"/>
  <c r="E11" i="39"/>
  <c r="X23" i="39"/>
  <c r="X20" i="40"/>
  <c r="T23" i="41"/>
  <c r="T12" i="42"/>
  <c r="X17" i="42"/>
  <c r="T26" i="42"/>
  <c r="X31" i="42"/>
  <c r="U33" i="42"/>
  <c r="AF33" i="42" s="1"/>
  <c r="S8" i="39"/>
  <c r="AA8" i="39" s="1"/>
  <c r="Z29" i="35"/>
  <c r="S23" i="37"/>
  <c r="AA23" i="37" s="1"/>
  <c r="Y24" i="37"/>
  <c r="V31" i="37"/>
  <c r="T7" i="39"/>
  <c r="Z20" i="40"/>
  <c r="W8" i="41"/>
  <c r="Z16" i="41"/>
  <c r="S22" i="41"/>
  <c r="U23" i="41"/>
  <c r="V32" i="41"/>
  <c r="Y12" i="42"/>
  <c r="U26" i="42"/>
  <c r="Z31" i="42"/>
  <c r="U9" i="38"/>
  <c r="Y33" i="35"/>
  <c r="V26" i="35"/>
  <c r="W26" i="35"/>
  <c r="V12" i="37"/>
  <c r="W16" i="37"/>
  <c r="T23" i="37"/>
  <c r="Z31" i="37"/>
  <c r="Y10" i="38"/>
  <c r="W25" i="38"/>
  <c r="X30" i="38"/>
  <c r="U7" i="39"/>
  <c r="V17" i="39"/>
  <c r="AG17" i="39" s="1"/>
  <c r="Z19" i="39"/>
  <c r="S12" i="40"/>
  <c r="AA12" i="40" s="1"/>
  <c r="U26" i="40"/>
  <c r="U29" i="40"/>
  <c r="T22" i="41"/>
  <c r="W23" i="41"/>
  <c r="W32" i="41"/>
  <c r="AK28" i="38"/>
  <c r="V10" i="42"/>
  <c r="Y15" i="42"/>
  <c r="S20" i="42"/>
  <c r="AG20" i="42" s="1"/>
  <c r="V22" i="42"/>
  <c r="X26" i="42"/>
  <c r="U28" i="42"/>
  <c r="AF28" i="42" s="1"/>
  <c r="S30" i="42"/>
  <c r="AJ30" i="42" s="1"/>
  <c r="Z26" i="35"/>
  <c r="Y19" i="36"/>
  <c r="T22" i="37"/>
  <c r="W23" i="37"/>
  <c r="AH28" i="38"/>
  <c r="Z13" i="39"/>
  <c r="V22" i="39"/>
  <c r="V31" i="39"/>
  <c r="W33" i="39"/>
  <c r="U7" i="41"/>
  <c r="S10" i="41"/>
  <c r="AA10" i="41" s="1"/>
  <c r="S19" i="41"/>
  <c r="T20" i="41"/>
  <c r="U21" i="41"/>
  <c r="X22" i="41"/>
  <c r="AI22" i="41" s="1"/>
  <c r="Z23" i="41"/>
  <c r="S25" i="41"/>
  <c r="T27" i="41"/>
  <c r="T31" i="41"/>
  <c r="Z32" i="41"/>
  <c r="AF8" i="42"/>
  <c r="Y26" i="35"/>
  <c r="Z23" i="37"/>
  <c r="AK23" i="37" s="1"/>
  <c r="AI28" i="38"/>
  <c r="Z11" i="39"/>
  <c r="Y22" i="39"/>
  <c r="X33" i="39"/>
  <c r="V7" i="41"/>
  <c r="T10" i="41"/>
  <c r="T19" i="41"/>
  <c r="U20" i="41"/>
  <c r="AF20" i="41" s="1"/>
  <c r="X21" i="41"/>
  <c r="Y22" i="41"/>
  <c r="U25" i="41"/>
  <c r="U27" i="41"/>
  <c r="U31" i="41"/>
  <c r="Y13" i="42"/>
  <c r="S16" i="35"/>
  <c r="S14" i="35"/>
  <c r="Y18" i="35"/>
  <c r="X18" i="35"/>
  <c r="T14" i="35"/>
  <c r="X8" i="35"/>
  <c r="X20" i="35"/>
  <c r="Z15" i="35"/>
  <c r="T9" i="35"/>
  <c r="W9" i="35"/>
  <c r="Y24" i="35"/>
  <c r="X9" i="35"/>
  <c r="Y9" i="35"/>
  <c r="U12" i="35"/>
  <c r="Z18" i="35"/>
  <c r="H2" i="42"/>
  <c r="M6" i="2"/>
  <c r="E83" i="42"/>
  <c r="Z14" i="42"/>
  <c r="V20" i="42"/>
  <c r="V21" i="42"/>
  <c r="W25" i="42"/>
  <c r="T11" i="42"/>
  <c r="T16" i="42"/>
  <c r="X20" i="42"/>
  <c r="W21" i="42"/>
  <c r="V11" i="42"/>
  <c r="Y20" i="42"/>
  <c r="Y21" i="42"/>
  <c r="X11" i="42"/>
  <c r="AI11" i="42" s="1"/>
  <c r="Z20" i="42"/>
  <c r="Z21" i="42"/>
  <c r="T15" i="42"/>
  <c r="S23" i="42"/>
  <c r="AK23" i="42" s="1"/>
  <c r="T24" i="42"/>
  <c r="AE24" i="42" s="1"/>
  <c r="V15" i="42"/>
  <c r="U23" i="42"/>
  <c r="AF23" i="42" s="1"/>
  <c r="S14" i="42"/>
  <c r="AA14" i="42" s="1"/>
  <c r="X15" i="42"/>
  <c r="V23" i="42"/>
  <c r="AG23" i="42" s="1"/>
  <c r="V12" i="42"/>
  <c r="U14" i="42"/>
  <c r="AF14" i="42" s="1"/>
  <c r="Z15" i="42"/>
  <c r="U22" i="42"/>
  <c r="X23" i="42"/>
  <c r="AI23" i="42" s="1"/>
  <c r="S25" i="42"/>
  <c r="AD25" i="42" s="1"/>
  <c r="AL25" i="42" s="1"/>
  <c r="X14" i="42"/>
  <c r="T20" i="42"/>
  <c r="T21" i="42"/>
  <c r="W22" i="42"/>
  <c r="AH22" i="42" s="1"/>
  <c r="U25" i="42"/>
  <c r="Y10" i="42"/>
  <c r="AK10" i="42" s="1"/>
  <c r="Y11" i="42"/>
  <c r="AG11" i="42" s="1"/>
  <c r="Z12" i="42"/>
  <c r="U16" i="42"/>
  <c r="X25" i="42"/>
  <c r="Z26" i="42"/>
  <c r="V33" i="42"/>
  <c r="AG33" i="42" s="1"/>
  <c r="S7" i="42"/>
  <c r="Z10" i="42"/>
  <c r="Z11" i="42"/>
  <c r="V16" i="42"/>
  <c r="W33" i="42"/>
  <c r="AH33" i="42" s="1"/>
  <c r="T7" i="42"/>
  <c r="AE7" i="42" s="1"/>
  <c r="AD8" i="42"/>
  <c r="AL8" i="42" s="1"/>
  <c r="U15" i="42"/>
  <c r="Z16" i="42"/>
  <c r="S22" i="42"/>
  <c r="AG22" i="42" s="1"/>
  <c r="T23" i="42"/>
  <c r="S24" i="42"/>
  <c r="AD24" i="42" s="1"/>
  <c r="AL24" i="42" s="1"/>
  <c r="T28" i="42"/>
  <c r="AE28" i="42" s="1"/>
  <c r="S31" i="42"/>
  <c r="AK31" i="42" s="1"/>
  <c r="X33" i="42"/>
  <c r="AI33" i="42" s="1"/>
  <c r="U7" i="42"/>
  <c r="AE8" i="42"/>
  <c r="Z33" i="42"/>
  <c r="AK33" i="42" s="1"/>
  <c r="V7" i="42"/>
  <c r="AF22" i="42"/>
  <c r="AA33" i="42"/>
  <c r="W7" i="42"/>
  <c r="AE9" i="42"/>
  <c r="T30" i="42"/>
  <c r="AG31" i="42"/>
  <c r="AF32" i="42"/>
  <c r="X7" i="42"/>
  <c r="AI7" i="42" s="1"/>
  <c r="AF9" i="42"/>
  <c r="S10" i="42"/>
  <c r="AA10" i="42" s="1"/>
  <c r="S11" i="42"/>
  <c r="AA11" i="42" s="1"/>
  <c r="S12" i="42"/>
  <c r="AG14" i="42"/>
  <c r="S19" i="42"/>
  <c r="S26" i="42"/>
  <c r="AG26" i="42" s="1"/>
  <c r="U30" i="42"/>
  <c r="AH31" i="42"/>
  <c r="Y7" i="42"/>
  <c r="AJ7" i="42" s="1"/>
  <c r="H81" i="42"/>
  <c r="T19" i="42"/>
  <c r="AI22" i="42"/>
  <c r="V30" i="42"/>
  <c r="Z7" i="42"/>
  <c r="AH9" i="42"/>
  <c r="U10" i="42"/>
  <c r="U11" i="42"/>
  <c r="U12" i="42"/>
  <c r="S13" i="42"/>
  <c r="AD13" i="42" s="1"/>
  <c r="AL13" i="42" s="1"/>
  <c r="AJ14" i="42"/>
  <c r="U19" i="42"/>
  <c r="W30" i="42"/>
  <c r="AH30" i="42" s="1"/>
  <c r="U13" i="42"/>
  <c r="X19" i="42"/>
  <c r="W26" i="42"/>
  <c r="T33" i="42"/>
  <c r="AE33" i="42" s="1"/>
  <c r="E78" i="42"/>
  <c r="E26" i="42"/>
  <c r="E32" i="42"/>
  <c r="E15" i="42"/>
  <c r="E79" i="42"/>
  <c r="E79" i="41"/>
  <c r="AJ7" i="41"/>
  <c r="S7" i="41"/>
  <c r="AA7" i="41" s="1"/>
  <c r="V9" i="41"/>
  <c r="AG10" i="41"/>
  <c r="Y11" i="41"/>
  <c r="AJ11" i="41" s="1"/>
  <c r="AH22" i="41"/>
  <c r="U32" i="41"/>
  <c r="AH17" i="41"/>
  <c r="AJ17" i="41"/>
  <c r="X7" i="41"/>
  <c r="AI7" i="41" s="1"/>
  <c r="AK11" i="41"/>
  <c r="T13" i="41"/>
  <c r="AG17" i="41"/>
  <c r="AF22" i="41"/>
  <c r="U26" i="41"/>
  <c r="S29" i="41"/>
  <c r="AA29" i="41" s="1"/>
  <c r="AG16" i="41"/>
  <c r="AH7" i="41"/>
  <c r="S13" i="41"/>
  <c r="AD13" i="41" s="1"/>
  <c r="AL13" i="41" s="1"/>
  <c r="T26" i="41"/>
  <c r="W13" i="41"/>
  <c r="Y16" i="41"/>
  <c r="X17" i="41"/>
  <c r="X18" i="41"/>
  <c r="Y19" i="41"/>
  <c r="AJ19" i="41" s="1"/>
  <c r="X20" i="41"/>
  <c r="V21" i="41"/>
  <c r="AG21" i="41" s="1"/>
  <c r="V22" i="41"/>
  <c r="AG22" i="41" s="1"/>
  <c r="X23" i="41"/>
  <c r="V26" i="41"/>
  <c r="Z27" i="41"/>
  <c r="T29" i="41"/>
  <c r="AE29" i="41" s="1"/>
  <c r="S30" i="41"/>
  <c r="AA30" i="41" s="1"/>
  <c r="S12" i="41"/>
  <c r="Z13" i="41"/>
  <c r="W26" i="41"/>
  <c r="V29" i="41"/>
  <c r="U30" i="41"/>
  <c r="AF30" i="41" s="1"/>
  <c r="AE7" i="41"/>
  <c r="AD11" i="41"/>
  <c r="AL11" i="41" s="1"/>
  <c r="T12" i="41"/>
  <c r="AH16" i="41"/>
  <c r="AJ22" i="41"/>
  <c r="Y26" i="41"/>
  <c r="W29" i="41"/>
  <c r="V30" i="41"/>
  <c r="S9" i="41"/>
  <c r="AA9" i="41" s="1"/>
  <c r="AE11" i="41"/>
  <c r="U12" i="41"/>
  <c r="AK22" i="41"/>
  <c r="X29" i="41"/>
  <c r="E83" i="41"/>
  <c r="T9" i="41"/>
  <c r="U11" i="41"/>
  <c r="AF11" i="41" s="1"/>
  <c r="X12" i="41"/>
  <c r="Y29" i="41"/>
  <c r="AJ29" i="41" s="1"/>
  <c r="H83" i="41"/>
  <c r="U9" i="41"/>
  <c r="AF9" i="41" s="1"/>
  <c r="U10" i="41"/>
  <c r="AF10" i="41" s="1"/>
  <c r="V11" i="41"/>
  <c r="AG11" i="41" s="1"/>
  <c r="Z29" i="41"/>
  <c r="T32" i="41"/>
  <c r="E26" i="41"/>
  <c r="E14" i="41"/>
  <c r="AK10" i="41"/>
  <c r="AH10" i="41"/>
  <c r="AD10" i="41"/>
  <c r="AL10" i="41" s="1"/>
  <c r="AJ10" i="41"/>
  <c r="AK13" i="41"/>
  <c r="AE10" i="41"/>
  <c r="E8" i="41"/>
  <c r="Z8" i="41"/>
  <c r="Y9" i="41"/>
  <c r="X10" i="41"/>
  <c r="AI10" i="41" s="1"/>
  <c r="W11" i="41"/>
  <c r="AH11" i="41" s="1"/>
  <c r="V12" i="41"/>
  <c r="U13" i="41"/>
  <c r="T14" i="41"/>
  <c r="S15" i="41"/>
  <c r="E18" i="41"/>
  <c r="E22" i="41"/>
  <c r="AA22" i="41"/>
  <c r="S24" i="41"/>
  <c r="V25" i="41"/>
  <c r="W30" i="41"/>
  <c r="E77" i="41"/>
  <c r="AI9" i="42"/>
  <c r="V13" i="42"/>
  <c r="W16" i="42"/>
  <c r="E17" i="42"/>
  <c r="S18" i="42"/>
  <c r="Y19" i="42"/>
  <c r="Z22" i="42"/>
  <c r="AK22" i="42" s="1"/>
  <c r="U24" i="42"/>
  <c r="Z25" i="42"/>
  <c r="U27" i="42"/>
  <c r="AF27" i="42" s="1"/>
  <c r="AA28" i="42"/>
  <c r="S29" i="42"/>
  <c r="X30" i="42"/>
  <c r="V32" i="42"/>
  <c r="AG32" i="42" s="1"/>
  <c r="AD33" i="42"/>
  <c r="AL33" i="42" s="1"/>
  <c r="H83" i="42"/>
  <c r="E20" i="42"/>
  <c r="H81" i="41"/>
  <c r="E9" i="41"/>
  <c r="X11" i="41"/>
  <c r="AI11" i="41" s="1"/>
  <c r="W12" i="41"/>
  <c r="V13" i="41"/>
  <c r="U14" i="41"/>
  <c r="T15" i="41"/>
  <c r="T24" i="41"/>
  <c r="W25" i="41"/>
  <c r="S28" i="41"/>
  <c r="X30" i="41"/>
  <c r="S33" i="41"/>
  <c r="E10" i="42"/>
  <c r="X13" i="42"/>
  <c r="AI13" i="42" s="1"/>
  <c r="S15" i="42"/>
  <c r="AK15" i="42" s="1"/>
  <c r="T18" i="42"/>
  <c r="Z19" i="42"/>
  <c r="V24" i="42"/>
  <c r="AG24" i="42" s="1"/>
  <c r="AA25" i="42"/>
  <c r="V27" i="42"/>
  <c r="AG27" i="42" s="1"/>
  <c r="T29" i="42"/>
  <c r="Z30" i="42"/>
  <c r="AK30" i="42" s="1"/>
  <c r="W32" i="42"/>
  <c r="AH32" i="42" s="1"/>
  <c r="E33" i="42"/>
  <c r="E77" i="42"/>
  <c r="E10" i="41"/>
  <c r="U15" i="41"/>
  <c r="AK17" i="41"/>
  <c r="E78" i="41"/>
  <c r="AE22" i="41"/>
  <c r="V24" i="41"/>
  <c r="T28" i="41"/>
  <c r="Y30" i="41"/>
  <c r="T33" i="41"/>
  <c r="AI8" i="42"/>
  <c r="E14" i="42"/>
  <c r="Y17" i="42"/>
  <c r="T17" i="42"/>
  <c r="V18" i="42"/>
  <c r="W24" i="42"/>
  <c r="W27" i="42"/>
  <c r="AH27" i="42" s="1"/>
  <c r="E28" i="42"/>
  <c r="U29" i="42"/>
  <c r="X32" i="42"/>
  <c r="AI32" i="42" s="1"/>
  <c r="E24" i="41"/>
  <c r="E31" i="41"/>
  <c r="E32" i="41"/>
  <c r="E23" i="42"/>
  <c r="D95" i="42" s="1"/>
  <c r="E11" i="41"/>
  <c r="Y12" i="41"/>
  <c r="AJ12" i="41" s="1"/>
  <c r="X13" i="41"/>
  <c r="W14" i="41"/>
  <c r="V15" i="41"/>
  <c r="E17" i="41"/>
  <c r="AA17" i="41"/>
  <c r="E21" i="41"/>
  <c r="S23" i="41"/>
  <c r="AJ23" i="41" s="1"/>
  <c r="W24" i="41"/>
  <c r="AH24" i="41" s="1"/>
  <c r="S27" i="41"/>
  <c r="AG27" i="41" s="1"/>
  <c r="U28" i="41"/>
  <c r="AF28" i="41" s="1"/>
  <c r="Z30" i="41"/>
  <c r="S31" i="41"/>
  <c r="Z31" i="41"/>
  <c r="S32" i="41"/>
  <c r="AI32" i="41" s="1"/>
  <c r="U33" i="41"/>
  <c r="E9" i="42"/>
  <c r="AA9" i="42"/>
  <c r="Z13" i="42"/>
  <c r="W18" i="42"/>
  <c r="E22" i="42"/>
  <c r="AE23" i="42"/>
  <c r="X24" i="42"/>
  <c r="AI24" i="42" s="1"/>
  <c r="E25" i="42"/>
  <c r="X27" i="42"/>
  <c r="AI27" i="42" s="1"/>
  <c r="V29" i="42"/>
  <c r="Z32" i="42"/>
  <c r="AK32" i="42" s="1"/>
  <c r="AA11" i="41"/>
  <c r="E12" i="41"/>
  <c r="X14" i="41"/>
  <c r="W15" i="41"/>
  <c r="AD17" i="41"/>
  <c r="X24" i="41"/>
  <c r="AI24" i="41" s="1"/>
  <c r="AA25" i="41"/>
  <c r="X26" i="41"/>
  <c r="S26" i="41"/>
  <c r="W28" i="41"/>
  <c r="E30" i="41"/>
  <c r="D96" i="41" s="1"/>
  <c r="V33" i="41"/>
  <c r="B81" i="41"/>
  <c r="S17" i="42"/>
  <c r="X18" i="42"/>
  <c r="AE19" i="42"/>
  <c r="Z24" i="42"/>
  <c r="Z27" i="42"/>
  <c r="AK27" i="42" s="1"/>
  <c r="W29" i="42"/>
  <c r="E30" i="42"/>
  <c r="D96" i="42" s="1"/>
  <c r="AA32" i="42"/>
  <c r="AH21" i="42"/>
  <c r="S8" i="41"/>
  <c r="AI8" i="41" s="1"/>
  <c r="AA12" i="41"/>
  <c r="E13" i="41"/>
  <c r="Y14" i="41"/>
  <c r="AJ14" i="41" s="1"/>
  <c r="X15" i="41"/>
  <c r="AK16" i="41"/>
  <c r="AE17" i="41"/>
  <c r="E25" i="41"/>
  <c r="X28" i="41"/>
  <c r="W33" i="41"/>
  <c r="E81" i="41"/>
  <c r="AA8" i="42"/>
  <c r="E16" i="42"/>
  <c r="U17" i="42"/>
  <c r="AA24" i="42"/>
  <c r="AA27" i="42"/>
  <c r="X29" i="42"/>
  <c r="AD32" i="42"/>
  <c r="AL32" i="42" s="1"/>
  <c r="T8" i="41"/>
  <c r="AE8" i="41" s="1"/>
  <c r="Y15" i="41"/>
  <c r="E16" i="41"/>
  <c r="AA16" i="41"/>
  <c r="E20" i="41"/>
  <c r="Y28" i="41"/>
  <c r="AJ28" i="41" s="1"/>
  <c r="E29" i="41"/>
  <c r="Y33" i="41"/>
  <c r="AJ33" i="41" s="1"/>
  <c r="B82" i="41"/>
  <c r="E13" i="42"/>
  <c r="AE14" i="42"/>
  <c r="V17" i="42"/>
  <c r="AA21" i="42"/>
  <c r="Z29" i="42"/>
  <c r="B81" i="42"/>
  <c r="U8" i="41"/>
  <c r="AA14" i="41"/>
  <c r="E15" i="41"/>
  <c r="AD16" i="41"/>
  <c r="Y25" i="41"/>
  <c r="AJ25" i="41" s="1"/>
  <c r="T25" i="41"/>
  <c r="Z28" i="41"/>
  <c r="AF31" i="41"/>
  <c r="Z33" i="41"/>
  <c r="E82" i="41"/>
  <c r="E19" i="42"/>
  <c r="AA7" i="42"/>
  <c r="AG9" i="42"/>
  <c r="X16" i="42"/>
  <c r="S16" i="42"/>
  <c r="W17" i="42"/>
  <c r="E21" i="42"/>
  <c r="AE22" i="42"/>
  <c r="E24" i="42"/>
  <c r="E27" i="42"/>
  <c r="E27" i="41"/>
  <c r="V8" i="41"/>
  <c r="AG8" i="41" s="1"/>
  <c r="AE16" i="41"/>
  <c r="AK19" i="41"/>
  <c r="AE20" i="41"/>
  <c r="AJ27" i="41"/>
  <c r="E28" i="41"/>
  <c r="E33" i="41"/>
  <c r="H82" i="41"/>
  <c r="W13" i="42"/>
  <c r="E81" i="42"/>
  <c r="E18" i="42"/>
  <c r="E82" i="42"/>
  <c r="AF16" i="41"/>
  <c r="E19" i="41"/>
  <c r="Z24" i="41"/>
  <c r="AK24" i="41" s="1"/>
  <c r="U24" i="41"/>
  <c r="AF24" i="41" s="1"/>
  <c r="B83" i="41"/>
  <c r="B82" i="42"/>
  <c r="AG8" i="42"/>
  <c r="E12" i="42"/>
  <c r="E29" i="42"/>
  <c r="H82" i="42"/>
  <c r="E23" i="41"/>
  <c r="D95" i="41" s="1"/>
  <c r="AF7" i="42"/>
  <c r="Z18" i="42"/>
  <c r="U18" i="42"/>
  <c r="AG21" i="42"/>
  <c r="B83" i="42"/>
  <c r="V12" i="40"/>
  <c r="Z14" i="40"/>
  <c r="Z12" i="40"/>
  <c r="T19" i="40"/>
  <c r="V15" i="40"/>
  <c r="S18" i="40"/>
  <c r="W24" i="40"/>
  <c r="U18" i="40"/>
  <c r="U22" i="40"/>
  <c r="W18" i="40"/>
  <c r="V22" i="40"/>
  <c r="AG22" i="40" s="1"/>
  <c r="X18" i="40"/>
  <c r="X22" i="40"/>
  <c r="X27" i="40"/>
  <c r="Z18" i="40"/>
  <c r="Y22" i="40"/>
  <c r="AA10" i="40"/>
  <c r="Y8" i="40"/>
  <c r="U10" i="40"/>
  <c r="S19" i="40"/>
  <c r="S20" i="40"/>
  <c r="Y25" i="40"/>
  <c r="W27" i="40"/>
  <c r="W32" i="40"/>
  <c r="Y10" i="40"/>
  <c r="AJ10" i="40" s="1"/>
  <c r="S16" i="40"/>
  <c r="U19" i="40"/>
  <c r="U20" i="40"/>
  <c r="Y27" i="40"/>
  <c r="U30" i="40"/>
  <c r="AF30" i="40" s="1"/>
  <c r="Y32" i="40"/>
  <c r="W16" i="40"/>
  <c r="V19" i="40"/>
  <c r="X30" i="40"/>
  <c r="AI30" i="40" s="1"/>
  <c r="Z10" i="40"/>
  <c r="W19" i="40"/>
  <c r="W20" i="40"/>
  <c r="X19" i="40"/>
  <c r="Y18" i="40"/>
  <c r="Y19" i="40"/>
  <c r="S8" i="40"/>
  <c r="AF8" i="40" s="1"/>
  <c r="V17" i="40"/>
  <c r="V13" i="40"/>
  <c r="E24" i="40"/>
  <c r="E79" i="40"/>
  <c r="E33" i="40"/>
  <c r="E78" i="39"/>
  <c r="U15" i="39"/>
  <c r="T16" i="39"/>
  <c r="AK16" i="39" s="1"/>
  <c r="T17" i="39"/>
  <c r="S18" i="39"/>
  <c r="V19" i="39"/>
  <c r="U21" i="39"/>
  <c r="Z22" i="39"/>
  <c r="Y23" i="39"/>
  <c r="V24" i="39"/>
  <c r="W32" i="39"/>
  <c r="Z33" i="39"/>
  <c r="AK33" i="39" s="1"/>
  <c r="Y12" i="39"/>
  <c r="U14" i="39"/>
  <c r="V15" i="39"/>
  <c r="U16" i="39"/>
  <c r="U17" i="39"/>
  <c r="T18" i="39"/>
  <c r="AE18" i="39" s="1"/>
  <c r="W19" i="39"/>
  <c r="Z23" i="39"/>
  <c r="U29" i="39"/>
  <c r="X32" i="39"/>
  <c r="V14" i="39"/>
  <c r="W15" i="39"/>
  <c r="U18" i="39"/>
  <c r="X19" i="39"/>
  <c r="X29" i="39"/>
  <c r="Y32" i="39"/>
  <c r="W14" i="39"/>
  <c r="X15" i="39"/>
  <c r="AD28" i="39"/>
  <c r="AL28" i="39" s="1"/>
  <c r="Y29" i="39"/>
  <c r="Z32" i="39"/>
  <c r="Y14" i="39"/>
  <c r="Y15" i="39"/>
  <c r="X16" i="39"/>
  <c r="X17" i="39"/>
  <c r="W18" i="39"/>
  <c r="AE28" i="39"/>
  <c r="T8" i="39"/>
  <c r="Z14" i="39"/>
  <c r="Z15" i="39"/>
  <c r="Y16" i="39"/>
  <c r="Y17" i="39"/>
  <c r="X18" i="39"/>
  <c r="S22" i="39"/>
  <c r="AA22" i="39" s="1"/>
  <c r="AF28" i="39"/>
  <c r="S10" i="39"/>
  <c r="W13" i="39"/>
  <c r="T22" i="39"/>
  <c r="S23" i="39"/>
  <c r="AA23" i="39" s="1"/>
  <c r="AG28" i="39"/>
  <c r="Z10" i="39"/>
  <c r="W22" i="39"/>
  <c r="V23" i="39"/>
  <c r="T27" i="39"/>
  <c r="AH33" i="39"/>
  <c r="Y25" i="39"/>
  <c r="AI33" i="39"/>
  <c r="E30" i="39"/>
  <c r="D96" i="39" s="1"/>
  <c r="E23" i="39"/>
  <c r="D95" i="39" s="1"/>
  <c r="E24" i="39"/>
  <c r="E32" i="39"/>
  <c r="Z9" i="39"/>
  <c r="Y9" i="39"/>
  <c r="X9" i="39"/>
  <c r="W9" i="39"/>
  <c r="V9" i="39"/>
  <c r="U9" i="39"/>
  <c r="T9" i="39"/>
  <c r="S9" i="39"/>
  <c r="E20" i="39"/>
  <c r="H81" i="39"/>
  <c r="X9" i="40"/>
  <c r="W9" i="40"/>
  <c r="Z9" i="40"/>
  <c r="Y9" i="40"/>
  <c r="V9" i="40"/>
  <c r="U9" i="40"/>
  <c r="T9" i="40"/>
  <c r="S9" i="40"/>
  <c r="X11" i="40"/>
  <c r="W11" i="40"/>
  <c r="Z11" i="40"/>
  <c r="Y11" i="40"/>
  <c r="V11" i="40"/>
  <c r="U11" i="40"/>
  <c r="T11" i="40"/>
  <c r="S11" i="40"/>
  <c r="AJ33" i="39"/>
  <c r="AD33" i="39"/>
  <c r="AL33" i="39" s="1"/>
  <c r="E83" i="40"/>
  <c r="H82" i="40"/>
  <c r="X7" i="40"/>
  <c r="E82" i="40"/>
  <c r="W7" i="40"/>
  <c r="E81" i="40"/>
  <c r="H83" i="40"/>
  <c r="B83" i="40"/>
  <c r="Z7" i="40"/>
  <c r="B82" i="40"/>
  <c r="Y7" i="40"/>
  <c r="AJ7" i="40" s="1"/>
  <c r="H81" i="40"/>
  <c r="V7" i="40"/>
  <c r="B81" i="40"/>
  <c r="U7" i="40"/>
  <c r="T7" i="40"/>
  <c r="S7" i="40"/>
  <c r="S7" i="39"/>
  <c r="AK7" i="39" s="1"/>
  <c r="E12" i="39"/>
  <c r="Z12" i="39"/>
  <c r="Y13" i="39"/>
  <c r="X14" i="39"/>
  <c r="Y19" i="39"/>
  <c r="S21" i="39"/>
  <c r="Z26" i="39"/>
  <c r="Y26" i="39"/>
  <c r="H82" i="39"/>
  <c r="T13" i="40"/>
  <c r="T15" i="40"/>
  <c r="S17" i="40"/>
  <c r="E21" i="40"/>
  <c r="U24" i="40"/>
  <c r="T26" i="40"/>
  <c r="S26" i="40"/>
  <c r="Z26" i="40"/>
  <c r="E28" i="40"/>
  <c r="V29" i="40"/>
  <c r="E78" i="40"/>
  <c r="E13" i="39"/>
  <c r="T21" i="39"/>
  <c r="S27" i="39"/>
  <c r="V30" i="39"/>
  <c r="U30" i="39"/>
  <c r="B83" i="39"/>
  <c r="U13" i="40"/>
  <c r="U15" i="40"/>
  <c r="T17" i="40"/>
  <c r="E23" i="40"/>
  <c r="D95" i="40" s="1"/>
  <c r="V24" i="40"/>
  <c r="W29" i="40"/>
  <c r="U31" i="40"/>
  <c r="T33" i="40"/>
  <c r="S33" i="40"/>
  <c r="Z33" i="40"/>
  <c r="E14" i="39"/>
  <c r="E19" i="39"/>
  <c r="E29" i="39"/>
  <c r="E33" i="39"/>
  <c r="E83" i="39"/>
  <c r="E14" i="40"/>
  <c r="E16" i="40"/>
  <c r="S21" i="40"/>
  <c r="Y21" i="40"/>
  <c r="T28" i="40"/>
  <c r="S28" i="40"/>
  <c r="Z28" i="40"/>
  <c r="X29" i="40"/>
  <c r="E30" i="40"/>
  <c r="D96" i="40" s="1"/>
  <c r="V31" i="40"/>
  <c r="U8" i="39"/>
  <c r="E15" i="39"/>
  <c r="E16" i="39"/>
  <c r="E17" i="39"/>
  <c r="E18" i="39"/>
  <c r="S20" i="39"/>
  <c r="V21" i="39"/>
  <c r="U27" i="39"/>
  <c r="AK28" i="39"/>
  <c r="W31" i="39"/>
  <c r="H83" i="39"/>
  <c r="E10" i="40"/>
  <c r="E12" i="40"/>
  <c r="W13" i="40"/>
  <c r="W15" i="40"/>
  <c r="W17" i="40"/>
  <c r="T21" i="40"/>
  <c r="T23" i="40"/>
  <c r="S23" i="40"/>
  <c r="Z23" i="40"/>
  <c r="X24" i="40"/>
  <c r="E25" i="40"/>
  <c r="W31" i="40"/>
  <c r="U33" i="40"/>
  <c r="W7" i="39"/>
  <c r="V8" i="39"/>
  <c r="S11" i="39"/>
  <c r="AK11" i="39" s="1"/>
  <c r="T20" i="39"/>
  <c r="W21" i="39"/>
  <c r="T26" i="39"/>
  <c r="AE26" i="39" s="1"/>
  <c r="V27" i="39"/>
  <c r="AA28" i="39"/>
  <c r="W29" i="39"/>
  <c r="V29" i="39"/>
  <c r="S30" i="39"/>
  <c r="X31" i="39"/>
  <c r="E77" i="39"/>
  <c r="Y14" i="40"/>
  <c r="X14" i="40"/>
  <c r="S14" i="40"/>
  <c r="Z16" i="40"/>
  <c r="Y16" i="40"/>
  <c r="T16" i="40"/>
  <c r="X17" i="40"/>
  <c r="U21" i="40"/>
  <c r="W26" i="40"/>
  <c r="U28" i="40"/>
  <c r="T30" i="40"/>
  <c r="S30" i="40"/>
  <c r="AJ30" i="40" s="1"/>
  <c r="Z30" i="40"/>
  <c r="AK30" i="40" s="1"/>
  <c r="E32" i="40"/>
  <c r="V33" i="40"/>
  <c r="T31" i="40"/>
  <c r="S31" i="40"/>
  <c r="AI31" i="40" s="1"/>
  <c r="Z31" i="40"/>
  <c r="X7" i="39"/>
  <c r="W8" i="39"/>
  <c r="U10" i="39"/>
  <c r="T11" i="39"/>
  <c r="S12" i="39"/>
  <c r="U20" i="39"/>
  <c r="X21" i="39"/>
  <c r="E22" i="39"/>
  <c r="S25" i="39"/>
  <c r="U26" i="39"/>
  <c r="W27" i="39"/>
  <c r="E28" i="39"/>
  <c r="T30" i="39"/>
  <c r="Y31" i="39"/>
  <c r="AJ31" i="39" s="1"/>
  <c r="X8" i="40"/>
  <c r="W8" i="40"/>
  <c r="X10" i="40"/>
  <c r="W10" i="40"/>
  <c r="Y12" i="40"/>
  <c r="AG12" i="40" s="1"/>
  <c r="W12" i="40"/>
  <c r="E20" i="40"/>
  <c r="V21" i="40"/>
  <c r="U23" i="40"/>
  <c r="T25" i="40"/>
  <c r="S25" i="40"/>
  <c r="Z25" i="40"/>
  <c r="X26" i="40"/>
  <c r="E27" i="40"/>
  <c r="V28" i="40"/>
  <c r="Y31" i="40"/>
  <c r="W33" i="40"/>
  <c r="Y7" i="39"/>
  <c r="X8" i="39"/>
  <c r="AI8" i="39" s="1"/>
  <c r="V10" i="39"/>
  <c r="U11" i="39"/>
  <c r="T12" i="39"/>
  <c r="S13" i="39"/>
  <c r="S19" i="39"/>
  <c r="V20" i="39"/>
  <c r="Y21" i="39"/>
  <c r="T25" i="39"/>
  <c r="V26" i="39"/>
  <c r="AG26" i="39" s="1"/>
  <c r="W30" i="39"/>
  <c r="AE33" i="39"/>
  <c r="W21" i="40"/>
  <c r="E22" i="40"/>
  <c r="V23" i="40"/>
  <c r="Y26" i="40"/>
  <c r="W28" i="40"/>
  <c r="T32" i="40"/>
  <c r="S32" i="40"/>
  <c r="AH32" i="40" s="1"/>
  <c r="Z32" i="40"/>
  <c r="X33" i="40"/>
  <c r="E26" i="39"/>
  <c r="E25" i="39"/>
  <c r="Y8" i="39"/>
  <c r="W10" i="39"/>
  <c r="V11" i="39"/>
  <c r="U12" i="39"/>
  <c r="T13" i="39"/>
  <c r="S14" i="39"/>
  <c r="T19" i="39"/>
  <c r="W20" i="39"/>
  <c r="U25" i="39"/>
  <c r="W26" i="39"/>
  <c r="AH26" i="39" s="1"/>
  <c r="X28" i="39"/>
  <c r="AI28" i="39" s="1"/>
  <c r="W28" i="39"/>
  <c r="AH28" i="39" s="1"/>
  <c r="S29" i="39"/>
  <c r="X30" i="39"/>
  <c r="AA31" i="39"/>
  <c r="T32" i="39"/>
  <c r="AE32" i="39" s="1"/>
  <c r="S32" i="39"/>
  <c r="U33" i="39"/>
  <c r="AF33" i="39" s="1"/>
  <c r="T8" i="40"/>
  <c r="T10" i="40"/>
  <c r="T12" i="40"/>
  <c r="U14" i="40"/>
  <c r="U16" i="40"/>
  <c r="T18" i="40"/>
  <c r="X21" i="40"/>
  <c r="W23" i="40"/>
  <c r="AH23" i="40" s="1"/>
  <c r="U25" i="40"/>
  <c r="T27" i="40"/>
  <c r="S27" i="40"/>
  <c r="Z27" i="40"/>
  <c r="X28" i="40"/>
  <c r="E29" i="40"/>
  <c r="V30" i="40"/>
  <c r="AG30" i="40" s="1"/>
  <c r="Y33" i="40"/>
  <c r="W11" i="39"/>
  <c r="V12" i="39"/>
  <c r="AG12" i="39" s="1"/>
  <c r="U13" i="39"/>
  <c r="AF17" i="39"/>
  <c r="X20" i="39"/>
  <c r="E21" i="39"/>
  <c r="V25" i="39"/>
  <c r="X26" i="39"/>
  <c r="AI26" i="39" s="1"/>
  <c r="E27" i="39"/>
  <c r="T29" i="39"/>
  <c r="Y30" i="39"/>
  <c r="E31" i="39"/>
  <c r="V33" i="39"/>
  <c r="AG33" i="39" s="1"/>
  <c r="E13" i="40"/>
  <c r="V14" i="40"/>
  <c r="E15" i="40"/>
  <c r="V16" i="40"/>
  <c r="Z21" i="40"/>
  <c r="T22" i="40"/>
  <c r="S22" i="40"/>
  <c r="AH22" i="40" s="1"/>
  <c r="Z22" i="40"/>
  <c r="X23" i="40"/>
  <c r="V25" i="40"/>
  <c r="Y28" i="40"/>
  <c r="AJ28" i="40" s="1"/>
  <c r="W30" i="40"/>
  <c r="AH30" i="40" s="1"/>
  <c r="U32" i="40"/>
  <c r="E82" i="39"/>
  <c r="B82" i="39"/>
  <c r="X11" i="39"/>
  <c r="W12" i="39"/>
  <c r="Y20" i="39"/>
  <c r="W25" i="39"/>
  <c r="Z30" i="39"/>
  <c r="B81" i="39"/>
  <c r="E17" i="40"/>
  <c r="E18" i="40"/>
  <c r="E9" i="40"/>
  <c r="E11" i="40"/>
  <c r="E19" i="40"/>
  <c r="T29" i="40"/>
  <c r="AE29" i="40" s="1"/>
  <c r="S29" i="40"/>
  <c r="Z29" i="40"/>
  <c r="AK29" i="40" s="1"/>
  <c r="E31" i="40"/>
  <c r="AG32" i="40"/>
  <c r="X25" i="39"/>
  <c r="Y27" i="39"/>
  <c r="AJ27" i="39" s="1"/>
  <c r="X27" i="39"/>
  <c r="AI29" i="39"/>
  <c r="U31" i="39"/>
  <c r="T31" i="39"/>
  <c r="E81" i="39"/>
  <c r="Y13" i="40"/>
  <c r="X13" i="40"/>
  <c r="S13" i="40"/>
  <c r="AK14" i="40"/>
  <c r="Y15" i="40"/>
  <c r="X15" i="40"/>
  <c r="S15" i="40"/>
  <c r="AK15" i="40" s="1"/>
  <c r="Z17" i="40"/>
  <c r="U17" i="40"/>
  <c r="T24" i="40"/>
  <c r="S24" i="40"/>
  <c r="Z24" i="40"/>
  <c r="E26" i="40"/>
  <c r="E77" i="40"/>
  <c r="S19" i="38"/>
  <c r="Z14" i="38"/>
  <c r="V19" i="38"/>
  <c r="S21" i="38"/>
  <c r="V22" i="38"/>
  <c r="W22" i="38"/>
  <c r="X19" i="38"/>
  <c r="T21" i="38"/>
  <c r="Z19" i="38"/>
  <c r="U21" i="38"/>
  <c r="U18" i="38"/>
  <c r="S22" i="38"/>
  <c r="Y18" i="38"/>
  <c r="U22" i="38"/>
  <c r="Y22" i="38"/>
  <c r="AA12" i="38"/>
  <c r="AD12" i="38"/>
  <c r="AL12" i="38" s="1"/>
  <c r="W12" i="38"/>
  <c r="AH12" i="38" s="1"/>
  <c r="Y14" i="38"/>
  <c r="V25" i="38"/>
  <c r="S27" i="38"/>
  <c r="AA28" i="38"/>
  <c r="S8" i="38"/>
  <c r="AJ8" i="38" s="1"/>
  <c r="Y25" i="38"/>
  <c r="AJ25" i="38" s="1"/>
  <c r="Z12" i="38"/>
  <c r="AK12" i="38" s="1"/>
  <c r="S31" i="38"/>
  <c r="U31" i="38"/>
  <c r="AF31" i="38" s="1"/>
  <c r="W8" i="38"/>
  <c r="S17" i="38"/>
  <c r="V21" i="38"/>
  <c r="V31" i="38"/>
  <c r="S33" i="38"/>
  <c r="AK33" i="38" s="1"/>
  <c r="S24" i="38"/>
  <c r="AA24" i="38" s="1"/>
  <c r="X8" i="38"/>
  <c r="S11" i="38"/>
  <c r="T17" i="38"/>
  <c r="S20" i="38"/>
  <c r="W21" i="38"/>
  <c r="X22" i="38"/>
  <c r="V24" i="38"/>
  <c r="W31" i="38"/>
  <c r="V33" i="38"/>
  <c r="X33" i="38"/>
  <c r="S7" i="38"/>
  <c r="AA7" i="38" s="1"/>
  <c r="Z8" i="38"/>
  <c r="AK8" i="38" s="1"/>
  <c r="S10" i="38"/>
  <c r="AA10" i="38" s="1"/>
  <c r="X11" i="38"/>
  <c r="X17" i="38"/>
  <c r="T19" i="38"/>
  <c r="W20" i="38"/>
  <c r="Y21" i="38"/>
  <c r="AA22" i="38"/>
  <c r="U28" i="38"/>
  <c r="AF28" i="38" s="1"/>
  <c r="Y31" i="38"/>
  <c r="AG22" i="38"/>
  <c r="V17" i="38"/>
  <c r="U20" i="38"/>
  <c r="X21" i="38"/>
  <c r="X24" i="38"/>
  <c r="X31" i="38"/>
  <c r="AI31" i="38" s="1"/>
  <c r="V28" i="38"/>
  <c r="AG28" i="38" s="1"/>
  <c r="S30" i="38"/>
  <c r="AJ12" i="38"/>
  <c r="AI10" i="38"/>
  <c r="AJ10" i="38"/>
  <c r="AK10" i="38"/>
  <c r="U25" i="38"/>
  <c r="AF25" i="38" s="1"/>
  <c r="E28" i="38"/>
  <c r="E14" i="38"/>
  <c r="E9" i="38"/>
  <c r="E78" i="38"/>
  <c r="E79" i="38"/>
  <c r="E11" i="38"/>
  <c r="E31" i="38"/>
  <c r="E27" i="37"/>
  <c r="U8" i="37"/>
  <c r="U14" i="37"/>
  <c r="W15" i="37"/>
  <c r="X17" i="37"/>
  <c r="T18" i="37"/>
  <c r="U19" i="37"/>
  <c r="U20" i="37"/>
  <c r="AF23" i="37"/>
  <c r="T27" i="37"/>
  <c r="AG32" i="37"/>
  <c r="Y12" i="37"/>
  <c r="V14" i="37"/>
  <c r="X15" i="37"/>
  <c r="Y16" i="37"/>
  <c r="Y17" i="37"/>
  <c r="U18" i="37"/>
  <c r="AF18" i="37" s="1"/>
  <c r="V19" i="37"/>
  <c r="V20" i="37"/>
  <c r="V21" i="37"/>
  <c r="AG21" i="37" s="1"/>
  <c r="V22" i="37"/>
  <c r="AG22" i="37" s="1"/>
  <c r="V23" i="37"/>
  <c r="AG23" i="37" s="1"/>
  <c r="T24" i="37"/>
  <c r="V27" i="37"/>
  <c r="AG27" i="37" s="1"/>
  <c r="W32" i="37"/>
  <c r="AH32" i="37" s="1"/>
  <c r="W14" i="37"/>
  <c r="Y15" i="37"/>
  <c r="V18" i="37"/>
  <c r="W19" i="37"/>
  <c r="W20" i="37"/>
  <c r="AH22" i="37"/>
  <c r="AH23" i="37"/>
  <c r="X27" i="37"/>
  <c r="AI32" i="37"/>
  <c r="X14" i="37"/>
  <c r="W18" i="37"/>
  <c r="X19" i="37"/>
  <c r="X20" i="37"/>
  <c r="X21" i="37"/>
  <c r="X22" i="37"/>
  <c r="AI22" i="37" s="1"/>
  <c r="X23" i="37"/>
  <c r="AI23" i="37" s="1"/>
  <c r="Y27" i="37"/>
  <c r="AJ27" i="37" s="1"/>
  <c r="W31" i="37"/>
  <c r="AK32" i="37"/>
  <c r="Y14" i="37"/>
  <c r="X18" i="37"/>
  <c r="Y19" i="37"/>
  <c r="AJ21" i="37"/>
  <c r="Y18" i="37"/>
  <c r="Y20" i="37"/>
  <c r="AD23" i="37"/>
  <c r="AL23" i="37" s="1"/>
  <c r="S16" i="37"/>
  <c r="AE16" i="37" s="1"/>
  <c r="S17" i="37"/>
  <c r="AK22" i="37"/>
  <c r="AD32" i="37"/>
  <c r="AL32" i="37" s="1"/>
  <c r="S15" i="37"/>
  <c r="V17" i="37"/>
  <c r="S19" i="37"/>
  <c r="S20" i="37"/>
  <c r="W17" i="37"/>
  <c r="S18" i="37"/>
  <c r="T19" i="37"/>
  <c r="T20" i="37"/>
  <c r="AE21" i="37"/>
  <c r="AE23" i="37"/>
  <c r="H81" i="37"/>
  <c r="B81" i="37"/>
  <c r="Z7" i="37"/>
  <c r="X7" i="37"/>
  <c r="W7" i="37"/>
  <c r="E83" i="37"/>
  <c r="U7" i="37"/>
  <c r="W9" i="37"/>
  <c r="E11" i="37"/>
  <c r="AE22" i="37"/>
  <c r="V28" i="37"/>
  <c r="AG28" i="37" s="1"/>
  <c r="T28" i="37"/>
  <c r="W28" i="37"/>
  <c r="U28" i="37"/>
  <c r="B83" i="37"/>
  <c r="H83" i="38"/>
  <c r="Z29" i="38"/>
  <c r="Y29" i="38"/>
  <c r="X29" i="38"/>
  <c r="W29" i="38"/>
  <c r="V29" i="38"/>
  <c r="U29" i="38"/>
  <c r="S29" i="38"/>
  <c r="Z9" i="37"/>
  <c r="S10" i="37"/>
  <c r="S13" i="37"/>
  <c r="E78" i="37"/>
  <c r="U29" i="37"/>
  <c r="S29" i="37"/>
  <c r="Z29" i="37"/>
  <c r="Y29" i="37"/>
  <c r="W29" i="37"/>
  <c r="V29" i="37"/>
  <c r="T30" i="37"/>
  <c r="Z30" i="37"/>
  <c r="Y30" i="37"/>
  <c r="AJ30" i="37" s="1"/>
  <c r="W30" i="37"/>
  <c r="E79" i="37"/>
  <c r="H83" i="37"/>
  <c r="T29" i="38"/>
  <c r="E29" i="37"/>
  <c r="X28" i="37"/>
  <c r="V10" i="37"/>
  <c r="AD28" i="37"/>
  <c r="AL28" i="37" s="1"/>
  <c r="X16" i="38"/>
  <c r="V16" i="38"/>
  <c r="T16" i="38"/>
  <c r="Z16" i="38"/>
  <c r="Y16" i="38"/>
  <c r="W16" i="38"/>
  <c r="U16" i="38"/>
  <c r="S16" i="38"/>
  <c r="W13" i="37"/>
  <c r="V7" i="37"/>
  <c r="X13" i="37"/>
  <c r="Y28" i="37"/>
  <c r="AJ28" i="37" s="1"/>
  <c r="X29" i="37"/>
  <c r="U30" i="37"/>
  <c r="AF30" i="37" s="1"/>
  <c r="Z32" i="38"/>
  <c r="Y32" i="38"/>
  <c r="X32" i="38"/>
  <c r="W32" i="38"/>
  <c r="V32" i="38"/>
  <c r="U32" i="38"/>
  <c r="S32" i="38"/>
  <c r="Y7" i="37"/>
  <c r="E77" i="37"/>
  <c r="U11" i="37"/>
  <c r="AD22" i="37"/>
  <c r="AL22" i="37" s="1"/>
  <c r="AA22" i="37"/>
  <c r="Y25" i="37"/>
  <c r="W25" i="37"/>
  <c r="Z25" i="37"/>
  <c r="X25" i="37"/>
  <c r="U25" i="37"/>
  <c r="T25" i="37"/>
  <c r="X26" i="37"/>
  <c r="V26" i="37"/>
  <c r="Z26" i="37"/>
  <c r="Y26" i="37"/>
  <c r="AJ26" i="37" s="1"/>
  <c r="U26" i="37"/>
  <c r="Z28" i="37"/>
  <c r="V30" i="37"/>
  <c r="E12" i="38"/>
  <c r="W13" i="38"/>
  <c r="U13" i="38"/>
  <c r="S13" i="38"/>
  <c r="T13" i="38"/>
  <c r="Z13" i="38"/>
  <c r="X13" i="38"/>
  <c r="E22" i="38"/>
  <c r="AA27" i="38"/>
  <c r="X10" i="37"/>
  <c r="W10" i="37"/>
  <c r="U10" i="37"/>
  <c r="T10" i="37"/>
  <c r="U13" i="37"/>
  <c r="T13" i="37"/>
  <c r="AD21" i="37"/>
  <c r="AA21" i="37"/>
  <c r="T7" i="37"/>
  <c r="E12" i="37"/>
  <c r="Z13" i="37"/>
  <c r="AD16" i="37"/>
  <c r="AA28" i="37"/>
  <c r="X30" i="37"/>
  <c r="V13" i="38"/>
  <c r="Z23" i="38"/>
  <c r="Y23" i="38"/>
  <c r="X23" i="38"/>
  <c r="W23" i="38"/>
  <c r="V23" i="38"/>
  <c r="U23" i="38"/>
  <c r="S23" i="38"/>
  <c r="H82" i="37"/>
  <c r="S7" i="37"/>
  <c r="W11" i="37"/>
  <c r="V11" i="37"/>
  <c r="T11" i="37"/>
  <c r="S11" i="37"/>
  <c r="AI11" i="37" s="1"/>
  <c r="V13" i="37"/>
  <c r="Y10" i="37"/>
  <c r="E25" i="37"/>
  <c r="S31" i="37"/>
  <c r="AE31" i="37" s="1"/>
  <c r="Y31" i="37"/>
  <c r="AJ32" i="37"/>
  <c r="Z8" i="37"/>
  <c r="Y8" i="37"/>
  <c r="W8" i="37"/>
  <c r="V8" i="37"/>
  <c r="T8" i="37"/>
  <c r="S8" i="37"/>
  <c r="Y11" i="37"/>
  <c r="Z15" i="37"/>
  <c r="U15" i="37"/>
  <c r="T15" i="37"/>
  <c r="AF21" i="37"/>
  <c r="AF22" i="37"/>
  <c r="E23" i="37"/>
  <c r="D95" i="37" s="1"/>
  <c r="S25" i="37"/>
  <c r="AG25" i="37" s="1"/>
  <c r="W27" i="37"/>
  <c r="U27" i="37"/>
  <c r="Z27" i="37"/>
  <c r="AA30" i="37"/>
  <c r="U31" i="37"/>
  <c r="E10" i="38"/>
  <c r="Y13" i="38"/>
  <c r="W15" i="38"/>
  <c r="U15" i="38"/>
  <c r="S15" i="38"/>
  <c r="T15" i="38"/>
  <c r="Z15" i="38"/>
  <c r="X15" i="38"/>
  <c r="Y9" i="37"/>
  <c r="X9" i="37"/>
  <c r="V9" i="37"/>
  <c r="U9" i="37"/>
  <c r="S9" i="37"/>
  <c r="E81" i="37"/>
  <c r="AA30" i="38"/>
  <c r="AK21" i="37"/>
  <c r="E32" i="37"/>
  <c r="E10" i="37"/>
  <c r="E13" i="37"/>
  <c r="AH21" i="37"/>
  <c r="AA32" i="37"/>
  <c r="B82" i="37"/>
  <c r="Z26" i="38"/>
  <c r="Y26" i="38"/>
  <c r="X26" i="38"/>
  <c r="W26" i="38"/>
  <c r="V26" i="38"/>
  <c r="U26" i="38"/>
  <c r="S26" i="38"/>
  <c r="AE19" i="37"/>
  <c r="W26" i="37"/>
  <c r="E28" i="37"/>
  <c r="X31" i="37"/>
  <c r="E33" i="37"/>
  <c r="E82" i="37"/>
  <c r="E19" i="38"/>
  <c r="E21" i="38"/>
  <c r="E20" i="38"/>
  <c r="E18" i="38"/>
  <c r="E32" i="38"/>
  <c r="E29" i="38"/>
  <c r="E26" i="38"/>
  <c r="E23" i="38"/>
  <c r="D95" i="38" s="1"/>
  <c r="E15" i="38"/>
  <c r="E13" i="38"/>
  <c r="E33" i="38"/>
  <c r="E30" i="38"/>
  <c r="D96" i="38" s="1"/>
  <c r="E27" i="38"/>
  <c r="E24" i="38"/>
  <c r="E17" i="38"/>
  <c r="E77" i="38"/>
  <c r="AH10" i="38"/>
  <c r="T26" i="38"/>
  <c r="E14" i="37"/>
  <c r="Z14" i="37"/>
  <c r="Z24" i="37"/>
  <c r="X24" i="37"/>
  <c r="W7" i="38"/>
  <c r="W9" i="38"/>
  <c r="AD10" i="38"/>
  <c r="AL10" i="38" s="1"/>
  <c r="W11" i="38"/>
  <c r="Z18" i="38"/>
  <c r="X18" i="38"/>
  <c r="V18" i="38"/>
  <c r="Z20" i="38"/>
  <c r="X20" i="38"/>
  <c r="W24" i="38"/>
  <c r="W27" i="38"/>
  <c r="AD28" i="38"/>
  <c r="AL28" i="38" s="1"/>
  <c r="W30" i="38"/>
  <c r="AD31" i="38"/>
  <c r="AL31" i="38" s="1"/>
  <c r="W33" i="38"/>
  <c r="E31" i="37"/>
  <c r="Y7" i="38"/>
  <c r="Y9" i="38"/>
  <c r="AD9" i="38" s="1"/>
  <c r="AL9" i="38" s="1"/>
  <c r="Y11" i="38"/>
  <c r="AJ11" i="38" s="1"/>
  <c r="AI12" i="38"/>
  <c r="W14" i="38"/>
  <c r="U14" i="38"/>
  <c r="S14" i="38"/>
  <c r="Y24" i="38"/>
  <c r="Y27" i="38"/>
  <c r="Y30" i="38"/>
  <c r="Y33" i="38"/>
  <c r="S12" i="37"/>
  <c r="S24" i="37"/>
  <c r="S33" i="37"/>
  <c r="AF33" i="37" s="1"/>
  <c r="Z7" i="38"/>
  <c r="V8" i="38"/>
  <c r="AG8" i="38" s="1"/>
  <c r="T8" i="38"/>
  <c r="V10" i="38"/>
  <c r="AG10" i="38" s="1"/>
  <c r="T10" i="38"/>
  <c r="AE10" i="38" s="1"/>
  <c r="V12" i="38"/>
  <c r="AG12" i="38" s="1"/>
  <c r="T12" i="38"/>
  <c r="AE12" i="38" s="1"/>
  <c r="T18" i="38"/>
  <c r="T20" i="38"/>
  <c r="AA9" i="38"/>
  <c r="AA11" i="38"/>
  <c r="E24" i="37"/>
  <c r="E22" i="37"/>
  <c r="E21" i="37"/>
  <c r="E20" i="37"/>
  <c r="E19" i="37"/>
  <c r="E18" i="37"/>
  <c r="E17" i="37"/>
  <c r="E16" i="37"/>
  <c r="E15" i="37"/>
  <c r="S14" i="37"/>
  <c r="U24" i="37"/>
  <c r="E26" i="37"/>
  <c r="E30" i="37"/>
  <c r="D96" i="37" s="1"/>
  <c r="AE32" i="37"/>
  <c r="U8" i="38"/>
  <c r="AF8" i="38" s="1"/>
  <c r="U10" i="38"/>
  <c r="AF10" i="38" s="1"/>
  <c r="U12" i="38"/>
  <c r="AF12" i="38" s="1"/>
  <c r="V14" i="38"/>
  <c r="W18" i="38"/>
  <c r="Y19" i="38"/>
  <c r="W19" i="38"/>
  <c r="V20" i="38"/>
  <c r="T22" i="38"/>
  <c r="T25" i="38"/>
  <c r="T28" i="38"/>
  <c r="AE28" i="38" s="1"/>
  <c r="T31" i="38"/>
  <c r="AE31" i="38" s="1"/>
  <c r="X14" i="38"/>
  <c r="Y17" i="38"/>
  <c r="W17" i="38"/>
  <c r="U17" i="38"/>
  <c r="E83" i="38"/>
  <c r="B83" i="38"/>
  <c r="H82" i="38"/>
  <c r="E82" i="38"/>
  <c r="B82" i="38"/>
  <c r="V7" i="38"/>
  <c r="H81" i="38"/>
  <c r="E81" i="38"/>
  <c r="T7" i="38"/>
  <c r="AE7" i="38" s="1"/>
  <c r="B81" i="38"/>
  <c r="V9" i="38"/>
  <c r="T9" i="38"/>
  <c r="V11" i="38"/>
  <c r="T11" i="38"/>
  <c r="T24" i="38"/>
  <c r="T27" i="38"/>
  <c r="T30" i="38"/>
  <c r="T33" i="38"/>
  <c r="U24" i="38"/>
  <c r="U27" i="38"/>
  <c r="AF27" i="38" s="1"/>
  <c r="U30" i="38"/>
  <c r="U33" i="38"/>
  <c r="E14" i="36"/>
  <c r="E78" i="36"/>
  <c r="E19" i="35"/>
  <c r="S8" i="35"/>
  <c r="Z9" i="35"/>
  <c r="V12" i="35"/>
  <c r="X11" i="35"/>
  <c r="Z12" i="35"/>
  <c r="V13" i="35"/>
  <c r="X14" i="35"/>
  <c r="W17" i="35"/>
  <c r="S20" i="35"/>
  <c r="V24" i="35"/>
  <c r="U28" i="35"/>
  <c r="W12" i="35"/>
  <c r="S13" i="35"/>
  <c r="AJ26" i="35"/>
  <c r="Y8" i="35"/>
  <c r="V11" i="35"/>
  <c r="T13" i="35"/>
  <c r="S17" i="35"/>
  <c r="U13" i="35"/>
  <c r="AA26" i="35"/>
  <c r="U11" i="35"/>
  <c r="Y25" i="35"/>
  <c r="X12" i="35"/>
  <c r="S28" i="35"/>
  <c r="AD28" i="35" s="1"/>
  <c r="AL28" i="35" s="1"/>
  <c r="W11" i="35"/>
  <c r="Y12" i="35"/>
  <c r="V14" i="35"/>
  <c r="U17" i="35"/>
  <c r="U24" i="35"/>
  <c r="T28" i="35"/>
  <c r="X10" i="35"/>
  <c r="W13" i="35"/>
  <c r="Y14" i="35"/>
  <c r="X17" i="35"/>
  <c r="U20" i="35"/>
  <c r="W24" i="35"/>
  <c r="V28" i="35"/>
  <c r="Y13" i="35"/>
  <c r="Y17" i="35"/>
  <c r="W20" i="35"/>
  <c r="X24" i="35"/>
  <c r="W28" i="35"/>
  <c r="Z13" i="35"/>
  <c r="X28" i="35"/>
  <c r="Y20" i="35"/>
  <c r="Y28" i="35"/>
  <c r="T12" i="35"/>
  <c r="AG26" i="35"/>
  <c r="V20" i="36"/>
  <c r="W20" i="36"/>
  <c r="U16" i="36"/>
  <c r="U19" i="36"/>
  <c r="AG19" i="36" s="1"/>
  <c r="T16" i="36"/>
  <c r="S19" i="36"/>
  <c r="Z20" i="36"/>
  <c r="V16" i="36"/>
  <c r="V19" i="36"/>
  <c r="W16" i="36"/>
  <c r="W19" i="36"/>
  <c r="X21" i="36"/>
  <c r="Y16" i="36"/>
  <c r="X20" i="36"/>
  <c r="AG18" i="36"/>
  <c r="Z19" i="36"/>
  <c r="X19" i="36"/>
  <c r="X17" i="36"/>
  <c r="S17" i="36"/>
  <c r="T17" i="36"/>
  <c r="S16" i="36"/>
  <c r="Y20" i="36"/>
  <c r="E20" i="36"/>
  <c r="E79" i="36"/>
  <c r="E79" i="35"/>
  <c r="U21" i="36"/>
  <c r="X29" i="36"/>
  <c r="AI29" i="36" s="1"/>
  <c r="W21" i="36"/>
  <c r="X25" i="36"/>
  <c r="X31" i="36"/>
  <c r="AI31" i="36" s="1"/>
  <c r="U17" i="36"/>
  <c r="X22" i="36"/>
  <c r="T20" i="36"/>
  <c r="Y21" i="36"/>
  <c r="Y7" i="35"/>
  <c r="E78" i="35"/>
  <c r="W26" i="36"/>
  <c r="V26" i="36"/>
  <c r="U26" i="36"/>
  <c r="T26" i="36"/>
  <c r="S26" i="36"/>
  <c r="Z26" i="36"/>
  <c r="V22" i="35"/>
  <c r="T22" i="35"/>
  <c r="Z22" i="35"/>
  <c r="X22" i="35"/>
  <c r="Y22" i="35"/>
  <c r="AJ22" i="35" s="1"/>
  <c r="W22" i="35"/>
  <c r="X26" i="36"/>
  <c r="U23" i="35"/>
  <c r="S23" i="35"/>
  <c r="Y23" i="35"/>
  <c r="Z23" i="35"/>
  <c r="W23" i="35"/>
  <c r="T27" i="35"/>
  <c r="E16" i="35"/>
  <c r="W21" i="35"/>
  <c r="S22" i="35"/>
  <c r="AK26" i="35"/>
  <c r="Z30" i="35"/>
  <c r="X30" i="35"/>
  <c r="W30" i="35"/>
  <c r="V30" i="35"/>
  <c r="U30" i="35"/>
  <c r="T30" i="35"/>
  <c r="S30" i="35"/>
  <c r="AF20" i="36"/>
  <c r="E22" i="35"/>
  <c r="U22" i="35"/>
  <c r="E26" i="35"/>
  <c r="V15" i="35"/>
  <c r="T15" i="35"/>
  <c r="U15" i="35"/>
  <c r="S15" i="35"/>
  <c r="V16" i="35"/>
  <c r="T16" i="35"/>
  <c r="Z16" i="35"/>
  <c r="X16" i="35"/>
  <c r="Y16" i="35"/>
  <c r="W16" i="35"/>
  <c r="Y21" i="35"/>
  <c r="T23" i="35"/>
  <c r="E77" i="35"/>
  <c r="W29" i="36"/>
  <c r="V29" i="36"/>
  <c r="U29" i="36"/>
  <c r="AF29" i="36" s="1"/>
  <c r="T29" i="36"/>
  <c r="S29" i="36"/>
  <c r="Z29" i="36"/>
  <c r="E25" i="35"/>
  <c r="AE16" i="36"/>
  <c r="E14" i="35"/>
  <c r="U10" i="35"/>
  <c r="S10" i="35"/>
  <c r="AJ10" i="35" s="1"/>
  <c r="T10" i="35"/>
  <c r="E13" i="35"/>
  <c r="Z21" i="35"/>
  <c r="V23" i="35"/>
  <c r="S25" i="35"/>
  <c r="V25" i="35"/>
  <c r="T25" i="35"/>
  <c r="U25" i="35"/>
  <c r="AF25" i="35" s="1"/>
  <c r="AF26" i="35"/>
  <c r="X23" i="35"/>
  <c r="AH26" i="35"/>
  <c r="Z13" i="36"/>
  <c r="Y13" i="36"/>
  <c r="W13" i="36"/>
  <c r="U13" i="36"/>
  <c r="T13" i="36"/>
  <c r="S13" i="36"/>
  <c r="W23" i="36"/>
  <c r="V23" i="36"/>
  <c r="U23" i="36"/>
  <c r="T23" i="36"/>
  <c r="S23" i="36"/>
  <c r="Z23" i="36"/>
  <c r="AJ29" i="36"/>
  <c r="E30" i="35"/>
  <c r="D96" i="35" s="1"/>
  <c r="E28" i="35"/>
  <c r="E33" i="35"/>
  <c r="E20" i="35"/>
  <c r="E17" i="35"/>
  <c r="E23" i="35"/>
  <c r="D95" i="35" s="1"/>
  <c r="E29" i="35"/>
  <c r="E24" i="35"/>
  <c r="E21" i="35"/>
  <c r="E18" i="35"/>
  <c r="E15" i="35"/>
  <c r="E11" i="35"/>
  <c r="H83" i="35"/>
  <c r="B83" i="35"/>
  <c r="H82" i="35"/>
  <c r="E82" i="35"/>
  <c r="B82" i="35"/>
  <c r="E81" i="35"/>
  <c r="B81" i="35"/>
  <c r="E83" i="35"/>
  <c r="X7" i="35"/>
  <c r="V7" i="35"/>
  <c r="H81" i="35"/>
  <c r="W7" i="35"/>
  <c r="U7" i="35"/>
  <c r="W25" i="35"/>
  <c r="AI26" i="35"/>
  <c r="E32" i="35"/>
  <c r="X23" i="36"/>
  <c r="E12" i="35"/>
  <c r="V21" i="35"/>
  <c r="T21" i="35"/>
  <c r="U21" i="35"/>
  <c r="S21" i="35"/>
  <c r="E10" i="35"/>
  <c r="AE18" i="36"/>
  <c r="AA18" i="36"/>
  <c r="AK18" i="36"/>
  <c r="E8" i="35"/>
  <c r="S7" i="35"/>
  <c r="V10" i="35"/>
  <c r="T7" i="35"/>
  <c r="W8" i="35"/>
  <c r="U8" i="35"/>
  <c r="V8" i="35"/>
  <c r="T8" i="35"/>
  <c r="W10" i="35"/>
  <c r="AH10" i="35" s="1"/>
  <c r="T11" i="35"/>
  <c r="S11" i="35"/>
  <c r="AJ11" i="35" s="1"/>
  <c r="Z11" i="35"/>
  <c r="Y15" i="35"/>
  <c r="V18" i="35"/>
  <c r="T18" i="35"/>
  <c r="U18" i="35"/>
  <c r="S18" i="35"/>
  <c r="V19" i="35"/>
  <c r="T19" i="35"/>
  <c r="Z19" i="35"/>
  <c r="Y19" i="35"/>
  <c r="X19" i="35"/>
  <c r="W19" i="35"/>
  <c r="X25" i="35"/>
  <c r="E27" i="35"/>
  <c r="V13" i="36"/>
  <c r="Y23" i="36"/>
  <c r="E31" i="35"/>
  <c r="W32" i="36"/>
  <c r="AH32" i="36" s="1"/>
  <c r="V32" i="36"/>
  <c r="AG32" i="36" s="1"/>
  <c r="U32" i="36"/>
  <c r="T32" i="36"/>
  <c r="S32" i="36"/>
  <c r="Z32" i="36"/>
  <c r="X32" i="36"/>
  <c r="Y27" i="35"/>
  <c r="W27" i="35"/>
  <c r="U27" i="35"/>
  <c r="X27" i="35"/>
  <c r="V27" i="35"/>
  <c r="S27" i="35"/>
  <c r="Z10" i="36"/>
  <c r="Y10" i="36"/>
  <c r="X10" i="36"/>
  <c r="W10" i="36"/>
  <c r="U10" i="36"/>
  <c r="T10" i="36"/>
  <c r="S10" i="36"/>
  <c r="Y26" i="36"/>
  <c r="AJ26" i="36" s="1"/>
  <c r="Z9" i="36"/>
  <c r="Y9" i="36"/>
  <c r="AJ9" i="36" s="1"/>
  <c r="X9" i="36"/>
  <c r="W9" i="36"/>
  <c r="U9" i="36"/>
  <c r="T9" i="36"/>
  <c r="S9" i="36"/>
  <c r="Z12" i="36"/>
  <c r="Y12" i="36"/>
  <c r="W12" i="36"/>
  <c r="U12" i="36"/>
  <c r="T12" i="36"/>
  <c r="S12" i="36"/>
  <c r="Z24" i="35"/>
  <c r="Y31" i="35"/>
  <c r="W31" i="35"/>
  <c r="V31" i="35"/>
  <c r="U31" i="35"/>
  <c r="T31" i="35"/>
  <c r="Z15" i="36"/>
  <c r="Y15" i="36"/>
  <c r="W15" i="36"/>
  <c r="U15" i="36"/>
  <c r="T15" i="36"/>
  <c r="S15" i="36"/>
  <c r="AD18" i="36"/>
  <c r="W22" i="36"/>
  <c r="V22" i="36"/>
  <c r="U22" i="36"/>
  <c r="T22" i="36"/>
  <c r="S22" i="36"/>
  <c r="Z22" i="36"/>
  <c r="AK22" i="36" s="1"/>
  <c r="W25" i="36"/>
  <c r="V25" i="36"/>
  <c r="U25" i="36"/>
  <c r="T25" i="36"/>
  <c r="S25" i="36"/>
  <c r="AI25" i="36" s="1"/>
  <c r="Z25" i="36"/>
  <c r="W28" i="36"/>
  <c r="V28" i="36"/>
  <c r="U28" i="36"/>
  <c r="T28" i="36"/>
  <c r="S28" i="36"/>
  <c r="AI28" i="36" s="1"/>
  <c r="Z28" i="36"/>
  <c r="AK28" i="36" s="1"/>
  <c r="W31" i="36"/>
  <c r="V31" i="36"/>
  <c r="U31" i="36"/>
  <c r="T31" i="36"/>
  <c r="S31" i="36"/>
  <c r="Z31" i="36"/>
  <c r="AF18" i="36"/>
  <c r="AJ25" i="36"/>
  <c r="AJ31" i="36"/>
  <c r="S9" i="35"/>
  <c r="S31" i="35"/>
  <c r="X32" i="35"/>
  <c r="V32" i="35"/>
  <c r="U32" i="35"/>
  <c r="T32" i="35"/>
  <c r="S32" i="35"/>
  <c r="Z8" i="36"/>
  <c r="Y8" i="36"/>
  <c r="X8" i="36"/>
  <c r="W8" i="36"/>
  <c r="U8" i="36"/>
  <c r="T8" i="36"/>
  <c r="S8" i="36"/>
  <c r="Z11" i="36"/>
  <c r="Y11" i="36"/>
  <c r="X11" i="36"/>
  <c r="W11" i="36"/>
  <c r="U11" i="36"/>
  <c r="T11" i="36"/>
  <c r="S11" i="36"/>
  <c r="H81" i="36"/>
  <c r="AE26" i="35"/>
  <c r="E77" i="36"/>
  <c r="W24" i="36"/>
  <c r="V24" i="36"/>
  <c r="U24" i="36"/>
  <c r="T24" i="36"/>
  <c r="S24" i="36"/>
  <c r="Z24" i="36"/>
  <c r="W27" i="36"/>
  <c r="V27" i="36"/>
  <c r="U27" i="36"/>
  <c r="T27" i="36"/>
  <c r="S27" i="36"/>
  <c r="Z27" i="36"/>
  <c r="W30" i="36"/>
  <c r="V30" i="36"/>
  <c r="U30" i="36"/>
  <c r="T30" i="36"/>
  <c r="S30" i="36"/>
  <c r="Z30" i="36"/>
  <c r="W33" i="36"/>
  <c r="V33" i="36"/>
  <c r="U33" i="36"/>
  <c r="T33" i="36"/>
  <c r="S33" i="36"/>
  <c r="Z33" i="36"/>
  <c r="U9" i="35"/>
  <c r="W14" i="35"/>
  <c r="U14" i="35"/>
  <c r="AJ14" i="35" s="1"/>
  <c r="Y29" i="35"/>
  <c r="AK29" i="35" s="1"/>
  <c r="X29" i="35"/>
  <c r="W29" i="35"/>
  <c r="V29" i="35"/>
  <c r="Z31" i="35"/>
  <c r="V8" i="36"/>
  <c r="V11" i="36"/>
  <c r="X24" i="36"/>
  <c r="X27" i="36"/>
  <c r="X30" i="36"/>
  <c r="X33" i="36"/>
  <c r="AI31" i="35"/>
  <c r="Z14" i="36"/>
  <c r="Y14" i="36"/>
  <c r="W14" i="36"/>
  <c r="U14" i="36"/>
  <c r="T14" i="36"/>
  <c r="S14" i="36"/>
  <c r="V17" i="35"/>
  <c r="T17" i="35"/>
  <c r="V20" i="35"/>
  <c r="T20" i="35"/>
  <c r="S24" i="35"/>
  <c r="W32" i="35"/>
  <c r="H83" i="36"/>
  <c r="E83" i="36"/>
  <c r="B83" i="36"/>
  <c r="Z7" i="36"/>
  <c r="H82" i="36"/>
  <c r="Y7" i="36"/>
  <c r="E82" i="36"/>
  <c r="X7" i="36"/>
  <c r="B82" i="36"/>
  <c r="W7" i="36"/>
  <c r="E81" i="36"/>
  <c r="U7" i="36"/>
  <c r="B81" i="36"/>
  <c r="T7" i="36"/>
  <c r="S7" i="36"/>
  <c r="V14" i="36"/>
  <c r="AJ18" i="36"/>
  <c r="Y24" i="36"/>
  <c r="AJ24" i="36" s="1"/>
  <c r="Y27" i="36"/>
  <c r="Y30" i="36"/>
  <c r="AJ30" i="36" s="1"/>
  <c r="Y33" i="36"/>
  <c r="Z33" i="35"/>
  <c r="V17" i="36"/>
  <c r="E22" i="36"/>
  <c r="E23" i="36"/>
  <c r="D95" i="36" s="1"/>
  <c r="E24" i="36"/>
  <c r="E25" i="36"/>
  <c r="E26" i="36"/>
  <c r="E27" i="36"/>
  <c r="E28" i="36"/>
  <c r="E29" i="36"/>
  <c r="E30" i="36"/>
  <c r="D96" i="36" s="1"/>
  <c r="E31" i="36"/>
  <c r="E32" i="36"/>
  <c r="E33" i="36"/>
  <c r="W17" i="36"/>
  <c r="E21" i="36"/>
  <c r="Y17" i="36"/>
  <c r="E19" i="36"/>
  <c r="S33" i="35"/>
  <c r="E18" i="36"/>
  <c r="T33" i="35"/>
  <c r="E17" i="36"/>
  <c r="S21" i="36"/>
  <c r="U33" i="35"/>
  <c r="E16" i="36"/>
  <c r="S20" i="36"/>
  <c r="T21" i="36"/>
  <c r="E9" i="36"/>
  <c r="E10" i="36"/>
  <c r="E11" i="36"/>
  <c r="E12" i="36"/>
  <c r="E13" i="36"/>
  <c r="E15" i="36"/>
  <c r="AG8" i="40" l="1"/>
  <c r="AJ27" i="36"/>
  <c r="AH23" i="36"/>
  <c r="AK29" i="36"/>
  <c r="AJ19" i="36"/>
  <c r="AF24" i="38"/>
  <c r="AD19" i="37"/>
  <c r="AJ16" i="37"/>
  <c r="AK25" i="38"/>
  <c r="AG25" i="38"/>
  <c r="AG10" i="39"/>
  <c r="AF26" i="39"/>
  <c r="AE24" i="39"/>
  <c r="AD24" i="39"/>
  <c r="AL24" i="39" s="1"/>
  <c r="AK24" i="39"/>
  <c r="AH17" i="39"/>
  <c r="AJ18" i="39"/>
  <c r="AF20" i="40"/>
  <c r="AJ10" i="42"/>
  <c r="AF11" i="42"/>
  <c r="AA18" i="41"/>
  <c r="AG20" i="41"/>
  <c r="AJ31" i="42"/>
  <c r="AJ20" i="42"/>
  <c r="AK31" i="36"/>
  <c r="AK25" i="36"/>
  <c r="AI27" i="35"/>
  <c r="AK16" i="36"/>
  <c r="AE33" i="38"/>
  <c r="AG7" i="38"/>
  <c r="AE25" i="38"/>
  <c r="AE24" i="37"/>
  <c r="AI28" i="37"/>
  <c r="AH14" i="40"/>
  <c r="AE28" i="40"/>
  <c r="AG10" i="42"/>
  <c r="AI33" i="41"/>
  <c r="AH18" i="41"/>
  <c r="AH20" i="41"/>
  <c r="AD18" i="41"/>
  <c r="AL18" i="41" s="1"/>
  <c r="AE20" i="42"/>
  <c r="AH24" i="39"/>
  <c r="AJ7" i="39"/>
  <c r="AD10" i="42"/>
  <c r="AL10" i="42" s="1"/>
  <c r="AF30" i="42"/>
  <c r="AE30" i="42"/>
  <c r="AE21" i="42"/>
  <c r="AI29" i="38"/>
  <c r="AD16" i="36"/>
  <c r="AJ33" i="38"/>
  <c r="AI26" i="38"/>
  <c r="AK20" i="37"/>
  <c r="AF18" i="39"/>
  <c r="AF15" i="39"/>
  <c r="AG30" i="41"/>
  <c r="AF20" i="42"/>
  <c r="AA20" i="42"/>
  <c r="AH17" i="40"/>
  <c r="AF31" i="36"/>
  <c r="AF25" i="36"/>
  <c r="AF16" i="36"/>
  <c r="AH20" i="36"/>
  <c r="AF29" i="37"/>
  <c r="AJ30" i="39"/>
  <c r="AG8" i="39"/>
  <c r="AK26" i="39"/>
  <c r="AF9" i="39"/>
  <c r="AJ15" i="39"/>
  <c r="AE25" i="42"/>
  <c r="AF29" i="42"/>
  <c r="AF26" i="41"/>
  <c r="AI14" i="42"/>
  <c r="AK16" i="37"/>
  <c r="AG31" i="36"/>
  <c r="AG25" i="36"/>
  <c r="AJ16" i="36"/>
  <c r="AK27" i="38"/>
  <c r="AK26" i="38"/>
  <c r="AF9" i="37"/>
  <c r="AK17" i="37"/>
  <c r="AA18" i="37"/>
  <c r="AE27" i="37"/>
  <c r="AH22" i="38"/>
  <c r="AE29" i="39"/>
  <c r="AE30" i="40"/>
  <c r="AE16" i="39"/>
  <c r="AK33" i="41"/>
  <c r="AK29" i="42"/>
  <c r="AE31" i="42"/>
  <c r="AG24" i="41"/>
  <c r="AE24" i="41"/>
  <c r="AI30" i="42"/>
  <c r="AJ8" i="41"/>
  <c r="AA20" i="41"/>
  <c r="AH26" i="42"/>
  <c r="AF10" i="42"/>
  <c r="AD22" i="41"/>
  <c r="AL22" i="41" s="1"/>
  <c r="AD26" i="35"/>
  <c r="AL26" i="35" s="1"/>
  <c r="AJ23" i="37"/>
  <c r="AH31" i="36"/>
  <c r="AH7" i="38"/>
  <c r="AE8" i="40"/>
  <c r="AH8" i="40"/>
  <c r="AG14" i="39"/>
  <c r="AH29" i="41"/>
  <c r="AJ20" i="41"/>
  <c r="AG18" i="41"/>
  <c r="AE24" i="35"/>
  <c r="AD30" i="42"/>
  <c r="AL30" i="42" s="1"/>
  <c r="AA30" i="42"/>
  <c r="AI24" i="39"/>
  <c r="AH24" i="40"/>
  <c r="AI11" i="38"/>
  <c r="AH18" i="39"/>
  <c r="AF14" i="39"/>
  <c r="AI8" i="40"/>
  <c r="AF10" i="39"/>
  <c r="AG9" i="40"/>
  <c r="AG24" i="39"/>
  <c r="AD29" i="41"/>
  <c r="AL29" i="41" s="1"/>
  <c r="AI26" i="41"/>
  <c r="AI9" i="41"/>
  <c r="AJ18" i="41"/>
  <c r="AG9" i="41"/>
  <c r="AK7" i="42"/>
  <c r="AG12" i="42"/>
  <c r="AI25" i="42"/>
  <c r="AF18" i="41"/>
  <c r="AH25" i="36"/>
  <c r="AG16" i="37"/>
  <c r="AI22" i="36"/>
  <c r="AE31" i="35"/>
  <c r="AG9" i="36"/>
  <c r="AD25" i="38"/>
  <c r="AL25" i="38" s="1"/>
  <c r="AJ9" i="37"/>
  <c r="AF27" i="37"/>
  <c r="AK28" i="37"/>
  <c r="AI25" i="38"/>
  <c r="AG27" i="40"/>
  <c r="AD16" i="39"/>
  <c r="AK25" i="40"/>
  <c r="AH8" i="39"/>
  <c r="AH29" i="39"/>
  <c r="AK15" i="39"/>
  <c r="AE19" i="40"/>
  <c r="AF22" i="40"/>
  <c r="AK20" i="41"/>
  <c r="AE26" i="42"/>
  <c r="AG13" i="41"/>
  <c r="AH9" i="41"/>
  <c r="AG30" i="42"/>
  <c r="AH14" i="42"/>
  <c r="AK7" i="38"/>
  <c r="C70" i="36"/>
  <c r="AI30" i="36"/>
  <c r="AA16" i="36"/>
  <c r="AF17" i="37"/>
  <c r="AH20" i="37"/>
  <c r="AF19" i="37"/>
  <c r="AK18" i="37"/>
  <c r="AH25" i="38"/>
  <c r="AE11" i="40"/>
  <c r="AK9" i="39"/>
  <c r="AF23" i="39"/>
  <c r="AG18" i="39"/>
  <c r="AK22" i="39"/>
  <c r="AF10" i="40"/>
  <c r="AI10" i="42"/>
  <c r="AE25" i="41"/>
  <c r="AE31" i="41"/>
  <c r="AJ16" i="41"/>
  <c r="AK21" i="42"/>
  <c r="AD20" i="42"/>
  <c r="AF24" i="39"/>
  <c r="AF7" i="35"/>
  <c r="AJ7" i="35"/>
  <c r="AE23" i="35"/>
  <c r="AF9" i="35"/>
  <c r="AH9" i="35"/>
  <c r="AI7" i="35"/>
  <c r="AK18" i="35"/>
  <c r="AE13" i="35"/>
  <c r="AF12" i="35"/>
  <c r="AK11" i="35"/>
  <c r="AE10" i="35"/>
  <c r="AI10" i="35"/>
  <c r="AF22" i="35"/>
  <c r="AD13" i="35"/>
  <c r="AD8" i="35"/>
  <c r="AL8" i="35" s="1"/>
  <c r="AH12" i="35"/>
  <c r="AI13" i="35"/>
  <c r="AI12" i="35"/>
  <c r="AG24" i="35"/>
  <c r="AG10" i="35"/>
  <c r="AF11" i="35"/>
  <c r="AK15" i="35"/>
  <c r="AD21" i="42"/>
  <c r="AJ16" i="42"/>
  <c r="AK24" i="42"/>
  <c r="AH24" i="42"/>
  <c r="AG13" i="42"/>
  <c r="AG25" i="42"/>
  <c r="AF21" i="42"/>
  <c r="AK17" i="42"/>
  <c r="AA22" i="42"/>
  <c r="AH20" i="42"/>
  <c r="AJ23" i="42"/>
  <c r="AA23" i="42"/>
  <c r="AD23" i="42"/>
  <c r="AL23" i="42" s="1"/>
  <c r="AH25" i="42"/>
  <c r="AA13" i="42"/>
  <c r="AD14" i="42"/>
  <c r="AL14" i="42" s="1"/>
  <c r="AK25" i="42"/>
  <c r="AH13" i="42"/>
  <c r="AK13" i="42"/>
  <c r="AJ13" i="42"/>
  <c r="AG15" i="42"/>
  <c r="AF24" i="42"/>
  <c r="AF13" i="42"/>
  <c r="AJ12" i="42"/>
  <c r="AK20" i="42"/>
  <c r="AK14" i="42"/>
  <c r="AF25" i="42"/>
  <c r="AJ25" i="42"/>
  <c r="AD11" i="42"/>
  <c r="AL11" i="42" s="1"/>
  <c r="AE13" i="42"/>
  <c r="AJ21" i="42"/>
  <c r="AF12" i="42"/>
  <c r="AG7" i="42"/>
  <c r="AK26" i="42"/>
  <c r="AJ17" i="42"/>
  <c r="AJ26" i="42"/>
  <c r="AD26" i="42"/>
  <c r="AL26" i="42" s="1"/>
  <c r="AA26" i="42"/>
  <c r="AE15" i="42"/>
  <c r="AK12" i="42"/>
  <c r="AJ11" i="42"/>
  <c r="AJ15" i="42"/>
  <c r="AH15" i="42"/>
  <c r="AF26" i="42"/>
  <c r="AH7" i="42"/>
  <c r="AI31" i="42"/>
  <c r="AD31" i="42"/>
  <c r="AL31" i="42" s="1"/>
  <c r="AA31" i="42"/>
  <c r="AF31" i="42"/>
  <c r="AJ24" i="42"/>
  <c r="AI26" i="42"/>
  <c r="AI12" i="42"/>
  <c r="AD12" i="42"/>
  <c r="AL12" i="42" s="1"/>
  <c r="AA12" i="42"/>
  <c r="AK18" i="42"/>
  <c r="AE12" i="42"/>
  <c r="AK11" i="42"/>
  <c r="AH12" i="42"/>
  <c r="AH29" i="42"/>
  <c r="AG29" i="42"/>
  <c r="AJ19" i="42"/>
  <c r="AE11" i="42"/>
  <c r="AH10" i="42"/>
  <c r="AI29" i="42"/>
  <c r="AE10" i="42"/>
  <c r="AD22" i="42"/>
  <c r="AL22" i="42" s="1"/>
  <c r="AJ22" i="42"/>
  <c r="AD7" i="42"/>
  <c r="AL7" i="42" s="1"/>
  <c r="AH11" i="42"/>
  <c r="AA19" i="41"/>
  <c r="AD21" i="41"/>
  <c r="AK9" i="41"/>
  <c r="AK28" i="41"/>
  <c r="AJ15" i="41"/>
  <c r="AL17" i="41"/>
  <c r="AK31" i="41"/>
  <c r="AJ30" i="41"/>
  <c r="AD7" i="41"/>
  <c r="AL7" i="41" s="1"/>
  <c r="AF21" i="41"/>
  <c r="AA13" i="41"/>
  <c r="AI13" i="41"/>
  <c r="AF7" i="41"/>
  <c r="AJ9" i="41"/>
  <c r="AD30" i="41"/>
  <c r="AL30" i="41" s="1"/>
  <c r="AG7" i="41"/>
  <c r="AK30" i="41"/>
  <c r="AK29" i="41"/>
  <c r="AJ13" i="41"/>
  <c r="AK7" i="41"/>
  <c r="AD19" i="41"/>
  <c r="AI23" i="41"/>
  <c r="AE13" i="41"/>
  <c r="AI29" i="41"/>
  <c r="AH13" i="41"/>
  <c r="AE32" i="41"/>
  <c r="AL16" i="41"/>
  <c r="AE21" i="41"/>
  <c r="AD9" i="41"/>
  <c r="AL9" i="41" s="1"/>
  <c r="AK21" i="41"/>
  <c r="AG28" i="41"/>
  <c r="AG19" i="41"/>
  <c r="AJ21" i="41"/>
  <c r="AF29" i="41"/>
  <c r="AA21" i="41"/>
  <c r="AH19" i="41"/>
  <c r="AF13" i="41"/>
  <c r="AH21" i="41"/>
  <c r="AK15" i="41"/>
  <c r="AF19" i="41"/>
  <c r="AE19" i="41"/>
  <c r="AG29" i="41"/>
  <c r="AD26" i="41"/>
  <c r="AL26" i="41" s="1"/>
  <c r="AA26" i="41"/>
  <c r="AH25" i="41"/>
  <c r="AE14" i="41"/>
  <c r="AF19" i="42"/>
  <c r="AD12" i="41"/>
  <c r="AL12" i="41" s="1"/>
  <c r="AG32" i="41"/>
  <c r="AG14" i="41"/>
  <c r="AA19" i="42"/>
  <c r="AE15" i="41"/>
  <c r="AD29" i="42"/>
  <c r="AL29" i="42" s="1"/>
  <c r="AA29" i="42"/>
  <c r="AG12" i="41"/>
  <c r="AD19" i="42"/>
  <c r="AK32" i="41"/>
  <c r="AH17" i="42"/>
  <c r="AG17" i="42"/>
  <c r="AA17" i="42"/>
  <c r="AD17" i="42"/>
  <c r="AF33" i="41"/>
  <c r="AF15" i="41"/>
  <c r="AF14" i="41"/>
  <c r="AJ26" i="41"/>
  <c r="AJ31" i="41"/>
  <c r="AH31" i="41"/>
  <c r="AK16" i="42"/>
  <c r="AD16" i="42"/>
  <c r="AA16" i="42"/>
  <c r="AA32" i="41"/>
  <c r="AJ32" i="41"/>
  <c r="AD32" i="41"/>
  <c r="AL32" i="41" s="1"/>
  <c r="AG15" i="41"/>
  <c r="AE33" i="41"/>
  <c r="AK19" i="42"/>
  <c r="AH30" i="41"/>
  <c r="AK14" i="41"/>
  <c r="AI25" i="41"/>
  <c r="AK27" i="41"/>
  <c r="AI27" i="41"/>
  <c r="AG31" i="41"/>
  <c r="AG16" i="42"/>
  <c r="C72" i="41"/>
  <c r="D86" i="41" s="1"/>
  <c r="C75" i="41"/>
  <c r="C74" i="41"/>
  <c r="C73" i="41"/>
  <c r="C71" i="41"/>
  <c r="C70" i="41"/>
  <c r="C69" i="41"/>
  <c r="AH33" i="41"/>
  <c r="AD8" i="41"/>
  <c r="AL8" i="41" s="1"/>
  <c r="AA8" i="41"/>
  <c r="AH14" i="41"/>
  <c r="AE18" i="42"/>
  <c r="AH12" i="41"/>
  <c r="AG25" i="41"/>
  <c r="AI12" i="41"/>
  <c r="AK23" i="41"/>
  <c r="AG26" i="41"/>
  <c r="AE26" i="41"/>
  <c r="AE30" i="41"/>
  <c r="AH15" i="41"/>
  <c r="AD31" i="41"/>
  <c r="AL31" i="41" s="1"/>
  <c r="AA31" i="41"/>
  <c r="AG18" i="42"/>
  <c r="AD15" i="42"/>
  <c r="AL15" i="42" s="1"/>
  <c r="AF15" i="42"/>
  <c r="AA15" i="42"/>
  <c r="AD24" i="41"/>
  <c r="AL24" i="41" s="1"/>
  <c r="AA24" i="41"/>
  <c r="AK8" i="41"/>
  <c r="AE12" i="41"/>
  <c r="AF23" i="41"/>
  <c r="AK26" i="41"/>
  <c r="AF18" i="42"/>
  <c r="AL20" i="41"/>
  <c r="AI28" i="41"/>
  <c r="AG33" i="41"/>
  <c r="AI14" i="41"/>
  <c r="AE17" i="42"/>
  <c r="AE28" i="41"/>
  <c r="AH19" i="42"/>
  <c r="AG19" i="42"/>
  <c r="AE23" i="41"/>
  <c r="AD14" i="41"/>
  <c r="AL14" i="41" s="1"/>
  <c r="AF16" i="42"/>
  <c r="AH18" i="42"/>
  <c r="AA27" i="41"/>
  <c r="AD27" i="41"/>
  <c r="AL27" i="41" s="1"/>
  <c r="AD33" i="41"/>
  <c r="AL33" i="41" s="1"/>
  <c r="AA33" i="41"/>
  <c r="C73" i="42"/>
  <c r="C71" i="42"/>
  <c r="C74" i="42"/>
  <c r="C72" i="42"/>
  <c r="D86" i="42" s="1"/>
  <c r="C70" i="42"/>
  <c r="C69" i="42"/>
  <c r="C75" i="42"/>
  <c r="AD18" i="42"/>
  <c r="AA18" i="42"/>
  <c r="AE16" i="42"/>
  <c r="AF25" i="41"/>
  <c r="AH26" i="41"/>
  <c r="AI31" i="41"/>
  <c r="AF32" i="41"/>
  <c r="AH32" i="41"/>
  <c r="AH8" i="41"/>
  <c r="AH28" i="41"/>
  <c r="AI30" i="41"/>
  <c r="AH27" i="41"/>
  <c r="AF12" i="41"/>
  <c r="AK25" i="41"/>
  <c r="AJ24" i="41"/>
  <c r="AF27" i="41"/>
  <c r="AJ29" i="42"/>
  <c r="AF8" i="41"/>
  <c r="AD25" i="41"/>
  <c r="AL25" i="41" s="1"/>
  <c r="AF17" i="42"/>
  <c r="AE27" i="41"/>
  <c r="AA23" i="41"/>
  <c r="AG23" i="41"/>
  <c r="AD23" i="41"/>
  <c r="AL23" i="41" s="1"/>
  <c r="AE29" i="42"/>
  <c r="AD28" i="41"/>
  <c r="AL28" i="41" s="1"/>
  <c r="AA28" i="41"/>
  <c r="AH16" i="42"/>
  <c r="AD15" i="41"/>
  <c r="AL15" i="41" s="1"/>
  <c r="AA15" i="41"/>
  <c r="AE9" i="41"/>
  <c r="AH23" i="41"/>
  <c r="AK12" i="41"/>
  <c r="AJ18" i="42"/>
  <c r="AA19" i="40"/>
  <c r="AJ20" i="40"/>
  <c r="AJ19" i="40"/>
  <c r="AJ18" i="40"/>
  <c r="AH11" i="40"/>
  <c r="AG25" i="40"/>
  <c r="AH19" i="40"/>
  <c r="AG13" i="40"/>
  <c r="AI23" i="40"/>
  <c r="AJ33" i="40"/>
  <c r="AH33" i="40"/>
  <c r="AJ14" i="40"/>
  <c r="AK24" i="40"/>
  <c r="AK32" i="40"/>
  <c r="AH10" i="40"/>
  <c r="AK9" i="40"/>
  <c r="AG10" i="40"/>
  <c r="AE10" i="40"/>
  <c r="AI10" i="40"/>
  <c r="AJ11" i="40"/>
  <c r="AH9" i="40"/>
  <c r="AG20" i="40"/>
  <c r="AE20" i="40"/>
  <c r="AI28" i="40"/>
  <c r="AE32" i="40"/>
  <c r="AE7" i="40"/>
  <c r="AI9" i="40"/>
  <c r="AD8" i="40"/>
  <c r="AL8" i="40" s="1"/>
  <c r="AA8" i="40"/>
  <c r="AG19" i="40"/>
  <c r="AD20" i="40"/>
  <c r="AF21" i="40"/>
  <c r="AK19" i="40"/>
  <c r="AE27" i="40"/>
  <c r="AH25" i="40"/>
  <c r="AI24" i="40"/>
  <c r="AG31" i="40"/>
  <c r="AD19" i="40"/>
  <c r="AJ8" i="40"/>
  <c r="AK20" i="40"/>
  <c r="AG16" i="40"/>
  <c r="AF25" i="40"/>
  <c r="AG23" i="40"/>
  <c r="AE25" i="40"/>
  <c r="AK31" i="40"/>
  <c r="AI32" i="40"/>
  <c r="AH20" i="40"/>
  <c r="AE31" i="40"/>
  <c r="AE23" i="40"/>
  <c r="AF13" i="40"/>
  <c r="AE9" i="40"/>
  <c r="AK10" i="40"/>
  <c r="AF19" i="40"/>
  <c r="AL19" i="40" s="1"/>
  <c r="AJ15" i="40"/>
  <c r="AK7" i="40"/>
  <c r="AA20" i="40"/>
  <c r="AD10" i="40"/>
  <c r="AL10" i="40" s="1"/>
  <c r="AI11" i="39"/>
  <c r="AG25" i="39"/>
  <c r="AJ21" i="39"/>
  <c r="AA18" i="39"/>
  <c r="AE22" i="39"/>
  <c r="AI27" i="39"/>
  <c r="AD23" i="39"/>
  <c r="AL23" i="39" s="1"/>
  <c r="AE19" i="39"/>
  <c r="AA17" i="39"/>
  <c r="AI14" i="39"/>
  <c r="AG23" i="39"/>
  <c r="AD18" i="39"/>
  <c r="AA16" i="39"/>
  <c r="AF25" i="39"/>
  <c r="AK23" i="39"/>
  <c r="AH16" i="39"/>
  <c r="AH22" i="39"/>
  <c r="AA10" i="39"/>
  <c r="AD10" i="39"/>
  <c r="AL10" i="39" s="1"/>
  <c r="AI25" i="39"/>
  <c r="AE13" i="39"/>
  <c r="AD17" i="39"/>
  <c r="AL17" i="39" s="1"/>
  <c r="AE11" i="39"/>
  <c r="AA15" i="39"/>
  <c r="AK10" i="39"/>
  <c r="AE17" i="39"/>
  <c r="AG15" i="39"/>
  <c r="AK30" i="39"/>
  <c r="AD15" i="39"/>
  <c r="AL15" i="39" s="1"/>
  <c r="AG22" i="39"/>
  <c r="AH25" i="39"/>
  <c r="AI30" i="39"/>
  <c r="AH10" i="39"/>
  <c r="AG13" i="39"/>
  <c r="AK18" i="39"/>
  <c r="AL18" i="39" s="1"/>
  <c r="AJ10" i="39"/>
  <c r="AJ17" i="39"/>
  <c r="AI10" i="39"/>
  <c r="AG16" i="39"/>
  <c r="AE10" i="39"/>
  <c r="AF16" i="39"/>
  <c r="AG11" i="39"/>
  <c r="AH15" i="39"/>
  <c r="AD22" i="39"/>
  <c r="AL22" i="39" s="1"/>
  <c r="AE8" i="39"/>
  <c r="AJ16" i="39"/>
  <c r="AE23" i="39"/>
  <c r="AK17" i="39"/>
  <c r="AJ20" i="39"/>
  <c r="AF11" i="39"/>
  <c r="AE15" i="39"/>
  <c r="AF22" i="39"/>
  <c r="AH23" i="39"/>
  <c r="AH11" i="39"/>
  <c r="AI23" i="39"/>
  <c r="AJ22" i="39"/>
  <c r="AJ23" i="39"/>
  <c r="AI22" i="39"/>
  <c r="AI13" i="40"/>
  <c r="AG14" i="40"/>
  <c r="AD27" i="40"/>
  <c r="AL27" i="40" s="1"/>
  <c r="AA27" i="40"/>
  <c r="AD32" i="39"/>
  <c r="AL32" i="39" s="1"/>
  <c r="AA32" i="39"/>
  <c r="AK32" i="39"/>
  <c r="AH28" i="40"/>
  <c r="AD19" i="39"/>
  <c r="AA19" i="39"/>
  <c r="AG28" i="40"/>
  <c r="AD12" i="39"/>
  <c r="AL12" i="39" s="1"/>
  <c r="AA12" i="39"/>
  <c r="AI31" i="39"/>
  <c r="AA23" i="40"/>
  <c r="AD23" i="40"/>
  <c r="AL23" i="40" s="1"/>
  <c r="AI29" i="40"/>
  <c r="AG31" i="39"/>
  <c r="AG29" i="40"/>
  <c r="AI13" i="39"/>
  <c r="AG19" i="39"/>
  <c r="AG11" i="40"/>
  <c r="AJ32" i="40"/>
  <c r="AD24" i="40"/>
  <c r="AL24" i="40" s="1"/>
  <c r="AA24" i="40"/>
  <c r="AJ13" i="40"/>
  <c r="AF12" i="39"/>
  <c r="AJ26" i="40"/>
  <c r="AF28" i="40"/>
  <c r="AA30" i="39"/>
  <c r="AD30" i="39"/>
  <c r="AL30" i="39" s="1"/>
  <c r="AF27" i="39"/>
  <c r="AK28" i="40"/>
  <c r="AE17" i="40"/>
  <c r="AD21" i="39"/>
  <c r="AA21" i="39"/>
  <c r="AJ12" i="39"/>
  <c r="AK13" i="40"/>
  <c r="AJ27" i="40"/>
  <c r="AA9" i="39"/>
  <c r="AD9" i="39"/>
  <c r="AL9" i="39" s="1"/>
  <c r="AE24" i="40"/>
  <c r="AK12" i="40"/>
  <c r="AD29" i="40"/>
  <c r="AL29" i="40" s="1"/>
  <c r="AA29" i="40"/>
  <c r="AF12" i="40"/>
  <c r="AI26" i="40"/>
  <c r="AH26" i="40"/>
  <c r="AG29" i="39"/>
  <c r="AD11" i="39"/>
  <c r="AL11" i="39" s="1"/>
  <c r="AA11" i="39"/>
  <c r="AE21" i="40"/>
  <c r="AA28" i="40"/>
  <c r="AD28" i="40"/>
  <c r="AL28" i="40" s="1"/>
  <c r="AF15" i="40"/>
  <c r="AK26" i="40"/>
  <c r="AJ19" i="39"/>
  <c r="AD7" i="40"/>
  <c r="AL7" i="40" s="1"/>
  <c r="AA7" i="40"/>
  <c r="AH7" i="40"/>
  <c r="AI12" i="40"/>
  <c r="AI22" i="40"/>
  <c r="AK11" i="40"/>
  <c r="AI12" i="39"/>
  <c r="AE9" i="39"/>
  <c r="AG21" i="39"/>
  <c r="AD26" i="40"/>
  <c r="AL26" i="40" s="1"/>
  <c r="AA26" i="40"/>
  <c r="AH19" i="39"/>
  <c r="AK18" i="40"/>
  <c r="AF32" i="39"/>
  <c r="AF27" i="40"/>
  <c r="AK22" i="40"/>
  <c r="AF13" i="39"/>
  <c r="AD29" i="39"/>
  <c r="AL29" i="39" s="1"/>
  <c r="AA29" i="39"/>
  <c r="AJ8" i="39"/>
  <c r="AD8" i="39"/>
  <c r="AL8" i="39" s="1"/>
  <c r="AH21" i="40"/>
  <c r="AD13" i="39"/>
  <c r="AA13" i="39"/>
  <c r="AK13" i="39"/>
  <c r="AD25" i="40"/>
  <c r="AL25" i="40" s="1"/>
  <c r="AA25" i="40"/>
  <c r="AE30" i="39"/>
  <c r="AI7" i="39"/>
  <c r="AH7" i="39"/>
  <c r="AH15" i="40"/>
  <c r="AD20" i="39"/>
  <c r="AA20" i="39"/>
  <c r="AF26" i="40"/>
  <c r="AK33" i="40"/>
  <c r="AE26" i="40"/>
  <c r="AJ13" i="39"/>
  <c r="AF7" i="40"/>
  <c r="AI7" i="40"/>
  <c r="AH32" i="39"/>
  <c r="AI11" i="40"/>
  <c r="AI27" i="40"/>
  <c r="C74" i="39"/>
  <c r="C73" i="39"/>
  <c r="C69" i="39"/>
  <c r="C75" i="39"/>
  <c r="C72" i="39"/>
  <c r="D86" i="39" s="1"/>
  <c r="C71" i="39"/>
  <c r="C70" i="39"/>
  <c r="AG9" i="39"/>
  <c r="AF17" i="40"/>
  <c r="AE31" i="39"/>
  <c r="AD22" i="40"/>
  <c r="AL22" i="40" s="1"/>
  <c r="AA22" i="40"/>
  <c r="AF18" i="40"/>
  <c r="AE18" i="40"/>
  <c r="AD18" i="40"/>
  <c r="AA18" i="40"/>
  <c r="AE12" i="39"/>
  <c r="AE16" i="40"/>
  <c r="AD16" i="40"/>
  <c r="AA16" i="40"/>
  <c r="AG27" i="39"/>
  <c r="AF29" i="40"/>
  <c r="AH13" i="40"/>
  <c r="AJ21" i="40"/>
  <c r="AD33" i="40"/>
  <c r="AL33" i="40" s="1"/>
  <c r="AA33" i="40"/>
  <c r="AF30" i="39"/>
  <c r="AF24" i="40"/>
  <c r="AK12" i="39"/>
  <c r="AJ29" i="40"/>
  <c r="AJ32" i="39"/>
  <c r="AI32" i="39"/>
  <c r="AK31" i="39"/>
  <c r="AF29" i="39"/>
  <c r="AH16" i="40"/>
  <c r="AH9" i="39"/>
  <c r="AK17" i="40"/>
  <c r="AF31" i="39"/>
  <c r="AE22" i="40"/>
  <c r="AF16" i="40"/>
  <c r="AF23" i="40"/>
  <c r="AH27" i="39"/>
  <c r="AD31" i="40"/>
  <c r="AL31" i="40" s="1"/>
  <c r="AA31" i="40"/>
  <c r="AJ16" i="40"/>
  <c r="AF33" i="40"/>
  <c r="AA21" i="40"/>
  <c r="AD21" i="40"/>
  <c r="AE33" i="40"/>
  <c r="AG30" i="39"/>
  <c r="AG7" i="40"/>
  <c r="AJ22" i="40"/>
  <c r="AD31" i="39"/>
  <c r="AL31" i="39" s="1"/>
  <c r="AJ29" i="39"/>
  <c r="AE14" i="39"/>
  <c r="AI9" i="39"/>
  <c r="AD15" i="40"/>
  <c r="AA15" i="40"/>
  <c r="AH12" i="39"/>
  <c r="AK21" i="40"/>
  <c r="AF14" i="40"/>
  <c r="AI33" i="40"/>
  <c r="AH30" i="39"/>
  <c r="AG21" i="40"/>
  <c r="AK16" i="40"/>
  <c r="AH31" i="40"/>
  <c r="AF31" i="40"/>
  <c r="AD27" i="39"/>
  <c r="AL27" i="39" s="1"/>
  <c r="AA27" i="39"/>
  <c r="AA17" i="40"/>
  <c r="AD17" i="40"/>
  <c r="AD7" i="39"/>
  <c r="AL7" i="39" s="1"/>
  <c r="AA7" i="39"/>
  <c r="AG7" i="39"/>
  <c r="AE7" i="39"/>
  <c r="AE27" i="39"/>
  <c r="AG17" i="40"/>
  <c r="AK29" i="39"/>
  <c r="AF19" i="39"/>
  <c r="AK8" i="39"/>
  <c r="AD9" i="40"/>
  <c r="AL9" i="40" s="1"/>
  <c r="AA9" i="40"/>
  <c r="AJ9" i="39"/>
  <c r="AE12" i="40"/>
  <c r="C75" i="40"/>
  <c r="C74" i="40"/>
  <c r="C69" i="40"/>
  <c r="C73" i="40"/>
  <c r="C72" i="40"/>
  <c r="D86" i="40" s="1"/>
  <c r="C71" i="40"/>
  <c r="C70" i="40"/>
  <c r="AA25" i="39"/>
  <c r="AD25" i="39"/>
  <c r="AL25" i="39" s="1"/>
  <c r="AG33" i="40"/>
  <c r="AE14" i="40"/>
  <c r="AD14" i="40"/>
  <c r="AL14" i="40" s="1"/>
  <c r="AA14" i="40"/>
  <c r="AH21" i="39"/>
  <c r="AG26" i="40"/>
  <c r="AH29" i="40"/>
  <c r="AE21" i="39"/>
  <c r="AE15" i="40"/>
  <c r="AI25" i="40"/>
  <c r="AF21" i="39"/>
  <c r="AG15" i="40"/>
  <c r="AK25" i="39"/>
  <c r="AH18" i="40"/>
  <c r="AH27" i="40"/>
  <c r="AH20" i="39"/>
  <c r="AD32" i="40"/>
  <c r="AL32" i="40" s="1"/>
  <c r="AA32" i="40"/>
  <c r="AE25" i="39"/>
  <c r="AH12" i="40"/>
  <c r="AI14" i="40"/>
  <c r="AE20" i="39"/>
  <c r="AF8" i="39"/>
  <c r="AG24" i="40"/>
  <c r="AE13" i="40"/>
  <c r="AK14" i="39"/>
  <c r="AK27" i="39"/>
  <c r="AD11" i="40"/>
  <c r="AL11" i="40" s="1"/>
  <c r="AA11" i="40"/>
  <c r="AJ24" i="40"/>
  <c r="AF9" i="40"/>
  <c r="AJ25" i="40"/>
  <c r="AJ25" i="39"/>
  <c r="AJ12" i="40"/>
  <c r="AD12" i="40"/>
  <c r="AL12" i="40" s="1"/>
  <c r="AK19" i="39"/>
  <c r="AK21" i="39"/>
  <c r="AK20" i="39"/>
  <c r="AJ23" i="40"/>
  <c r="AH13" i="39"/>
  <c r="AD13" i="40"/>
  <c r="AL13" i="40" s="1"/>
  <c r="AA13" i="40"/>
  <c r="AF32" i="40"/>
  <c r="AK27" i="40"/>
  <c r="AD14" i="39"/>
  <c r="AL14" i="39" s="1"/>
  <c r="AA14" i="39"/>
  <c r="AJ14" i="39"/>
  <c r="AG20" i="39"/>
  <c r="AJ31" i="40"/>
  <c r="AF20" i="39"/>
  <c r="AA30" i="40"/>
  <c r="AD30" i="40"/>
  <c r="AL30" i="40" s="1"/>
  <c r="AK23" i="40"/>
  <c r="AH31" i="39"/>
  <c r="AJ26" i="39"/>
  <c r="AD26" i="39"/>
  <c r="AL26" i="39" s="1"/>
  <c r="AF7" i="39"/>
  <c r="AH14" i="39"/>
  <c r="AJ11" i="39"/>
  <c r="AG32" i="39"/>
  <c r="AF11" i="40"/>
  <c r="AJ9" i="40"/>
  <c r="AG18" i="40"/>
  <c r="AJ17" i="40"/>
  <c r="AJ14" i="38"/>
  <c r="AF22" i="38"/>
  <c r="AD22" i="38"/>
  <c r="AL22" i="38" s="1"/>
  <c r="AK22" i="38"/>
  <c r="AJ22" i="38"/>
  <c r="AE22" i="38"/>
  <c r="AF15" i="38"/>
  <c r="AJ20" i="38"/>
  <c r="AJ21" i="38"/>
  <c r="AG24" i="38"/>
  <c r="AI23" i="38"/>
  <c r="AI22" i="38"/>
  <c r="AE23" i="38"/>
  <c r="AH21" i="38"/>
  <c r="AK31" i="38"/>
  <c r="AA31" i="38"/>
  <c r="AE24" i="38"/>
  <c r="AE26" i="38"/>
  <c r="AK13" i="38"/>
  <c r="AI8" i="38"/>
  <c r="AK21" i="38"/>
  <c r="AH8" i="38"/>
  <c r="AA8" i="38"/>
  <c r="AH19" i="38"/>
  <c r="AD11" i="38"/>
  <c r="AL11" i="38" s="1"/>
  <c r="AA21" i="38"/>
  <c r="AF26" i="38"/>
  <c r="AD21" i="38"/>
  <c r="AL21" i="38" s="1"/>
  <c r="AA33" i="38"/>
  <c r="AJ31" i="38"/>
  <c r="AG31" i="38"/>
  <c r="AG9" i="38"/>
  <c r="AD17" i="38"/>
  <c r="AJ24" i="38"/>
  <c r="AH9" i="38"/>
  <c r="AG26" i="38"/>
  <c r="AG15" i="38"/>
  <c r="AK29" i="38"/>
  <c r="AE21" i="38"/>
  <c r="AG11" i="38"/>
  <c r="AJ18" i="38"/>
  <c r="AH11" i="38"/>
  <c r="AF33" i="38"/>
  <c r="AH17" i="38"/>
  <c r="AG14" i="38"/>
  <c r="AE14" i="38"/>
  <c r="AH27" i="38"/>
  <c r="AD8" i="38"/>
  <c r="AL8" i="38" s="1"/>
  <c r="AH26" i="38"/>
  <c r="AJ32" i="38"/>
  <c r="AH31" i="38"/>
  <c r="AG21" i="38"/>
  <c r="AE8" i="38"/>
  <c r="AH24" i="38"/>
  <c r="AJ26" i="38"/>
  <c r="AG23" i="38"/>
  <c r="AF21" i="38"/>
  <c r="AK20" i="38"/>
  <c r="AE27" i="38"/>
  <c r="AJ7" i="38"/>
  <c r="AK23" i="38"/>
  <c r="AF29" i="38"/>
  <c r="AF7" i="38"/>
  <c r="AE8" i="37"/>
  <c r="AD30" i="37"/>
  <c r="AL30" i="37" s="1"/>
  <c r="AG19" i="37"/>
  <c r="AH17" i="37"/>
  <c r="AE17" i="37"/>
  <c r="AF24" i="37"/>
  <c r="AD27" i="37"/>
  <c r="AL27" i="37" s="1"/>
  <c r="AG20" i="37"/>
  <c r="AH27" i="37"/>
  <c r="AE11" i="37"/>
  <c r="AF20" i="37"/>
  <c r="AE18" i="37"/>
  <c r="AH18" i="37"/>
  <c r="AL18" i="37" s="1"/>
  <c r="AF16" i="37"/>
  <c r="AL16" i="37" s="1"/>
  <c r="AH8" i="37"/>
  <c r="AG11" i="37"/>
  <c r="AG26" i="37"/>
  <c r="AA16" i="37"/>
  <c r="AJ19" i="37"/>
  <c r="AA20" i="37"/>
  <c r="AI27" i="37"/>
  <c r="AD18" i="37"/>
  <c r="AA19" i="37"/>
  <c r="AD20" i="37"/>
  <c r="AK19" i="37"/>
  <c r="AL19" i="37" s="1"/>
  <c r="AH16" i="37"/>
  <c r="AJ15" i="37"/>
  <c r="AI30" i="37"/>
  <c r="AH30" i="37"/>
  <c r="AG18" i="37"/>
  <c r="AE20" i="37"/>
  <c r="AG17" i="37"/>
  <c r="AI24" i="37"/>
  <c r="AD17" i="37"/>
  <c r="AK30" i="37"/>
  <c r="AH19" i="37"/>
  <c r="AK24" i="37"/>
  <c r="AF31" i="37"/>
  <c r="AJ11" i="37"/>
  <c r="AG30" i="37"/>
  <c r="AE30" i="37"/>
  <c r="AJ17" i="37"/>
  <c r="AA17" i="37"/>
  <c r="AK14" i="37"/>
  <c r="AD26" i="37"/>
  <c r="AL26" i="37" s="1"/>
  <c r="AF8" i="37"/>
  <c r="AJ20" i="37"/>
  <c r="AI31" i="37"/>
  <c r="AK27" i="37"/>
  <c r="AG13" i="37"/>
  <c r="AH29" i="37"/>
  <c r="AJ18" i="37"/>
  <c r="AD12" i="37"/>
  <c r="AL12" i="37" s="1"/>
  <c r="AG12" i="37"/>
  <c r="AA12" i="37"/>
  <c r="AG18" i="38"/>
  <c r="AE12" i="37"/>
  <c r="AF12" i="37"/>
  <c r="AG7" i="37"/>
  <c r="AH15" i="37"/>
  <c r="AE9" i="38"/>
  <c r="AA19" i="38"/>
  <c r="AG20" i="38"/>
  <c r="AA14" i="37"/>
  <c r="AD14" i="37"/>
  <c r="AJ14" i="37"/>
  <c r="AF14" i="37"/>
  <c r="AE20" i="38"/>
  <c r="AD20" i="38"/>
  <c r="AA20" i="38"/>
  <c r="AH20" i="38"/>
  <c r="AF20" i="38"/>
  <c r="AH33" i="38"/>
  <c r="AJ24" i="37"/>
  <c r="AD9" i="37"/>
  <c r="AL9" i="37" s="1"/>
  <c r="AA9" i="37"/>
  <c r="AD15" i="38"/>
  <c r="AA15" i="38"/>
  <c r="AH24" i="37"/>
  <c r="AG8" i="37"/>
  <c r="AD11" i="37"/>
  <c r="AL11" i="37" s="1"/>
  <c r="AA11" i="37"/>
  <c r="AJ23" i="38"/>
  <c r="AK14" i="38"/>
  <c r="AI13" i="38"/>
  <c r="AK26" i="37"/>
  <c r="AK32" i="38"/>
  <c r="AH13" i="37"/>
  <c r="AG10" i="37"/>
  <c r="AJ29" i="38"/>
  <c r="AH7" i="37"/>
  <c r="AI24" i="38"/>
  <c r="AI7" i="37"/>
  <c r="AJ27" i="38"/>
  <c r="AI27" i="38"/>
  <c r="AH30" i="38"/>
  <c r="AG19" i="38"/>
  <c r="AD15" i="37"/>
  <c r="AG9" i="37"/>
  <c r="AH15" i="38"/>
  <c r="AJ8" i="37"/>
  <c r="AI7" i="38"/>
  <c r="AL21" i="37"/>
  <c r="AE13" i="38"/>
  <c r="AI26" i="37"/>
  <c r="AA17" i="38"/>
  <c r="AF16" i="38"/>
  <c r="AK7" i="37"/>
  <c r="AK31" i="37"/>
  <c r="AJ30" i="38"/>
  <c r="AI30" i="38"/>
  <c r="AD16" i="38"/>
  <c r="AA16" i="38"/>
  <c r="AJ19" i="38"/>
  <c r="AF30" i="38"/>
  <c r="AF17" i="38"/>
  <c r="AH18" i="38"/>
  <c r="AK17" i="38"/>
  <c r="AH26" i="37"/>
  <c r="AI9" i="37"/>
  <c r="AJ13" i="38"/>
  <c r="AK8" i="37"/>
  <c r="AH11" i="37"/>
  <c r="AE33" i="37"/>
  <c r="AE13" i="37"/>
  <c r="AD13" i="38"/>
  <c r="AA13" i="38"/>
  <c r="AE25" i="37"/>
  <c r="AF11" i="37"/>
  <c r="AH16" i="38"/>
  <c r="AK9" i="38"/>
  <c r="AG29" i="37"/>
  <c r="AD13" i="37"/>
  <c r="AA13" i="37"/>
  <c r="AK11" i="37"/>
  <c r="AE18" i="38"/>
  <c r="AD18" i="38"/>
  <c r="AA18" i="38"/>
  <c r="AF18" i="38"/>
  <c r="AF13" i="37"/>
  <c r="AF25" i="37"/>
  <c r="AJ16" i="38"/>
  <c r="AK18" i="38"/>
  <c r="AA14" i="38"/>
  <c r="AD14" i="38"/>
  <c r="AE15" i="37"/>
  <c r="AA15" i="37"/>
  <c r="AF13" i="38"/>
  <c r="AE9" i="37"/>
  <c r="AJ17" i="38"/>
  <c r="AF14" i="38"/>
  <c r="AF19" i="38"/>
  <c r="AI8" i="37"/>
  <c r="AH14" i="37"/>
  <c r="AK30" i="38"/>
  <c r="AJ33" i="37"/>
  <c r="AF15" i="37"/>
  <c r="AJ31" i="37"/>
  <c r="AE10" i="37"/>
  <c r="AH13" i="38"/>
  <c r="AI25" i="37"/>
  <c r="AJ7" i="37"/>
  <c r="AI29" i="37"/>
  <c r="AK16" i="38"/>
  <c r="AE29" i="38"/>
  <c r="AJ29" i="37"/>
  <c r="AK9" i="37"/>
  <c r="AJ15" i="38"/>
  <c r="AI14" i="38"/>
  <c r="C72" i="37"/>
  <c r="D86" i="37" s="1"/>
  <c r="C70" i="37"/>
  <c r="C75" i="37"/>
  <c r="C73" i="37"/>
  <c r="C74" i="37"/>
  <c r="C71" i="37"/>
  <c r="C69" i="37"/>
  <c r="AH14" i="38"/>
  <c r="AK11" i="38"/>
  <c r="AK15" i="37"/>
  <c r="AD31" i="37"/>
  <c r="AL31" i="37" s="1"/>
  <c r="AA31" i="37"/>
  <c r="AG27" i="38"/>
  <c r="AG13" i="38"/>
  <c r="AE14" i="37"/>
  <c r="AF10" i="37"/>
  <c r="AK25" i="37"/>
  <c r="AA32" i="38"/>
  <c r="AD32" i="38"/>
  <c r="AL32" i="38" s="1"/>
  <c r="AE16" i="38"/>
  <c r="AK24" i="38"/>
  <c r="AK29" i="37"/>
  <c r="AG33" i="38"/>
  <c r="AH9" i="37"/>
  <c r="AE26" i="37"/>
  <c r="AA7" i="37"/>
  <c r="AD7" i="37"/>
  <c r="AL7" i="37" s="1"/>
  <c r="AD10" i="37"/>
  <c r="AL10" i="37" s="1"/>
  <c r="AA10" i="37"/>
  <c r="AE30" i="38"/>
  <c r="C74" i="38"/>
  <c r="C73" i="38"/>
  <c r="C71" i="38"/>
  <c r="C70" i="38"/>
  <c r="C69" i="38"/>
  <c r="C72" i="38"/>
  <c r="D86" i="38" s="1"/>
  <c r="C75" i="38"/>
  <c r="AG15" i="37"/>
  <c r="AE19" i="38"/>
  <c r="AD30" i="38"/>
  <c r="AL30" i="38" s="1"/>
  <c r="AG14" i="37"/>
  <c r="AA23" i="38"/>
  <c r="AD23" i="38"/>
  <c r="AL23" i="38" s="1"/>
  <c r="AE7" i="37"/>
  <c r="AH10" i="37"/>
  <c r="AH33" i="37"/>
  <c r="AH25" i="37"/>
  <c r="AF32" i="38"/>
  <c r="AG16" i="38"/>
  <c r="AE17" i="38"/>
  <c r="AE29" i="37"/>
  <c r="AD29" i="37"/>
  <c r="AL29" i="37" s="1"/>
  <c r="AA29" i="37"/>
  <c r="AA29" i="38"/>
  <c r="AD29" i="38"/>
  <c r="AL29" i="38" s="1"/>
  <c r="AK10" i="37"/>
  <c r="AI14" i="37"/>
  <c r="AH12" i="37"/>
  <c r="AD19" i="38"/>
  <c r="AF23" i="38"/>
  <c r="AI33" i="38"/>
  <c r="AI10" i="37"/>
  <c r="AJ25" i="37"/>
  <c r="AG32" i="38"/>
  <c r="AD7" i="38"/>
  <c r="AL7" i="38" s="1"/>
  <c r="AF28" i="37"/>
  <c r="AD33" i="38"/>
  <c r="AL33" i="38" s="1"/>
  <c r="AK12" i="37"/>
  <c r="AD33" i="37"/>
  <c r="AL33" i="37" s="1"/>
  <c r="AA33" i="37"/>
  <c r="AG33" i="37"/>
  <c r="AI33" i="37"/>
  <c r="AG30" i="38"/>
  <c r="AK33" i="37"/>
  <c r="AA8" i="37"/>
  <c r="AD8" i="37"/>
  <c r="AL8" i="37" s="1"/>
  <c r="AJ10" i="37"/>
  <c r="AH32" i="38"/>
  <c r="AG29" i="38"/>
  <c r="AH28" i="37"/>
  <c r="AI12" i="37"/>
  <c r="AF11" i="38"/>
  <c r="AE32" i="38"/>
  <c r="AJ9" i="38"/>
  <c r="AF9" i="38"/>
  <c r="AE11" i="38"/>
  <c r="AG24" i="37"/>
  <c r="AA24" i="37"/>
  <c r="AD24" i="37"/>
  <c r="AL24" i="37" s="1"/>
  <c r="AK19" i="38"/>
  <c r="AA26" i="38"/>
  <c r="AD26" i="38"/>
  <c r="AL26" i="38" s="1"/>
  <c r="AH31" i="37"/>
  <c r="AG31" i="37"/>
  <c r="AK15" i="38"/>
  <c r="AI9" i="38"/>
  <c r="AH23" i="38"/>
  <c r="AK13" i="37"/>
  <c r="AD24" i="38"/>
  <c r="AL24" i="38" s="1"/>
  <c r="AD27" i="38"/>
  <c r="AL27" i="38" s="1"/>
  <c r="AF26" i="37"/>
  <c r="AI32" i="38"/>
  <c r="AI13" i="37"/>
  <c r="AL20" i="37"/>
  <c r="AH29" i="38"/>
  <c r="AE28" i="37"/>
  <c r="AF7" i="37"/>
  <c r="AJ13" i="37"/>
  <c r="AJ12" i="37"/>
  <c r="AE15" i="38"/>
  <c r="AA25" i="37"/>
  <c r="AD25" i="37"/>
  <c r="AL25" i="37" s="1"/>
  <c r="AG17" i="38"/>
  <c r="C75" i="36"/>
  <c r="C71" i="36"/>
  <c r="AH24" i="35"/>
  <c r="AK8" i="35"/>
  <c r="AK13" i="35"/>
  <c r="AD17" i="35"/>
  <c r="AJ19" i="35"/>
  <c r="AA8" i="35"/>
  <c r="AI28" i="35"/>
  <c r="AH13" i="35"/>
  <c r="AK28" i="35"/>
  <c r="AG17" i="35"/>
  <c r="AE8" i="35"/>
  <c r="AE12" i="35"/>
  <c r="AJ28" i="35"/>
  <c r="AA12" i="35"/>
  <c r="AF28" i="35"/>
  <c r="AD12" i="35"/>
  <c r="AL12" i="35" s="1"/>
  <c r="AF19" i="35"/>
  <c r="AG8" i="35"/>
  <c r="AJ8" i="35"/>
  <c r="AH28" i="35"/>
  <c r="AE28" i="35"/>
  <c r="AF13" i="35"/>
  <c r="AL13" i="35" s="1"/>
  <c r="AG27" i="35"/>
  <c r="AF8" i="35"/>
  <c r="AI8" i="35"/>
  <c r="AG23" i="35"/>
  <c r="AA13" i="35"/>
  <c r="AG13" i="35"/>
  <c r="AH8" i="35"/>
  <c r="AG21" i="35"/>
  <c r="AK12" i="35"/>
  <c r="AF27" i="35"/>
  <c r="AH29" i="35"/>
  <c r="AH27" i="35"/>
  <c r="AE15" i="35"/>
  <c r="AA28" i="35"/>
  <c r="AJ13" i="35"/>
  <c r="AG12" i="35"/>
  <c r="AJ12" i="35"/>
  <c r="AI29" i="35"/>
  <c r="AJ27" i="35"/>
  <c r="AF24" i="35"/>
  <c r="AE30" i="35"/>
  <c r="AG28" i="35"/>
  <c r="AE20" i="35"/>
  <c r="AA19" i="36"/>
  <c r="AG16" i="36"/>
  <c r="AL16" i="36" s="1"/>
  <c r="AH16" i="36"/>
  <c r="AE19" i="36"/>
  <c r="AD19" i="36"/>
  <c r="AE20" i="36"/>
  <c r="AK19" i="36"/>
  <c r="AH19" i="36"/>
  <c r="AF19" i="36"/>
  <c r="AJ17" i="36"/>
  <c r="AK27" i="36"/>
  <c r="AJ15" i="36"/>
  <c r="AI12" i="36"/>
  <c r="AG10" i="36"/>
  <c r="AI8" i="36"/>
  <c r="AJ12" i="36"/>
  <c r="AH30" i="36"/>
  <c r="AI27" i="36"/>
  <c r="AK9" i="36"/>
  <c r="AH12" i="36"/>
  <c r="AJ8" i="36"/>
  <c r="AK30" i="36"/>
  <c r="AF11" i="36"/>
  <c r="AE12" i="36"/>
  <c r="AD17" i="36"/>
  <c r="AF30" i="36"/>
  <c r="AI11" i="36"/>
  <c r="AH9" i="36"/>
  <c r="AK10" i="36"/>
  <c r="AG29" i="36"/>
  <c r="AH11" i="36"/>
  <c r="AJ33" i="36"/>
  <c r="AI33" i="36"/>
  <c r="AG30" i="36"/>
  <c r="AJ11" i="36"/>
  <c r="AE31" i="36"/>
  <c r="AE25" i="36"/>
  <c r="AI9" i="36"/>
  <c r="AH29" i="36"/>
  <c r="AF12" i="36"/>
  <c r="AJ7" i="36"/>
  <c r="AG7" i="35"/>
  <c r="AD32" i="35"/>
  <c r="AL32" i="35" s="1"/>
  <c r="AA32" i="35"/>
  <c r="AE15" i="36"/>
  <c r="AA23" i="36"/>
  <c r="AD23" i="36"/>
  <c r="AL23" i="36" s="1"/>
  <c r="AD16" i="35"/>
  <c r="AF16" i="35"/>
  <c r="AE16" i="35"/>
  <c r="AD23" i="35"/>
  <c r="AL23" i="35" s="1"/>
  <c r="AA23" i="35"/>
  <c r="AA16" i="35"/>
  <c r="AI7" i="36"/>
  <c r="AG20" i="35"/>
  <c r="AA30" i="36"/>
  <c r="AD30" i="36"/>
  <c r="AL30" i="36" s="1"/>
  <c r="AA24" i="36"/>
  <c r="AD24" i="36"/>
  <c r="AL24" i="36" s="1"/>
  <c r="AA11" i="36"/>
  <c r="AD11" i="36"/>
  <c r="AL11" i="36" s="1"/>
  <c r="AJ22" i="36"/>
  <c r="AF15" i="36"/>
  <c r="AK17" i="36"/>
  <c r="AE32" i="36"/>
  <c r="AI25" i="35"/>
  <c r="AA7" i="35"/>
  <c r="AD7" i="35"/>
  <c r="AL7" i="35" s="1"/>
  <c r="AH7" i="35"/>
  <c r="AE23" i="36"/>
  <c r="AE25" i="35"/>
  <c r="AG16" i="35"/>
  <c r="AH21" i="35"/>
  <c r="AF23" i="35"/>
  <c r="AE26" i="36"/>
  <c r="AD21" i="36"/>
  <c r="AA21" i="36"/>
  <c r="AK21" i="36"/>
  <c r="AK24" i="36"/>
  <c r="AA32" i="36"/>
  <c r="AD32" i="36"/>
  <c r="AL32" i="36" s="1"/>
  <c r="AA17" i="35"/>
  <c r="AD22" i="35"/>
  <c r="AL22" i="35" s="1"/>
  <c r="AA22" i="35"/>
  <c r="AA26" i="36"/>
  <c r="AD26" i="36"/>
  <c r="AL26" i="36" s="1"/>
  <c r="AE33" i="35"/>
  <c r="AE17" i="35"/>
  <c r="AE17" i="36"/>
  <c r="AJ29" i="35"/>
  <c r="AD29" i="35"/>
  <c r="AL29" i="35" s="1"/>
  <c r="AE30" i="36"/>
  <c r="AE24" i="36"/>
  <c r="AE11" i="36"/>
  <c r="AK8" i="36"/>
  <c r="AF21" i="36"/>
  <c r="AH15" i="36"/>
  <c r="AA12" i="36"/>
  <c r="AD12" i="36"/>
  <c r="AL12" i="36" s="1"/>
  <c r="AD27" i="35"/>
  <c r="AL27" i="35" s="1"/>
  <c r="AA27" i="35"/>
  <c r="AF32" i="36"/>
  <c r="AH19" i="35"/>
  <c r="AJ15" i="35"/>
  <c r="AH15" i="35"/>
  <c r="AH18" i="35"/>
  <c r="AF23" i="36"/>
  <c r="AI23" i="35"/>
  <c r="AG25" i="35"/>
  <c r="AA15" i="35"/>
  <c r="AD15" i="35"/>
  <c r="AG21" i="36"/>
  <c r="AD19" i="35"/>
  <c r="AF26" i="36"/>
  <c r="AF24" i="36"/>
  <c r="AG23" i="36"/>
  <c r="AD25" i="35"/>
  <c r="AL25" i="35" s="1"/>
  <c r="AA25" i="35"/>
  <c r="AF15" i="35"/>
  <c r="C69" i="36"/>
  <c r="AI26" i="36"/>
  <c r="AG26" i="36"/>
  <c r="AF20" i="35"/>
  <c r="AD30" i="35"/>
  <c r="AL30" i="35" s="1"/>
  <c r="AA30" i="35"/>
  <c r="AH22" i="35"/>
  <c r="AH26" i="36"/>
  <c r="AF14" i="35"/>
  <c r="AA14" i="35"/>
  <c r="AK14" i="35"/>
  <c r="AG14" i="35"/>
  <c r="AI14" i="35"/>
  <c r="AG24" i="36"/>
  <c r="C72" i="36"/>
  <c r="D86" i="36" s="1"/>
  <c r="AH24" i="36"/>
  <c r="AK15" i="36"/>
  <c r="AE11" i="35"/>
  <c r="AG15" i="35"/>
  <c r="AG14" i="36"/>
  <c r="AK32" i="35"/>
  <c r="AA7" i="36"/>
  <c r="AD7" i="36"/>
  <c r="AL7" i="36" s="1"/>
  <c r="AK33" i="36"/>
  <c r="AG32" i="35"/>
  <c r="AF28" i="36"/>
  <c r="AF22" i="36"/>
  <c r="AA10" i="36"/>
  <c r="AD10" i="36"/>
  <c r="AL10" i="36" s="1"/>
  <c r="AF29" i="35"/>
  <c r="AE19" i="35"/>
  <c r="AI23" i="36"/>
  <c r="AE13" i="36"/>
  <c r="AK21" i="35"/>
  <c r="AJ21" i="35"/>
  <c r="AE14" i="35"/>
  <c r="C73" i="36"/>
  <c r="AF30" i="35"/>
  <c r="AI22" i="35"/>
  <c r="AK7" i="35"/>
  <c r="AK20" i="35"/>
  <c r="AA33" i="35"/>
  <c r="AI33" i="35"/>
  <c r="AD33" i="35"/>
  <c r="AL33" i="35" s="1"/>
  <c r="AD11" i="35"/>
  <c r="AL11" i="35" s="1"/>
  <c r="AA11" i="35"/>
  <c r="AE14" i="36"/>
  <c r="AF32" i="35"/>
  <c r="AA13" i="36"/>
  <c r="AD13" i="36"/>
  <c r="AH14" i="36"/>
  <c r="AJ21" i="36"/>
  <c r="AA33" i="36"/>
  <c r="AD33" i="36"/>
  <c r="AL33" i="36" s="1"/>
  <c r="AA27" i="36"/>
  <c r="AD27" i="36"/>
  <c r="AL27" i="36" s="1"/>
  <c r="AK11" i="36"/>
  <c r="AI32" i="35"/>
  <c r="AG15" i="36"/>
  <c r="AG28" i="36"/>
  <c r="AG22" i="36"/>
  <c r="AF31" i="35"/>
  <c r="AE10" i="36"/>
  <c r="AG19" i="35"/>
  <c r="AJ32" i="36"/>
  <c r="AF13" i="36"/>
  <c r="AF17" i="36"/>
  <c r="AD14" i="35"/>
  <c r="AJ20" i="35"/>
  <c r="C74" i="36"/>
  <c r="AG30" i="35"/>
  <c r="AK22" i="35"/>
  <c r="AA19" i="35"/>
  <c r="AH17" i="35"/>
  <c r="AK7" i="36"/>
  <c r="AI24" i="36"/>
  <c r="AI14" i="36"/>
  <c r="AE33" i="36"/>
  <c r="AE27" i="36"/>
  <c r="AA8" i="36"/>
  <c r="AD8" i="36"/>
  <c r="AL8" i="36" s="1"/>
  <c r="AA31" i="35"/>
  <c r="AD31" i="35"/>
  <c r="AL31" i="35" s="1"/>
  <c r="AH33" i="35"/>
  <c r="AH28" i="36"/>
  <c r="AH22" i="36"/>
  <c r="AG31" i="35"/>
  <c r="AK12" i="36"/>
  <c r="AF10" i="36"/>
  <c r="AJ23" i="36"/>
  <c r="AD18" i="35"/>
  <c r="AA18" i="35"/>
  <c r="AG11" i="35"/>
  <c r="AH13" i="36"/>
  <c r="AA17" i="36"/>
  <c r="AG9" i="35"/>
  <c r="AH16" i="35"/>
  <c r="AH30" i="35"/>
  <c r="AE27" i="35"/>
  <c r="AE22" i="35"/>
  <c r="AK17" i="35"/>
  <c r="AI11" i="35"/>
  <c r="AA14" i="36"/>
  <c r="AD14" i="36"/>
  <c r="AE32" i="35"/>
  <c r="AA22" i="36"/>
  <c r="AD22" i="36"/>
  <c r="AL22" i="36" s="1"/>
  <c r="AE28" i="36"/>
  <c r="AK19" i="35"/>
  <c r="AD20" i="35"/>
  <c r="AF14" i="36"/>
  <c r="AG11" i="36"/>
  <c r="AD20" i="36"/>
  <c r="AK20" i="36"/>
  <c r="AJ20" i="36"/>
  <c r="AA20" i="36"/>
  <c r="AH17" i="36"/>
  <c r="AF7" i="36"/>
  <c r="AJ33" i="35"/>
  <c r="AJ14" i="36"/>
  <c r="AG8" i="36"/>
  <c r="AF33" i="36"/>
  <c r="AF27" i="36"/>
  <c r="AE8" i="36"/>
  <c r="AD9" i="35"/>
  <c r="AL9" i="35" s="1"/>
  <c r="AA9" i="35"/>
  <c r="AE9" i="35"/>
  <c r="AK9" i="35"/>
  <c r="AJ9" i="35"/>
  <c r="AH31" i="35"/>
  <c r="AA9" i="36"/>
  <c r="AD9" i="36"/>
  <c r="AL9" i="36" s="1"/>
  <c r="AH10" i="36"/>
  <c r="AK25" i="35"/>
  <c r="AG13" i="36"/>
  <c r="AF18" i="35"/>
  <c r="AD21" i="35"/>
  <c r="AA21" i="35"/>
  <c r="AJ25" i="35"/>
  <c r="AI13" i="36"/>
  <c r="AA10" i="35"/>
  <c r="AD10" i="35"/>
  <c r="AL10" i="35" s="1"/>
  <c r="AJ16" i="35"/>
  <c r="AJ17" i="35"/>
  <c r="AI30" i="35"/>
  <c r="AH23" i="35"/>
  <c r="AG22" i="35"/>
  <c r="AK10" i="35"/>
  <c r="AF17" i="35"/>
  <c r="AH14" i="35"/>
  <c r="AE22" i="36"/>
  <c r="AE7" i="36"/>
  <c r="AH32" i="35"/>
  <c r="AK14" i="36"/>
  <c r="AK31" i="35"/>
  <c r="AG33" i="36"/>
  <c r="AG27" i="36"/>
  <c r="AH21" i="36"/>
  <c r="AF8" i="36"/>
  <c r="AA31" i="36"/>
  <c r="AD31" i="36"/>
  <c r="AL31" i="36" s="1"/>
  <c r="AA25" i="36"/>
  <c r="AD25" i="36"/>
  <c r="AL25" i="36" s="1"/>
  <c r="AL18" i="36"/>
  <c r="AJ31" i="35"/>
  <c r="AE9" i="36"/>
  <c r="AI10" i="36"/>
  <c r="AI32" i="36"/>
  <c r="AG7" i="36"/>
  <c r="AE18" i="35"/>
  <c r="AF21" i="35"/>
  <c r="AH25" i="35"/>
  <c r="AJ13" i="36"/>
  <c r="AJ30" i="35"/>
  <c r="AF10" i="35"/>
  <c r="AA29" i="36"/>
  <c r="AD29" i="36"/>
  <c r="AL29" i="36" s="1"/>
  <c r="AG12" i="36"/>
  <c r="AK30" i="35"/>
  <c r="AK23" i="35"/>
  <c r="AJ18" i="35"/>
  <c r="AK27" i="35"/>
  <c r="AH11" i="35"/>
  <c r="AA28" i="36"/>
  <c r="AD28" i="36"/>
  <c r="AL28" i="36" s="1"/>
  <c r="AA20" i="35"/>
  <c r="AE21" i="36"/>
  <c r="AG17" i="36"/>
  <c r="AF33" i="35"/>
  <c r="AK33" i="35"/>
  <c r="AH7" i="36"/>
  <c r="AD24" i="35"/>
  <c r="AL24" i="35" s="1"/>
  <c r="AA24" i="35"/>
  <c r="AJ24" i="35"/>
  <c r="AG33" i="35"/>
  <c r="AG29" i="35"/>
  <c r="AH33" i="36"/>
  <c r="AH27" i="36"/>
  <c r="AG20" i="36"/>
  <c r="AH8" i="36"/>
  <c r="AJ28" i="36"/>
  <c r="AA15" i="36"/>
  <c r="AD15" i="36"/>
  <c r="AK24" i="35"/>
  <c r="AF9" i="36"/>
  <c r="AJ10" i="36"/>
  <c r="AK32" i="36"/>
  <c r="AE29" i="35"/>
  <c r="AG18" i="35"/>
  <c r="AE7" i="35"/>
  <c r="AE21" i="35"/>
  <c r="AI24" i="35"/>
  <c r="C75" i="35"/>
  <c r="C74" i="35"/>
  <c r="C73" i="35"/>
  <c r="C71" i="35"/>
  <c r="C70" i="35"/>
  <c r="C69" i="35"/>
  <c r="C72" i="35"/>
  <c r="D86" i="35" s="1"/>
  <c r="AK23" i="36"/>
  <c r="AK13" i="36"/>
  <c r="AI9" i="35"/>
  <c r="AE29" i="36"/>
  <c r="AK16" i="35"/>
  <c r="AJ23" i="35"/>
  <c r="AK26" i="36"/>
  <c r="AH20" i="35"/>
  <c r="AJ32" i="35"/>
  <c r="P32" i="29"/>
  <c r="T32" i="29" s="1"/>
  <c r="P33" i="29"/>
  <c r="V33" i="29" s="1"/>
  <c r="R32" i="29"/>
  <c r="R33" i="29"/>
  <c r="U33" i="29"/>
  <c r="D7" i="30"/>
  <c r="D8" i="30"/>
  <c r="E8" i="30" s="1"/>
  <c r="D9" i="30"/>
  <c r="D10" i="30"/>
  <c r="D11" i="30"/>
  <c r="D12" i="30"/>
  <c r="D13" i="30"/>
  <c r="D14" i="30"/>
  <c r="D15" i="30"/>
  <c r="D16" i="30"/>
  <c r="D17" i="30"/>
  <c r="D18" i="30"/>
  <c r="D19" i="30"/>
  <c r="D20" i="30"/>
  <c r="D21" i="30"/>
  <c r="D22" i="30"/>
  <c r="D23" i="30"/>
  <c r="D24" i="30"/>
  <c r="D25" i="30"/>
  <c r="D26" i="30"/>
  <c r="D27" i="30"/>
  <c r="D28" i="30"/>
  <c r="D29" i="30"/>
  <c r="D30" i="30"/>
  <c r="D31" i="30"/>
  <c r="G7" i="30"/>
  <c r="G8" i="30"/>
  <c r="G9" i="30"/>
  <c r="G10" i="30"/>
  <c r="G11" i="30"/>
  <c r="G12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G26" i="30"/>
  <c r="G27" i="30"/>
  <c r="G28" i="30"/>
  <c r="G29" i="30"/>
  <c r="G30" i="30"/>
  <c r="G31" i="30"/>
  <c r="T33" i="29" l="1"/>
  <c r="S32" i="29"/>
  <c r="AA32" i="29" s="1"/>
  <c r="AL19" i="36"/>
  <c r="AL16" i="39"/>
  <c r="AL13" i="37"/>
  <c r="AL21" i="42"/>
  <c r="AL21" i="41"/>
  <c r="AL20" i="42"/>
  <c r="AL19" i="41"/>
  <c r="AL17" i="35"/>
  <c r="AL21" i="35"/>
  <c r="AL18" i="42"/>
  <c r="D94" i="42"/>
  <c r="D92" i="42"/>
  <c r="D90" i="42"/>
  <c r="D85" i="42"/>
  <c r="D90" i="41"/>
  <c r="D85" i="41"/>
  <c r="D94" i="41"/>
  <c r="D92" i="41"/>
  <c r="D91" i="42"/>
  <c r="D89" i="42"/>
  <c r="D87" i="42"/>
  <c r="D88" i="42" s="1"/>
  <c r="D91" i="41"/>
  <c r="D89" i="41"/>
  <c r="D87" i="41"/>
  <c r="D88" i="41" s="1"/>
  <c r="AL17" i="42"/>
  <c r="AL16" i="42"/>
  <c r="AL19" i="42"/>
  <c r="AL20" i="40"/>
  <c r="AL13" i="39"/>
  <c r="D91" i="40"/>
  <c r="D89" i="40"/>
  <c r="D87" i="40"/>
  <c r="D88" i="40" s="1"/>
  <c r="AL18" i="40"/>
  <c r="AL20" i="39"/>
  <c r="AL19" i="39"/>
  <c r="D91" i="39"/>
  <c r="D89" i="39"/>
  <c r="D87" i="39"/>
  <c r="D88" i="39" s="1"/>
  <c r="AL21" i="40"/>
  <c r="AL17" i="40"/>
  <c r="D85" i="36"/>
  <c r="AL15" i="40"/>
  <c r="D94" i="40"/>
  <c r="D92" i="40"/>
  <c r="D90" i="40"/>
  <c r="D85" i="40"/>
  <c r="AL16" i="40"/>
  <c r="D92" i="39"/>
  <c r="D94" i="39"/>
  <c r="D90" i="39"/>
  <c r="D85" i="39"/>
  <c r="AL21" i="39"/>
  <c r="AL19" i="38"/>
  <c r="AL14" i="38"/>
  <c r="AL18" i="38"/>
  <c r="AL17" i="38"/>
  <c r="AL17" i="37"/>
  <c r="AL15" i="37"/>
  <c r="D91" i="38"/>
  <c r="D89" i="38"/>
  <c r="D87" i="38"/>
  <c r="D88" i="38" s="1"/>
  <c r="AL20" i="38"/>
  <c r="D94" i="38"/>
  <c r="D92" i="38"/>
  <c r="D90" i="38"/>
  <c r="D85" i="38"/>
  <c r="D91" i="37"/>
  <c r="D89" i="37"/>
  <c r="D87" i="37"/>
  <c r="D88" i="37" s="1"/>
  <c r="AL13" i="38"/>
  <c r="AL15" i="38"/>
  <c r="AL14" i="37"/>
  <c r="D90" i="37"/>
  <c r="D85" i="37"/>
  <c r="D94" i="37"/>
  <c r="D92" i="37"/>
  <c r="AL16" i="38"/>
  <c r="AL18" i="35"/>
  <c r="AL17" i="36"/>
  <c r="AL20" i="36"/>
  <c r="D90" i="36"/>
  <c r="AL20" i="35"/>
  <c r="AL13" i="36"/>
  <c r="D92" i="36"/>
  <c r="AL19" i="35"/>
  <c r="D94" i="36"/>
  <c r="AL21" i="36"/>
  <c r="D94" i="35"/>
  <c r="D92" i="35"/>
  <c r="D90" i="35"/>
  <c r="D85" i="35"/>
  <c r="AL15" i="36"/>
  <c r="AL15" i="35"/>
  <c r="D91" i="35"/>
  <c r="D89" i="35"/>
  <c r="D87" i="35"/>
  <c r="D88" i="35" s="1"/>
  <c r="D91" i="36"/>
  <c r="D89" i="36"/>
  <c r="D87" i="36"/>
  <c r="D88" i="36" s="1"/>
  <c r="AL16" i="35"/>
  <c r="AL14" i="36"/>
  <c r="AL14" i="35"/>
  <c r="Z32" i="29"/>
  <c r="Y32" i="29"/>
  <c r="AE32" i="29" s="1"/>
  <c r="Z33" i="29"/>
  <c r="X32" i="29"/>
  <c r="S33" i="29"/>
  <c r="AA33" i="29" s="1"/>
  <c r="Y33" i="29"/>
  <c r="W32" i="29"/>
  <c r="X33" i="29"/>
  <c r="V32" i="29"/>
  <c r="W33" i="29"/>
  <c r="U32" i="29"/>
  <c r="E9" i="30"/>
  <c r="E13" i="30"/>
  <c r="E26" i="30"/>
  <c r="E25" i="30"/>
  <c r="E30" i="30"/>
  <c r="E24" i="30"/>
  <c r="E18" i="30"/>
  <c r="E12" i="30"/>
  <c r="E19" i="30"/>
  <c r="E29" i="30"/>
  <c r="E23" i="30"/>
  <c r="E17" i="30"/>
  <c r="E11" i="30"/>
  <c r="E28" i="30"/>
  <c r="E22" i="30"/>
  <c r="E16" i="30"/>
  <c r="E10" i="30"/>
  <c r="E27" i="30"/>
  <c r="E21" i="30"/>
  <c r="E15" i="30"/>
  <c r="E20" i="30"/>
  <c r="E14" i="30"/>
  <c r="E31" i="30"/>
  <c r="B79" i="34"/>
  <c r="B78" i="34"/>
  <c r="B77" i="34"/>
  <c r="Y33" i="34"/>
  <c r="X33" i="34"/>
  <c r="V33" i="34"/>
  <c r="T33" i="34"/>
  <c r="P33" i="34"/>
  <c r="Z33" i="34" s="1"/>
  <c r="G33" i="34"/>
  <c r="R33" i="34" s="1"/>
  <c r="AC33" i="34" s="1"/>
  <c r="W32" i="34"/>
  <c r="V32" i="34"/>
  <c r="T32" i="34"/>
  <c r="P32" i="34"/>
  <c r="U32" i="34" s="1"/>
  <c r="G32" i="34"/>
  <c r="R32" i="34" s="1"/>
  <c r="AC32" i="34" s="1"/>
  <c r="U31" i="34"/>
  <c r="T31" i="34"/>
  <c r="P31" i="34"/>
  <c r="S31" i="34" s="1"/>
  <c r="G31" i="34"/>
  <c r="R31" i="34" s="1"/>
  <c r="AC31" i="34" s="1"/>
  <c r="D31" i="34"/>
  <c r="E79" i="34" s="1"/>
  <c r="Z30" i="34"/>
  <c r="Y30" i="34"/>
  <c r="X30" i="34"/>
  <c r="W30" i="34"/>
  <c r="V30" i="34"/>
  <c r="U30" i="34"/>
  <c r="T30" i="34"/>
  <c r="S30" i="34"/>
  <c r="AD30" i="34" s="1"/>
  <c r="AL30" i="34" s="1"/>
  <c r="P30" i="34"/>
  <c r="G30" i="34"/>
  <c r="R30" i="34" s="1"/>
  <c r="AC30" i="34" s="1"/>
  <c r="D30" i="34"/>
  <c r="P29" i="34"/>
  <c r="Z29" i="34" s="1"/>
  <c r="G29" i="34"/>
  <c r="R29" i="34" s="1"/>
  <c r="AC29" i="34" s="1"/>
  <c r="D29" i="34"/>
  <c r="P28" i="34"/>
  <c r="Z28" i="34" s="1"/>
  <c r="G28" i="34"/>
  <c r="R28" i="34" s="1"/>
  <c r="AC28" i="34" s="1"/>
  <c r="D28" i="34"/>
  <c r="Z27" i="34"/>
  <c r="Y27" i="34"/>
  <c r="X27" i="34"/>
  <c r="V27" i="34"/>
  <c r="U27" i="34"/>
  <c r="P27" i="34"/>
  <c r="W27" i="34" s="1"/>
  <c r="G27" i="34"/>
  <c r="R27" i="34" s="1"/>
  <c r="AC27" i="34" s="1"/>
  <c r="D27" i="34"/>
  <c r="Y26" i="34"/>
  <c r="X26" i="34"/>
  <c r="W26" i="34"/>
  <c r="U26" i="34"/>
  <c r="T26" i="34"/>
  <c r="P26" i="34"/>
  <c r="Z26" i="34" s="1"/>
  <c r="G26" i="34"/>
  <c r="R26" i="34" s="1"/>
  <c r="AC26" i="34" s="1"/>
  <c r="D26" i="34"/>
  <c r="Z25" i="34"/>
  <c r="X25" i="34"/>
  <c r="W25" i="34"/>
  <c r="V25" i="34"/>
  <c r="T25" i="34"/>
  <c r="S25" i="34"/>
  <c r="P25" i="34"/>
  <c r="Y25" i="34" s="1"/>
  <c r="AK25" i="34" s="1"/>
  <c r="G25" i="34"/>
  <c r="R25" i="34" s="1"/>
  <c r="AC25" i="34" s="1"/>
  <c r="D25" i="34"/>
  <c r="Z24" i="34"/>
  <c r="Y24" i="34"/>
  <c r="AK24" i="34" s="1"/>
  <c r="W24" i="34"/>
  <c r="U24" i="34"/>
  <c r="S24" i="34"/>
  <c r="P24" i="34"/>
  <c r="X24" i="34" s="1"/>
  <c r="AI24" i="34" s="1"/>
  <c r="G24" i="34"/>
  <c r="R24" i="34" s="1"/>
  <c r="AC24" i="34" s="1"/>
  <c r="D24" i="34"/>
  <c r="Y23" i="34"/>
  <c r="X23" i="34"/>
  <c r="V23" i="34"/>
  <c r="T23" i="34"/>
  <c r="P23" i="34"/>
  <c r="W23" i="34" s="1"/>
  <c r="G23" i="34"/>
  <c r="R23" i="34" s="1"/>
  <c r="AC23" i="34" s="1"/>
  <c r="D23" i="34"/>
  <c r="Z22" i="34"/>
  <c r="Y22" i="34"/>
  <c r="X22" i="34"/>
  <c r="AI22" i="34" s="1"/>
  <c r="W22" i="34"/>
  <c r="AH22" i="34" s="1"/>
  <c r="U22" i="34"/>
  <c r="AF22" i="34" s="1"/>
  <c r="T22" i="34"/>
  <c r="S22" i="34"/>
  <c r="AD22" i="34" s="1"/>
  <c r="AL22" i="34" s="1"/>
  <c r="P22" i="34"/>
  <c r="V22" i="34" s="1"/>
  <c r="AG22" i="34" s="1"/>
  <c r="G22" i="34"/>
  <c r="R22" i="34" s="1"/>
  <c r="AC22" i="34" s="1"/>
  <c r="D22" i="34"/>
  <c r="P21" i="34"/>
  <c r="G21" i="34"/>
  <c r="R21" i="34" s="1"/>
  <c r="AC21" i="34" s="1"/>
  <c r="D21" i="34"/>
  <c r="P20" i="34"/>
  <c r="G20" i="34"/>
  <c r="R20" i="34" s="1"/>
  <c r="AC20" i="34" s="1"/>
  <c r="D20" i="34"/>
  <c r="R19" i="34"/>
  <c r="AC19" i="34" s="1"/>
  <c r="P19" i="34"/>
  <c r="G19" i="34"/>
  <c r="D19" i="34"/>
  <c r="P18" i="34"/>
  <c r="G18" i="34"/>
  <c r="R18" i="34" s="1"/>
  <c r="AC18" i="34" s="1"/>
  <c r="D18" i="34"/>
  <c r="P17" i="34"/>
  <c r="G17" i="34"/>
  <c r="R17" i="34" s="1"/>
  <c r="AC17" i="34" s="1"/>
  <c r="D17" i="34"/>
  <c r="P16" i="34"/>
  <c r="G16" i="34"/>
  <c r="R16" i="34" s="1"/>
  <c r="AC16" i="34" s="1"/>
  <c r="D16" i="34"/>
  <c r="P15" i="34"/>
  <c r="G15" i="34"/>
  <c r="R15" i="34" s="1"/>
  <c r="AC15" i="34" s="1"/>
  <c r="D15" i="34"/>
  <c r="R14" i="34"/>
  <c r="AC14" i="34" s="1"/>
  <c r="P14" i="34"/>
  <c r="G14" i="34"/>
  <c r="D14" i="34"/>
  <c r="U13" i="34"/>
  <c r="R13" i="34"/>
  <c r="AC13" i="34" s="1"/>
  <c r="P13" i="34"/>
  <c r="Z13" i="34" s="1"/>
  <c r="G13" i="34"/>
  <c r="D13" i="34"/>
  <c r="U12" i="34"/>
  <c r="P12" i="34"/>
  <c r="Z12" i="34" s="1"/>
  <c r="G12" i="34"/>
  <c r="R12" i="34" s="1"/>
  <c r="AC12" i="34" s="1"/>
  <c r="D12" i="34"/>
  <c r="P11" i="34"/>
  <c r="Z11" i="34" s="1"/>
  <c r="G11" i="34"/>
  <c r="R11" i="34" s="1"/>
  <c r="AC11" i="34" s="1"/>
  <c r="D11" i="34"/>
  <c r="R10" i="34"/>
  <c r="AC10" i="34" s="1"/>
  <c r="P10" i="34"/>
  <c r="Z10" i="34" s="1"/>
  <c r="G10" i="34"/>
  <c r="D10" i="34"/>
  <c r="P9" i="34"/>
  <c r="Z9" i="34" s="1"/>
  <c r="G9" i="34"/>
  <c r="R9" i="34" s="1"/>
  <c r="AC9" i="34" s="1"/>
  <c r="D9" i="34"/>
  <c r="P8" i="34"/>
  <c r="Z8" i="34" s="1"/>
  <c r="G8" i="34"/>
  <c r="R8" i="34" s="1"/>
  <c r="AC8" i="34" s="1"/>
  <c r="D8" i="34"/>
  <c r="P7" i="34"/>
  <c r="G7" i="34"/>
  <c r="R7" i="34" s="1"/>
  <c r="AC7" i="34" s="1"/>
  <c r="D7" i="34"/>
  <c r="AF4" i="34"/>
  <c r="Z4" i="34"/>
  <c r="AK4" i="34" s="1"/>
  <c r="Y4" i="34"/>
  <c r="AJ4" i="34" s="1"/>
  <c r="X4" i="34"/>
  <c r="AI4" i="34" s="1"/>
  <c r="W4" i="34"/>
  <c r="AH4" i="34" s="1"/>
  <c r="V4" i="34"/>
  <c r="AG4" i="34" s="1"/>
  <c r="U4" i="34"/>
  <c r="T4" i="34"/>
  <c r="AE4" i="34" s="1"/>
  <c r="S4" i="34"/>
  <c r="AD4" i="34" s="1"/>
  <c r="R4" i="34"/>
  <c r="AC4" i="34" s="1"/>
  <c r="B4" i="34"/>
  <c r="D2" i="34"/>
  <c r="B79" i="32"/>
  <c r="B78" i="32"/>
  <c r="B77" i="32"/>
  <c r="Y33" i="32"/>
  <c r="X33" i="32"/>
  <c r="W33" i="32"/>
  <c r="V33" i="32"/>
  <c r="U33" i="32"/>
  <c r="T33" i="32"/>
  <c r="S33" i="32"/>
  <c r="AD33" i="32" s="1"/>
  <c r="AL33" i="32" s="1"/>
  <c r="P33" i="32"/>
  <c r="Z33" i="32" s="1"/>
  <c r="G33" i="32"/>
  <c r="R33" i="32" s="1"/>
  <c r="AC33" i="32" s="1"/>
  <c r="P32" i="32"/>
  <c r="Z32" i="32" s="1"/>
  <c r="G32" i="32"/>
  <c r="R32" i="32" s="1"/>
  <c r="AC32" i="32" s="1"/>
  <c r="Y31" i="32"/>
  <c r="W31" i="32"/>
  <c r="U31" i="32"/>
  <c r="T31" i="32"/>
  <c r="P31" i="32"/>
  <c r="Z31" i="32" s="1"/>
  <c r="G31" i="32"/>
  <c r="R31" i="32" s="1"/>
  <c r="AC31" i="32" s="1"/>
  <c r="D31" i="32"/>
  <c r="Z30" i="32"/>
  <c r="X30" i="32"/>
  <c r="W30" i="32"/>
  <c r="V30" i="32"/>
  <c r="T30" i="32"/>
  <c r="S30" i="32"/>
  <c r="P30" i="32"/>
  <c r="Y30" i="32" s="1"/>
  <c r="AK30" i="32" s="1"/>
  <c r="G30" i="32"/>
  <c r="R30" i="32" s="1"/>
  <c r="AC30" i="32" s="1"/>
  <c r="D30" i="32"/>
  <c r="Z29" i="32"/>
  <c r="Y29" i="32"/>
  <c r="AK29" i="32" s="1"/>
  <c r="W29" i="32"/>
  <c r="U29" i="32"/>
  <c r="S29" i="32"/>
  <c r="P29" i="32"/>
  <c r="X29" i="32" s="1"/>
  <c r="AI29" i="32" s="1"/>
  <c r="G29" i="32"/>
  <c r="R29" i="32" s="1"/>
  <c r="AC29" i="32" s="1"/>
  <c r="D29" i="32"/>
  <c r="Y28" i="32"/>
  <c r="X28" i="32"/>
  <c r="V28" i="32"/>
  <c r="T28" i="32"/>
  <c r="P28" i="32"/>
  <c r="W28" i="32" s="1"/>
  <c r="G28" i="32"/>
  <c r="R28" i="32" s="1"/>
  <c r="AC28" i="32" s="1"/>
  <c r="D28" i="32"/>
  <c r="Z27" i="32"/>
  <c r="Y27" i="32"/>
  <c r="X27" i="32"/>
  <c r="AI27" i="32" s="1"/>
  <c r="W27" i="32"/>
  <c r="AH27" i="32" s="1"/>
  <c r="U27" i="32"/>
  <c r="AF27" i="32" s="1"/>
  <c r="T27" i="32"/>
  <c r="S27" i="32"/>
  <c r="AD27" i="32" s="1"/>
  <c r="AL27" i="32" s="1"/>
  <c r="P27" i="32"/>
  <c r="V27" i="32" s="1"/>
  <c r="G27" i="32"/>
  <c r="R27" i="32" s="1"/>
  <c r="AC27" i="32" s="1"/>
  <c r="D27" i="32"/>
  <c r="W26" i="32"/>
  <c r="V26" i="32"/>
  <c r="T26" i="32"/>
  <c r="P26" i="32"/>
  <c r="U26" i="32" s="1"/>
  <c r="G26" i="32"/>
  <c r="R26" i="32" s="1"/>
  <c r="AC26" i="32" s="1"/>
  <c r="D26" i="32"/>
  <c r="Z25" i="32"/>
  <c r="W25" i="32"/>
  <c r="V25" i="32"/>
  <c r="U25" i="32"/>
  <c r="S25" i="32"/>
  <c r="P25" i="32"/>
  <c r="T25" i="32" s="1"/>
  <c r="G25" i="32"/>
  <c r="R25" i="32" s="1"/>
  <c r="AC25" i="32" s="1"/>
  <c r="D25" i="32"/>
  <c r="U24" i="32"/>
  <c r="T24" i="32"/>
  <c r="P24" i="32"/>
  <c r="S24" i="32" s="1"/>
  <c r="G24" i="32"/>
  <c r="R24" i="32" s="1"/>
  <c r="AC24" i="32" s="1"/>
  <c r="D24" i="32"/>
  <c r="Z23" i="32"/>
  <c r="Y23" i="32"/>
  <c r="X23" i="32"/>
  <c r="W23" i="32"/>
  <c r="V23" i="32"/>
  <c r="U23" i="32"/>
  <c r="T23" i="32"/>
  <c r="S23" i="32"/>
  <c r="AD23" i="32" s="1"/>
  <c r="AL23" i="32" s="1"/>
  <c r="P23" i="32"/>
  <c r="G23" i="32"/>
  <c r="R23" i="32" s="1"/>
  <c r="AC23" i="32" s="1"/>
  <c r="D23" i="32"/>
  <c r="P22" i="32"/>
  <c r="Z22" i="32" s="1"/>
  <c r="G22" i="32"/>
  <c r="R22" i="32" s="1"/>
  <c r="AC22" i="32" s="1"/>
  <c r="D22" i="32"/>
  <c r="R21" i="32"/>
  <c r="AC21" i="32" s="1"/>
  <c r="P21" i="32"/>
  <c r="G21" i="32"/>
  <c r="D21" i="32"/>
  <c r="R20" i="32"/>
  <c r="AC20" i="32" s="1"/>
  <c r="P20" i="32"/>
  <c r="G20" i="32"/>
  <c r="D20" i="32"/>
  <c r="P19" i="32"/>
  <c r="G19" i="32"/>
  <c r="R19" i="32" s="1"/>
  <c r="AC19" i="32" s="1"/>
  <c r="D19" i="32"/>
  <c r="P18" i="32"/>
  <c r="G18" i="32"/>
  <c r="R18" i="32" s="1"/>
  <c r="AC18" i="32" s="1"/>
  <c r="D18" i="32"/>
  <c r="P17" i="32"/>
  <c r="G17" i="32"/>
  <c r="R17" i="32" s="1"/>
  <c r="AC17" i="32" s="1"/>
  <c r="D17" i="32"/>
  <c r="P16" i="32"/>
  <c r="G16" i="32"/>
  <c r="R16" i="32" s="1"/>
  <c r="AC16" i="32" s="1"/>
  <c r="D16" i="32"/>
  <c r="P15" i="32"/>
  <c r="G15" i="32"/>
  <c r="R15" i="32" s="1"/>
  <c r="AC15" i="32" s="1"/>
  <c r="D15" i="32"/>
  <c r="P14" i="32"/>
  <c r="G14" i="32"/>
  <c r="R14" i="32" s="1"/>
  <c r="AC14" i="32" s="1"/>
  <c r="D14" i="32"/>
  <c r="P13" i="32"/>
  <c r="G13" i="32"/>
  <c r="R13" i="32" s="1"/>
  <c r="AC13" i="32" s="1"/>
  <c r="D13" i="32"/>
  <c r="P12" i="32"/>
  <c r="G12" i="32"/>
  <c r="R12" i="32" s="1"/>
  <c r="AC12" i="32" s="1"/>
  <c r="D12" i="32"/>
  <c r="R11" i="32"/>
  <c r="AC11" i="32" s="1"/>
  <c r="P11" i="32"/>
  <c r="Z11" i="32" s="1"/>
  <c r="G11" i="32"/>
  <c r="D11" i="32"/>
  <c r="R10" i="32"/>
  <c r="AC10" i="32" s="1"/>
  <c r="P10" i="32"/>
  <c r="Z10" i="32" s="1"/>
  <c r="G10" i="32"/>
  <c r="D10" i="32"/>
  <c r="Y9" i="32"/>
  <c r="R9" i="32"/>
  <c r="AC9" i="32" s="1"/>
  <c r="P9" i="32"/>
  <c r="Z9" i="32" s="1"/>
  <c r="G9" i="32"/>
  <c r="D9" i="32"/>
  <c r="P8" i="32"/>
  <c r="Z8" i="32" s="1"/>
  <c r="G8" i="32"/>
  <c r="R8" i="32" s="1"/>
  <c r="AC8" i="32" s="1"/>
  <c r="D8" i="32"/>
  <c r="R7" i="32"/>
  <c r="AC7" i="32" s="1"/>
  <c r="P7" i="32"/>
  <c r="G7" i="32"/>
  <c r="D7" i="32"/>
  <c r="AJ4" i="32"/>
  <c r="Z4" i="32"/>
  <c r="AK4" i="32" s="1"/>
  <c r="Y4" i="32"/>
  <c r="X4" i="32"/>
  <c r="AI4" i="32" s="1"/>
  <c r="W4" i="32"/>
  <c r="AH4" i="32" s="1"/>
  <c r="V4" i="32"/>
  <c r="AG4" i="32" s="1"/>
  <c r="U4" i="32"/>
  <c r="AF4" i="32" s="1"/>
  <c r="T4" i="32"/>
  <c r="AE4" i="32" s="1"/>
  <c r="S4" i="32"/>
  <c r="AD4" i="32" s="1"/>
  <c r="R4" i="32"/>
  <c r="AC4" i="32" s="1"/>
  <c r="B4" i="32"/>
  <c r="D2" i="32"/>
  <c r="B79" i="31"/>
  <c r="B78" i="31"/>
  <c r="B77" i="31"/>
  <c r="P33" i="31"/>
  <c r="X33" i="31" s="1"/>
  <c r="G33" i="31"/>
  <c r="R33" i="31" s="1"/>
  <c r="AC33" i="31" s="1"/>
  <c r="W32" i="31"/>
  <c r="P32" i="31"/>
  <c r="X32" i="31" s="1"/>
  <c r="G32" i="31"/>
  <c r="R32" i="31" s="1"/>
  <c r="AC32" i="31" s="1"/>
  <c r="P31" i="31"/>
  <c r="X31" i="31" s="1"/>
  <c r="G31" i="31"/>
  <c r="R31" i="31" s="1"/>
  <c r="AC31" i="31" s="1"/>
  <c r="D31" i="31"/>
  <c r="P30" i="31"/>
  <c r="X30" i="31" s="1"/>
  <c r="G30" i="31"/>
  <c r="R30" i="31" s="1"/>
  <c r="AC30" i="31" s="1"/>
  <c r="D30" i="31"/>
  <c r="W29" i="31"/>
  <c r="P29" i="31"/>
  <c r="X29" i="31" s="1"/>
  <c r="G29" i="31"/>
  <c r="R29" i="31" s="1"/>
  <c r="AC29" i="31" s="1"/>
  <c r="D29" i="31"/>
  <c r="AC28" i="31"/>
  <c r="W28" i="31"/>
  <c r="P28" i="31"/>
  <c r="X28" i="31" s="1"/>
  <c r="G28" i="31"/>
  <c r="R28" i="31" s="1"/>
  <c r="D28" i="31"/>
  <c r="P27" i="31"/>
  <c r="X27" i="31" s="1"/>
  <c r="G27" i="31"/>
  <c r="R27" i="31" s="1"/>
  <c r="AC27" i="31" s="1"/>
  <c r="D27" i="31"/>
  <c r="W26" i="31"/>
  <c r="P26" i="31"/>
  <c r="X26" i="31" s="1"/>
  <c r="G26" i="31"/>
  <c r="R26" i="31" s="1"/>
  <c r="AC26" i="31" s="1"/>
  <c r="D26" i="31"/>
  <c r="P25" i="31"/>
  <c r="X25" i="31" s="1"/>
  <c r="G25" i="31"/>
  <c r="R25" i="31" s="1"/>
  <c r="AC25" i="31" s="1"/>
  <c r="D25" i="31"/>
  <c r="AC24" i="31"/>
  <c r="P24" i="31"/>
  <c r="X24" i="31" s="1"/>
  <c r="G24" i="31"/>
  <c r="R24" i="31" s="1"/>
  <c r="D24" i="31"/>
  <c r="P23" i="31"/>
  <c r="G23" i="31"/>
  <c r="R23" i="31" s="1"/>
  <c r="AC23" i="31" s="1"/>
  <c r="D23" i="31"/>
  <c r="P22" i="31"/>
  <c r="W22" i="31" s="1"/>
  <c r="G22" i="31"/>
  <c r="R22" i="31" s="1"/>
  <c r="AC22" i="31" s="1"/>
  <c r="D22" i="31"/>
  <c r="P21" i="31"/>
  <c r="G21" i="31"/>
  <c r="R21" i="31" s="1"/>
  <c r="AC21" i="31" s="1"/>
  <c r="D21" i="31"/>
  <c r="P20" i="31"/>
  <c r="G20" i="31"/>
  <c r="R20" i="31" s="1"/>
  <c r="AC20" i="31" s="1"/>
  <c r="D20" i="31"/>
  <c r="R19" i="31"/>
  <c r="AC19" i="31" s="1"/>
  <c r="P19" i="31"/>
  <c r="G19" i="31"/>
  <c r="D19" i="31"/>
  <c r="R18" i="31"/>
  <c r="AC18" i="31" s="1"/>
  <c r="P18" i="31"/>
  <c r="G18" i="31"/>
  <c r="D18" i="31"/>
  <c r="P17" i="31"/>
  <c r="G17" i="31"/>
  <c r="R17" i="31" s="1"/>
  <c r="AC17" i="31" s="1"/>
  <c r="D17" i="31"/>
  <c r="P16" i="31"/>
  <c r="G16" i="31"/>
  <c r="R16" i="31" s="1"/>
  <c r="AC16" i="31" s="1"/>
  <c r="D16" i="31"/>
  <c r="P15" i="31"/>
  <c r="G15" i="31"/>
  <c r="R15" i="31" s="1"/>
  <c r="AC15" i="31" s="1"/>
  <c r="D15" i="31"/>
  <c r="Z14" i="31"/>
  <c r="P14" i="31"/>
  <c r="V14" i="31" s="1"/>
  <c r="G14" i="31"/>
  <c r="R14" i="31" s="1"/>
  <c r="AC14" i="31" s="1"/>
  <c r="D14" i="31"/>
  <c r="AC13" i="31"/>
  <c r="P13" i="31"/>
  <c r="Z13" i="31" s="1"/>
  <c r="G13" i="31"/>
  <c r="R13" i="31" s="1"/>
  <c r="D13" i="31"/>
  <c r="Z12" i="31"/>
  <c r="W12" i="31"/>
  <c r="U12" i="31"/>
  <c r="R12" i="31"/>
  <c r="AC12" i="31" s="1"/>
  <c r="P12" i="31"/>
  <c r="V12" i="31" s="1"/>
  <c r="G12" i="31"/>
  <c r="D12" i="31"/>
  <c r="P11" i="31"/>
  <c r="Z11" i="31" s="1"/>
  <c r="G11" i="31"/>
  <c r="R11" i="31" s="1"/>
  <c r="AC11" i="31" s="1"/>
  <c r="D11" i="31"/>
  <c r="Z10" i="31"/>
  <c r="W10" i="31"/>
  <c r="U10" i="31"/>
  <c r="R10" i="31"/>
  <c r="AC10" i="31" s="1"/>
  <c r="P10" i="31"/>
  <c r="V10" i="31" s="1"/>
  <c r="G10" i="31"/>
  <c r="D10" i="31"/>
  <c r="P9" i="31"/>
  <c r="Z9" i="31" s="1"/>
  <c r="G9" i="31"/>
  <c r="R9" i="31" s="1"/>
  <c r="AC9" i="31" s="1"/>
  <c r="D9" i="31"/>
  <c r="Z8" i="31"/>
  <c r="W8" i="31"/>
  <c r="U8" i="31"/>
  <c r="R8" i="31"/>
  <c r="AC8" i="31" s="1"/>
  <c r="P8" i="31"/>
  <c r="V8" i="31" s="1"/>
  <c r="G8" i="31"/>
  <c r="D8" i="31"/>
  <c r="P7" i="31"/>
  <c r="G7" i="31"/>
  <c r="R7" i="31" s="1"/>
  <c r="AC7" i="31" s="1"/>
  <c r="D7" i="31"/>
  <c r="AK4" i="31"/>
  <c r="AG4" i="31"/>
  <c r="Z4" i="31"/>
  <c r="Y4" i="31"/>
  <c r="AJ4" i="31" s="1"/>
  <c r="X4" i="31"/>
  <c r="AI4" i="31" s="1"/>
  <c r="W4" i="31"/>
  <c r="AH4" i="31" s="1"/>
  <c r="V4" i="31"/>
  <c r="U4" i="31"/>
  <c r="AF4" i="31" s="1"/>
  <c r="T4" i="31"/>
  <c r="AE4" i="31" s="1"/>
  <c r="S4" i="31"/>
  <c r="AD4" i="31" s="1"/>
  <c r="R4" i="31"/>
  <c r="AC4" i="31" s="1"/>
  <c r="B4" i="31"/>
  <c r="D2" i="31"/>
  <c r="B79" i="30"/>
  <c r="B78" i="30"/>
  <c r="B77" i="30"/>
  <c r="U33" i="30"/>
  <c r="T33" i="30"/>
  <c r="P33" i="30"/>
  <c r="Z33" i="30" s="1"/>
  <c r="G33" i="30"/>
  <c r="R33" i="30" s="1"/>
  <c r="AC33" i="30" s="1"/>
  <c r="W32" i="30"/>
  <c r="V32" i="30"/>
  <c r="T32" i="30"/>
  <c r="P32" i="30"/>
  <c r="U32" i="30" s="1"/>
  <c r="G32" i="30"/>
  <c r="R32" i="30" s="1"/>
  <c r="AC32" i="30" s="1"/>
  <c r="Y31" i="30"/>
  <c r="X31" i="30"/>
  <c r="V31" i="30"/>
  <c r="R31" i="30"/>
  <c r="AC31" i="30" s="1"/>
  <c r="P31" i="30"/>
  <c r="W31" i="30" s="1"/>
  <c r="AA30" i="30"/>
  <c r="Z30" i="30"/>
  <c r="AK30" i="30" s="1"/>
  <c r="X30" i="30"/>
  <c r="V30" i="30"/>
  <c r="T30" i="30"/>
  <c r="AE30" i="30" s="1"/>
  <c r="S30" i="30"/>
  <c r="R30" i="30"/>
  <c r="AC30" i="30" s="1"/>
  <c r="P30" i="30"/>
  <c r="Y30" i="30" s="1"/>
  <c r="AJ30" i="30" s="1"/>
  <c r="R29" i="30"/>
  <c r="AC29" i="30" s="1"/>
  <c r="P29" i="30"/>
  <c r="Z29" i="30" s="1"/>
  <c r="AK28" i="30"/>
  <c r="Z28" i="30"/>
  <c r="Y28" i="30"/>
  <c r="AJ28" i="30" s="1"/>
  <c r="X28" i="30"/>
  <c r="W28" i="30"/>
  <c r="V28" i="30"/>
  <c r="U28" i="30"/>
  <c r="T28" i="30"/>
  <c r="S28" i="30"/>
  <c r="AD28" i="30" s="1"/>
  <c r="AL28" i="30" s="1"/>
  <c r="R28" i="30"/>
  <c r="AC28" i="30" s="1"/>
  <c r="P28" i="30"/>
  <c r="Z27" i="30"/>
  <c r="Y27" i="30"/>
  <c r="AJ27" i="30" s="1"/>
  <c r="W27" i="30"/>
  <c r="U27" i="30"/>
  <c r="T27" i="30"/>
  <c r="AE27" i="30" s="1"/>
  <c r="R27" i="30"/>
  <c r="AC27" i="30" s="1"/>
  <c r="P27" i="30"/>
  <c r="S27" i="30" s="1"/>
  <c r="Y26" i="30"/>
  <c r="W26" i="30"/>
  <c r="V26" i="30"/>
  <c r="T26" i="30"/>
  <c r="R26" i="30"/>
  <c r="AC26" i="30" s="1"/>
  <c r="P26" i="30"/>
  <c r="U26" i="30" s="1"/>
  <c r="Y25" i="30"/>
  <c r="X25" i="30"/>
  <c r="V25" i="30"/>
  <c r="R25" i="30"/>
  <c r="AC25" i="30" s="1"/>
  <c r="P25" i="30"/>
  <c r="W25" i="30" s="1"/>
  <c r="AA24" i="30"/>
  <c r="Z24" i="30"/>
  <c r="AK24" i="30" s="1"/>
  <c r="X24" i="30"/>
  <c r="V24" i="30"/>
  <c r="T24" i="30"/>
  <c r="S24" i="30"/>
  <c r="R24" i="30"/>
  <c r="AC24" i="30" s="1"/>
  <c r="P24" i="30"/>
  <c r="Y24" i="30" s="1"/>
  <c r="AJ24" i="30" s="1"/>
  <c r="R23" i="30"/>
  <c r="AC23" i="30" s="1"/>
  <c r="P23" i="30"/>
  <c r="Z23" i="30" s="1"/>
  <c r="AK22" i="30"/>
  <c r="Z22" i="30"/>
  <c r="Y22" i="30"/>
  <c r="AJ22" i="30" s="1"/>
  <c r="X22" i="30"/>
  <c r="W22" i="30"/>
  <c r="V22" i="30"/>
  <c r="U22" i="30"/>
  <c r="T22" i="30"/>
  <c r="S22" i="30"/>
  <c r="AD22" i="30" s="1"/>
  <c r="AL22" i="30" s="1"/>
  <c r="R22" i="30"/>
  <c r="AC22" i="30" s="1"/>
  <c r="P22" i="30"/>
  <c r="R21" i="30"/>
  <c r="AC21" i="30" s="1"/>
  <c r="P21" i="30"/>
  <c r="E78" i="30"/>
  <c r="P20" i="30"/>
  <c r="R20" i="30"/>
  <c r="AC20" i="30" s="1"/>
  <c r="R19" i="30"/>
  <c r="AC19" i="30" s="1"/>
  <c r="P19" i="30"/>
  <c r="R18" i="30"/>
  <c r="AC18" i="30" s="1"/>
  <c r="P18" i="30"/>
  <c r="R17" i="30"/>
  <c r="AC17" i="30" s="1"/>
  <c r="P17" i="30"/>
  <c r="R16" i="30"/>
  <c r="AC16" i="30" s="1"/>
  <c r="P16" i="30"/>
  <c r="P15" i="30"/>
  <c r="R15" i="30"/>
  <c r="AC15" i="30" s="1"/>
  <c r="P14" i="30"/>
  <c r="W14" i="30" s="1"/>
  <c r="R14" i="30"/>
  <c r="AC14" i="30" s="1"/>
  <c r="P13" i="30"/>
  <c r="Z13" i="30" s="1"/>
  <c r="R13" i="30"/>
  <c r="AC13" i="30" s="1"/>
  <c r="P12" i="30"/>
  <c r="Z12" i="30" s="1"/>
  <c r="R12" i="30"/>
  <c r="AC12" i="30" s="1"/>
  <c r="W11" i="30"/>
  <c r="P11" i="30"/>
  <c r="Z11" i="30" s="1"/>
  <c r="R11" i="30"/>
  <c r="AC11" i="30" s="1"/>
  <c r="P10" i="30"/>
  <c r="Z10" i="30" s="1"/>
  <c r="R10" i="30"/>
  <c r="AC10" i="30" s="1"/>
  <c r="P9" i="30"/>
  <c r="Z9" i="30" s="1"/>
  <c r="R9" i="30"/>
  <c r="AC9" i="30" s="1"/>
  <c r="P8" i="30"/>
  <c r="Z8" i="30" s="1"/>
  <c r="R8" i="30"/>
  <c r="AC8" i="30" s="1"/>
  <c r="W7" i="30"/>
  <c r="P7" i="30"/>
  <c r="R7" i="30"/>
  <c r="AC7" i="30" s="1"/>
  <c r="E77" i="30"/>
  <c r="AH4" i="30"/>
  <c r="Z4" i="30"/>
  <c r="AK4" i="30" s="1"/>
  <c r="Y4" i="30"/>
  <c r="AJ4" i="30" s="1"/>
  <c r="X4" i="30"/>
  <c r="AI4" i="30" s="1"/>
  <c r="W4" i="30"/>
  <c r="V4" i="30"/>
  <c r="AG4" i="30" s="1"/>
  <c r="U4" i="30"/>
  <c r="AF4" i="30" s="1"/>
  <c r="T4" i="30"/>
  <c r="AE4" i="30" s="1"/>
  <c r="S4" i="30"/>
  <c r="AD4" i="30" s="1"/>
  <c r="R4" i="30"/>
  <c r="AC4" i="30" s="1"/>
  <c r="B4" i="30"/>
  <c r="O35" i="30" s="1"/>
  <c r="D2" i="30"/>
  <c r="B79" i="29"/>
  <c r="B78" i="29"/>
  <c r="B77" i="29"/>
  <c r="AJ33" i="29"/>
  <c r="AE33" i="29"/>
  <c r="AC33" i="29"/>
  <c r="AK32" i="29"/>
  <c r="AC32" i="29"/>
  <c r="Z31" i="29"/>
  <c r="Y31" i="29"/>
  <c r="W31" i="29"/>
  <c r="P31" i="29"/>
  <c r="X31" i="29" s="1"/>
  <c r="G31" i="29"/>
  <c r="R31" i="29" s="1"/>
  <c r="AC31" i="29" s="1"/>
  <c r="D31" i="29"/>
  <c r="Z30" i="29"/>
  <c r="AK30" i="29" s="1"/>
  <c r="X30" i="29"/>
  <c r="W30" i="29"/>
  <c r="V30" i="29"/>
  <c r="U30" i="29"/>
  <c r="T30" i="29"/>
  <c r="S30" i="29"/>
  <c r="P30" i="29"/>
  <c r="Y30" i="29" s="1"/>
  <c r="G30" i="29"/>
  <c r="R30" i="29" s="1"/>
  <c r="AC30" i="29" s="1"/>
  <c r="D30" i="29"/>
  <c r="Z29" i="29"/>
  <c r="AK29" i="29" s="1"/>
  <c r="Y29" i="29"/>
  <c r="X29" i="29"/>
  <c r="W29" i="29"/>
  <c r="V29" i="29"/>
  <c r="U29" i="29"/>
  <c r="T29" i="29"/>
  <c r="AE29" i="29" s="1"/>
  <c r="S29" i="29"/>
  <c r="AD29" i="29" s="1"/>
  <c r="AL29" i="29" s="1"/>
  <c r="P29" i="29"/>
  <c r="G29" i="29"/>
  <c r="R29" i="29" s="1"/>
  <c r="AC29" i="29" s="1"/>
  <c r="D29" i="29"/>
  <c r="W28" i="29"/>
  <c r="V28" i="29"/>
  <c r="T28" i="29"/>
  <c r="P28" i="29"/>
  <c r="U28" i="29" s="1"/>
  <c r="G28" i="29"/>
  <c r="R28" i="29" s="1"/>
  <c r="AC28" i="29" s="1"/>
  <c r="D28" i="29"/>
  <c r="Z27" i="29"/>
  <c r="Y27" i="29"/>
  <c r="W27" i="29"/>
  <c r="P27" i="29"/>
  <c r="X27" i="29" s="1"/>
  <c r="G27" i="29"/>
  <c r="R27" i="29" s="1"/>
  <c r="AC27" i="29" s="1"/>
  <c r="D27" i="29"/>
  <c r="Z26" i="29"/>
  <c r="X26" i="29"/>
  <c r="W26" i="29"/>
  <c r="V26" i="29"/>
  <c r="U26" i="29"/>
  <c r="T26" i="29"/>
  <c r="S26" i="29"/>
  <c r="P26" i="29"/>
  <c r="Y26" i="29" s="1"/>
  <c r="G26" i="29"/>
  <c r="R26" i="29" s="1"/>
  <c r="AC26" i="29" s="1"/>
  <c r="D26" i="29"/>
  <c r="Z25" i="29"/>
  <c r="AK25" i="29" s="1"/>
  <c r="Y25" i="29"/>
  <c r="X25" i="29"/>
  <c r="W25" i="29"/>
  <c r="V25" i="29"/>
  <c r="U25" i="29"/>
  <c r="T25" i="29"/>
  <c r="AE25" i="29" s="1"/>
  <c r="S25" i="29"/>
  <c r="AD25" i="29" s="1"/>
  <c r="AL25" i="29" s="1"/>
  <c r="P25" i="29"/>
  <c r="G25" i="29"/>
  <c r="R25" i="29" s="1"/>
  <c r="AC25" i="29" s="1"/>
  <c r="D25" i="29"/>
  <c r="W24" i="29"/>
  <c r="V24" i="29"/>
  <c r="T24" i="29"/>
  <c r="P24" i="29"/>
  <c r="U24" i="29" s="1"/>
  <c r="G24" i="29"/>
  <c r="R24" i="29" s="1"/>
  <c r="AC24" i="29" s="1"/>
  <c r="D24" i="29"/>
  <c r="Z23" i="29"/>
  <c r="Y23" i="29"/>
  <c r="W23" i="29"/>
  <c r="P23" i="29"/>
  <c r="X23" i="29" s="1"/>
  <c r="G23" i="29"/>
  <c r="R23" i="29" s="1"/>
  <c r="AC23" i="29" s="1"/>
  <c r="D23" i="29"/>
  <c r="Z22" i="29"/>
  <c r="X22" i="29"/>
  <c r="W22" i="29"/>
  <c r="V22" i="29"/>
  <c r="U22" i="29"/>
  <c r="T22" i="29"/>
  <c r="S22" i="29"/>
  <c r="P22" i="29"/>
  <c r="Y22" i="29" s="1"/>
  <c r="G22" i="29"/>
  <c r="R22" i="29" s="1"/>
  <c r="AC22" i="29" s="1"/>
  <c r="D22" i="29"/>
  <c r="P21" i="29"/>
  <c r="G21" i="29"/>
  <c r="R21" i="29" s="1"/>
  <c r="AC21" i="29" s="1"/>
  <c r="D21" i="29"/>
  <c r="AC20" i="29"/>
  <c r="P20" i="29"/>
  <c r="G20" i="29"/>
  <c r="R20" i="29" s="1"/>
  <c r="D20" i="29"/>
  <c r="P19" i="29"/>
  <c r="G19" i="29"/>
  <c r="R19" i="29" s="1"/>
  <c r="AC19" i="29" s="1"/>
  <c r="D19" i="29"/>
  <c r="P18" i="29"/>
  <c r="G18" i="29"/>
  <c r="R18" i="29" s="1"/>
  <c r="AC18" i="29" s="1"/>
  <c r="D18" i="29"/>
  <c r="R17" i="29"/>
  <c r="AC17" i="29" s="1"/>
  <c r="P17" i="29"/>
  <c r="G17" i="29"/>
  <c r="D17" i="29"/>
  <c r="P16" i="29"/>
  <c r="G16" i="29"/>
  <c r="R16" i="29" s="1"/>
  <c r="AC16" i="29" s="1"/>
  <c r="D16" i="29"/>
  <c r="P15" i="29"/>
  <c r="G15" i="29"/>
  <c r="R15" i="29" s="1"/>
  <c r="AC15" i="29" s="1"/>
  <c r="D15" i="29"/>
  <c r="AC14" i="29"/>
  <c r="P14" i="29"/>
  <c r="G14" i="29"/>
  <c r="R14" i="29" s="1"/>
  <c r="D14" i="29"/>
  <c r="P13" i="29"/>
  <c r="G13" i="29"/>
  <c r="R13" i="29" s="1"/>
  <c r="AC13" i="29" s="1"/>
  <c r="D13" i="29"/>
  <c r="P12" i="29"/>
  <c r="Z12" i="29" s="1"/>
  <c r="G12" i="29"/>
  <c r="R12" i="29" s="1"/>
  <c r="AC12" i="29" s="1"/>
  <c r="D12" i="29"/>
  <c r="P11" i="29"/>
  <c r="G11" i="29"/>
  <c r="R11" i="29" s="1"/>
  <c r="AC11" i="29" s="1"/>
  <c r="D11" i="29"/>
  <c r="AC10" i="29"/>
  <c r="Z10" i="29"/>
  <c r="T10" i="29"/>
  <c r="P10" i="29"/>
  <c r="G10" i="29"/>
  <c r="R10" i="29" s="1"/>
  <c r="D10" i="29"/>
  <c r="Z9" i="29"/>
  <c r="W9" i="29"/>
  <c r="P9" i="29"/>
  <c r="T9" i="29" s="1"/>
  <c r="G9" i="29"/>
  <c r="R9" i="29" s="1"/>
  <c r="AC9" i="29" s="1"/>
  <c r="D9" i="29"/>
  <c r="P8" i="29"/>
  <c r="Z8" i="29" s="1"/>
  <c r="G8" i="29"/>
  <c r="R8" i="29" s="1"/>
  <c r="AC8" i="29" s="1"/>
  <c r="D8" i="29"/>
  <c r="P7" i="29"/>
  <c r="G7" i="29"/>
  <c r="R7" i="29" s="1"/>
  <c r="AC7" i="29" s="1"/>
  <c r="D7" i="29"/>
  <c r="AK4" i="29"/>
  <c r="Z4" i="29"/>
  <c r="Y4" i="29"/>
  <c r="AJ4" i="29" s="1"/>
  <c r="X4" i="29"/>
  <c r="AI4" i="29" s="1"/>
  <c r="W4" i="29"/>
  <c r="AH4" i="29" s="1"/>
  <c r="V4" i="29"/>
  <c r="AG4" i="29" s="1"/>
  <c r="U4" i="29"/>
  <c r="AF4" i="29" s="1"/>
  <c r="T4" i="29"/>
  <c r="AE4" i="29" s="1"/>
  <c r="S4" i="29"/>
  <c r="AD4" i="29" s="1"/>
  <c r="R4" i="29"/>
  <c r="AC4" i="29" s="1"/>
  <c r="B4" i="29"/>
  <c r="D2" i="29"/>
  <c r="B79" i="28"/>
  <c r="B78" i="28"/>
  <c r="B77" i="28"/>
  <c r="R33" i="28"/>
  <c r="AC33" i="28" s="1"/>
  <c r="P33" i="28"/>
  <c r="T33" i="28" s="1"/>
  <c r="G33" i="28"/>
  <c r="P32" i="28"/>
  <c r="T32" i="28" s="1"/>
  <c r="G32" i="28"/>
  <c r="R32" i="28" s="1"/>
  <c r="AC32" i="28" s="1"/>
  <c r="Z31" i="28"/>
  <c r="X31" i="28"/>
  <c r="W31" i="28"/>
  <c r="V31" i="28"/>
  <c r="U31" i="28"/>
  <c r="P31" i="28"/>
  <c r="T31" i="28" s="1"/>
  <c r="G31" i="28"/>
  <c r="R31" i="28" s="1"/>
  <c r="AC31" i="28" s="1"/>
  <c r="D31" i="28"/>
  <c r="E79" i="28" s="1"/>
  <c r="AJ30" i="28"/>
  <c r="Y30" i="28"/>
  <c r="X30" i="28"/>
  <c r="W30" i="28"/>
  <c r="V30" i="28"/>
  <c r="U30" i="28"/>
  <c r="S30" i="28"/>
  <c r="P30" i="28"/>
  <c r="T30" i="28" s="1"/>
  <c r="G30" i="28"/>
  <c r="R30" i="28" s="1"/>
  <c r="AC30" i="28" s="1"/>
  <c r="D30" i="28"/>
  <c r="Z29" i="28"/>
  <c r="X29" i="28"/>
  <c r="W29" i="28"/>
  <c r="V29" i="28"/>
  <c r="U29" i="28"/>
  <c r="P29" i="28"/>
  <c r="T29" i="28" s="1"/>
  <c r="G29" i="28"/>
  <c r="R29" i="28" s="1"/>
  <c r="AC29" i="28" s="1"/>
  <c r="D29" i="28"/>
  <c r="R28" i="28"/>
  <c r="AC28" i="28" s="1"/>
  <c r="P28" i="28"/>
  <c r="T28" i="28" s="1"/>
  <c r="G28" i="28"/>
  <c r="D28" i="28"/>
  <c r="P27" i="28"/>
  <c r="T27" i="28" s="1"/>
  <c r="G27" i="28"/>
  <c r="R27" i="28" s="1"/>
  <c r="AC27" i="28" s="1"/>
  <c r="D27" i="28"/>
  <c r="P26" i="28"/>
  <c r="T26" i="28" s="1"/>
  <c r="G26" i="28"/>
  <c r="R26" i="28" s="1"/>
  <c r="AC26" i="28" s="1"/>
  <c r="D26" i="28"/>
  <c r="Z25" i="28"/>
  <c r="AK25" i="28" s="1"/>
  <c r="Y25" i="28"/>
  <c r="AJ25" i="28" s="1"/>
  <c r="W25" i="28"/>
  <c r="V25" i="28"/>
  <c r="U25" i="28"/>
  <c r="AF25" i="28" s="1"/>
  <c r="S25" i="28"/>
  <c r="AD25" i="28" s="1"/>
  <c r="AL25" i="28" s="1"/>
  <c r="P25" i="28"/>
  <c r="T25" i="28" s="1"/>
  <c r="G25" i="28"/>
  <c r="R25" i="28" s="1"/>
  <c r="AC25" i="28" s="1"/>
  <c r="D25" i="28"/>
  <c r="Z24" i="28"/>
  <c r="Y24" i="28"/>
  <c r="AJ24" i="28" s="1"/>
  <c r="W24" i="28"/>
  <c r="V24" i="28"/>
  <c r="U24" i="28"/>
  <c r="S24" i="28"/>
  <c r="AF24" i="28" s="1"/>
  <c r="P24" i="28"/>
  <c r="T24" i="28" s="1"/>
  <c r="G24" i="28"/>
  <c r="R24" i="28" s="1"/>
  <c r="AC24" i="28" s="1"/>
  <c r="D24" i="28"/>
  <c r="U23" i="28"/>
  <c r="S23" i="28"/>
  <c r="P23" i="28"/>
  <c r="T23" i="28" s="1"/>
  <c r="G23" i="28"/>
  <c r="R23" i="28" s="1"/>
  <c r="AC23" i="28" s="1"/>
  <c r="D23" i="28"/>
  <c r="Z22" i="28"/>
  <c r="X22" i="28"/>
  <c r="W22" i="28"/>
  <c r="V22" i="28"/>
  <c r="U22" i="28"/>
  <c r="R22" i="28"/>
  <c r="AC22" i="28" s="1"/>
  <c r="P22" i="28"/>
  <c r="T22" i="28" s="1"/>
  <c r="G22" i="28"/>
  <c r="D22" i="28"/>
  <c r="P21" i="28"/>
  <c r="G21" i="28"/>
  <c r="R21" i="28" s="1"/>
  <c r="AC21" i="28" s="1"/>
  <c r="D21" i="28"/>
  <c r="P20" i="28"/>
  <c r="G20" i="28"/>
  <c r="R20" i="28" s="1"/>
  <c r="AC20" i="28" s="1"/>
  <c r="D20" i="28"/>
  <c r="P19" i="28"/>
  <c r="G19" i="28"/>
  <c r="R19" i="28" s="1"/>
  <c r="AC19" i="28" s="1"/>
  <c r="D19" i="28"/>
  <c r="P18" i="28"/>
  <c r="G18" i="28"/>
  <c r="R18" i="28" s="1"/>
  <c r="AC18" i="28" s="1"/>
  <c r="D18" i="28"/>
  <c r="R17" i="28"/>
  <c r="AC17" i="28" s="1"/>
  <c r="P17" i="28"/>
  <c r="G17" i="28"/>
  <c r="D17" i="28"/>
  <c r="P16" i="28"/>
  <c r="G16" i="28"/>
  <c r="R16" i="28" s="1"/>
  <c r="AC16" i="28" s="1"/>
  <c r="D16" i="28"/>
  <c r="P15" i="28"/>
  <c r="G15" i="28"/>
  <c r="R15" i="28" s="1"/>
  <c r="AC15" i="28" s="1"/>
  <c r="D15" i="28"/>
  <c r="P14" i="28"/>
  <c r="G14" i="28"/>
  <c r="R14" i="28" s="1"/>
  <c r="AC14" i="28" s="1"/>
  <c r="D14" i="28"/>
  <c r="P13" i="28"/>
  <c r="Z13" i="28" s="1"/>
  <c r="G13" i="28"/>
  <c r="R13" i="28" s="1"/>
  <c r="AC13" i="28" s="1"/>
  <c r="D13" i="28"/>
  <c r="P12" i="28"/>
  <c r="Z12" i="28" s="1"/>
  <c r="G12" i="28"/>
  <c r="R12" i="28" s="1"/>
  <c r="AC12" i="28" s="1"/>
  <c r="D12" i="28"/>
  <c r="W11" i="28"/>
  <c r="P11" i="28"/>
  <c r="Z11" i="28" s="1"/>
  <c r="G11" i="28"/>
  <c r="R11" i="28" s="1"/>
  <c r="AC11" i="28" s="1"/>
  <c r="D11" i="28"/>
  <c r="P10" i="28"/>
  <c r="Z10" i="28" s="1"/>
  <c r="G10" i="28"/>
  <c r="R10" i="28" s="1"/>
  <c r="AC10" i="28" s="1"/>
  <c r="D10" i="28"/>
  <c r="P9" i="28"/>
  <c r="Z9" i="28" s="1"/>
  <c r="G9" i="28"/>
  <c r="R9" i="28" s="1"/>
  <c r="AC9" i="28" s="1"/>
  <c r="D9" i="28"/>
  <c r="W8" i="28"/>
  <c r="P8" i="28"/>
  <c r="Z8" i="28" s="1"/>
  <c r="G8" i="28"/>
  <c r="R8" i="28" s="1"/>
  <c r="AC8" i="28" s="1"/>
  <c r="D8" i="28"/>
  <c r="E8" i="28" s="1"/>
  <c r="P7" i="28"/>
  <c r="W7" i="28" s="1"/>
  <c r="G7" i="28"/>
  <c r="R7" i="28" s="1"/>
  <c r="AC7" i="28" s="1"/>
  <c r="D7" i="28"/>
  <c r="Z4" i="28"/>
  <c r="AK4" i="28" s="1"/>
  <c r="Y4" i="28"/>
  <c r="AJ4" i="28" s="1"/>
  <c r="X4" i="28"/>
  <c r="AI4" i="28" s="1"/>
  <c r="W4" i="28"/>
  <c r="AH4" i="28" s="1"/>
  <c r="V4" i="28"/>
  <c r="AG4" i="28" s="1"/>
  <c r="U4" i="28"/>
  <c r="AF4" i="28" s="1"/>
  <c r="T4" i="28"/>
  <c r="AE4" i="28" s="1"/>
  <c r="S4" i="28"/>
  <c r="AD4" i="28" s="1"/>
  <c r="R4" i="28"/>
  <c r="AC4" i="28" s="1"/>
  <c r="B4" i="28"/>
  <c r="D2" i="28"/>
  <c r="B79" i="27"/>
  <c r="B78" i="27"/>
  <c r="B77" i="27"/>
  <c r="W33" i="27"/>
  <c r="P33" i="27"/>
  <c r="Z33" i="27" s="1"/>
  <c r="G33" i="27"/>
  <c r="R33" i="27" s="1"/>
  <c r="AC33" i="27" s="1"/>
  <c r="D33" i="27"/>
  <c r="W32" i="27"/>
  <c r="V32" i="27"/>
  <c r="T32" i="27"/>
  <c r="P32" i="27"/>
  <c r="Z32" i="27" s="1"/>
  <c r="G32" i="27"/>
  <c r="R32" i="27" s="1"/>
  <c r="AC32" i="27" s="1"/>
  <c r="D32" i="27"/>
  <c r="T31" i="27"/>
  <c r="P31" i="27"/>
  <c r="Z31" i="27" s="1"/>
  <c r="R31" i="27"/>
  <c r="AC31" i="27" s="1"/>
  <c r="D31" i="27"/>
  <c r="AC30" i="27"/>
  <c r="P30" i="27"/>
  <c r="Z30" i="27" s="1"/>
  <c r="G30" i="27"/>
  <c r="R30" i="27" s="1"/>
  <c r="D30" i="27"/>
  <c r="T29" i="27"/>
  <c r="P29" i="27"/>
  <c r="Z29" i="27" s="1"/>
  <c r="G29" i="27"/>
  <c r="R29" i="27" s="1"/>
  <c r="AC29" i="27" s="1"/>
  <c r="D29" i="27"/>
  <c r="U28" i="27"/>
  <c r="P28" i="27"/>
  <c r="Z28" i="27" s="1"/>
  <c r="G28" i="27"/>
  <c r="R28" i="27" s="1"/>
  <c r="AC28" i="27" s="1"/>
  <c r="D28" i="27"/>
  <c r="P27" i="27"/>
  <c r="Z27" i="27" s="1"/>
  <c r="G27" i="27"/>
  <c r="R27" i="27" s="1"/>
  <c r="AC27" i="27" s="1"/>
  <c r="D27" i="27"/>
  <c r="AC26" i="27"/>
  <c r="P26" i="27"/>
  <c r="Z26" i="27" s="1"/>
  <c r="G26" i="27"/>
  <c r="R26" i="27" s="1"/>
  <c r="D26" i="27"/>
  <c r="P25" i="27"/>
  <c r="Z25" i="27" s="1"/>
  <c r="G25" i="27"/>
  <c r="R25" i="27" s="1"/>
  <c r="AC25" i="27" s="1"/>
  <c r="D25" i="27"/>
  <c r="AC24" i="27"/>
  <c r="P24" i="27"/>
  <c r="Z24" i="27" s="1"/>
  <c r="G24" i="27"/>
  <c r="R24" i="27" s="1"/>
  <c r="D24" i="27"/>
  <c r="V23" i="27"/>
  <c r="P23" i="27"/>
  <c r="Z23" i="27" s="1"/>
  <c r="G23" i="27"/>
  <c r="R23" i="27" s="1"/>
  <c r="AC23" i="27" s="1"/>
  <c r="D23" i="27"/>
  <c r="P22" i="27"/>
  <c r="X22" i="27" s="1"/>
  <c r="G22" i="27"/>
  <c r="R22" i="27" s="1"/>
  <c r="AC22" i="27" s="1"/>
  <c r="D22" i="27"/>
  <c r="R21" i="27"/>
  <c r="AC21" i="27" s="1"/>
  <c r="P21" i="27"/>
  <c r="G21" i="27"/>
  <c r="D21" i="27"/>
  <c r="P20" i="27"/>
  <c r="G20" i="27"/>
  <c r="R20" i="27" s="1"/>
  <c r="AC20" i="27" s="1"/>
  <c r="D20" i="27"/>
  <c r="P19" i="27"/>
  <c r="G19" i="27"/>
  <c r="R19" i="27" s="1"/>
  <c r="AC19" i="27" s="1"/>
  <c r="D19" i="27"/>
  <c r="AC18" i="27"/>
  <c r="R18" i="27"/>
  <c r="P18" i="27"/>
  <c r="G18" i="27"/>
  <c r="D18" i="27"/>
  <c r="P17" i="27"/>
  <c r="G17" i="27"/>
  <c r="R17" i="27" s="1"/>
  <c r="AC17" i="27" s="1"/>
  <c r="D17" i="27"/>
  <c r="P16" i="27"/>
  <c r="G16" i="27"/>
  <c r="R16" i="27" s="1"/>
  <c r="AC16" i="27" s="1"/>
  <c r="D16" i="27"/>
  <c r="P15" i="27"/>
  <c r="G15" i="27"/>
  <c r="R15" i="27" s="1"/>
  <c r="AC15" i="27" s="1"/>
  <c r="D15" i="27"/>
  <c r="P14" i="27"/>
  <c r="G14" i="27"/>
  <c r="R14" i="27" s="1"/>
  <c r="AC14" i="27" s="1"/>
  <c r="D14" i="27"/>
  <c r="AC13" i="27"/>
  <c r="P13" i="27"/>
  <c r="G13" i="27"/>
  <c r="R13" i="27" s="1"/>
  <c r="D13" i="27"/>
  <c r="AC12" i="27"/>
  <c r="Y12" i="27"/>
  <c r="V12" i="27"/>
  <c r="U12" i="27"/>
  <c r="P12" i="27"/>
  <c r="G12" i="27"/>
  <c r="R12" i="27" s="1"/>
  <c r="D12" i="27"/>
  <c r="AC11" i="27"/>
  <c r="Z11" i="27"/>
  <c r="X11" i="27"/>
  <c r="U11" i="27"/>
  <c r="S11" i="27"/>
  <c r="P11" i="27"/>
  <c r="Y11" i="27" s="1"/>
  <c r="G11" i="27"/>
  <c r="R11" i="27" s="1"/>
  <c r="D11" i="27"/>
  <c r="Y10" i="27"/>
  <c r="V10" i="27"/>
  <c r="U10" i="27"/>
  <c r="P10" i="27"/>
  <c r="G10" i="27"/>
  <c r="R10" i="27" s="1"/>
  <c r="AC10" i="27" s="1"/>
  <c r="D10" i="27"/>
  <c r="P9" i="27"/>
  <c r="X9" i="27" s="1"/>
  <c r="G9" i="27"/>
  <c r="R9" i="27" s="1"/>
  <c r="AC9" i="27" s="1"/>
  <c r="D9" i="27"/>
  <c r="AC8" i="27"/>
  <c r="V8" i="27"/>
  <c r="U8" i="27"/>
  <c r="P8" i="27"/>
  <c r="Y8" i="27" s="1"/>
  <c r="G8" i="27"/>
  <c r="R8" i="27" s="1"/>
  <c r="D8" i="27"/>
  <c r="Y7" i="27"/>
  <c r="X7" i="27"/>
  <c r="U7" i="27"/>
  <c r="P7" i="27"/>
  <c r="Z7" i="27" s="1"/>
  <c r="G7" i="27"/>
  <c r="R7" i="27" s="1"/>
  <c r="AC7" i="27" s="1"/>
  <c r="D7" i="27"/>
  <c r="Z4" i="27"/>
  <c r="AK4" i="27" s="1"/>
  <c r="Y4" i="27"/>
  <c r="AJ4" i="27" s="1"/>
  <c r="X4" i="27"/>
  <c r="AI4" i="27" s="1"/>
  <c r="W4" i="27"/>
  <c r="AH4" i="27" s="1"/>
  <c r="V4" i="27"/>
  <c r="AG4" i="27" s="1"/>
  <c r="U4" i="27"/>
  <c r="AF4" i="27" s="1"/>
  <c r="T4" i="27"/>
  <c r="AE4" i="27" s="1"/>
  <c r="S4" i="27"/>
  <c r="AD4" i="27" s="1"/>
  <c r="R4" i="27"/>
  <c r="AC4" i="27" s="1"/>
  <c r="B4" i="27"/>
  <c r="D2" i="27"/>
  <c r="AJ23" i="29" l="1"/>
  <c r="AJ22" i="29"/>
  <c r="AE22" i="29"/>
  <c r="AD24" i="32"/>
  <c r="AL24" i="32" s="1"/>
  <c r="AK26" i="29"/>
  <c r="AE25" i="32"/>
  <c r="AH28" i="32"/>
  <c r="AH25" i="30"/>
  <c r="AE30" i="29"/>
  <c r="AJ30" i="29"/>
  <c r="AE24" i="30"/>
  <c r="AK22" i="29"/>
  <c r="AI27" i="29"/>
  <c r="AF32" i="30"/>
  <c r="AK22" i="28"/>
  <c r="AJ26" i="29"/>
  <c r="AE26" i="29"/>
  <c r="AD27" i="30"/>
  <c r="AL27" i="30" s="1"/>
  <c r="AK27" i="30"/>
  <c r="AA27" i="30"/>
  <c r="W12" i="30"/>
  <c r="AF27" i="30"/>
  <c r="W27" i="31"/>
  <c r="AE23" i="32"/>
  <c r="S9" i="27"/>
  <c r="U25" i="27"/>
  <c r="X32" i="27"/>
  <c r="W9" i="28"/>
  <c r="W12" i="28"/>
  <c r="V23" i="28"/>
  <c r="AG24" i="28"/>
  <c r="AG25" i="28"/>
  <c r="U26" i="28"/>
  <c r="U27" i="28"/>
  <c r="S28" i="28"/>
  <c r="S33" i="28"/>
  <c r="T12" i="29"/>
  <c r="X24" i="29"/>
  <c r="AI24" i="29" s="1"/>
  <c r="AF25" i="29"/>
  <c r="X28" i="29"/>
  <c r="AF29" i="29"/>
  <c r="Z25" i="30"/>
  <c r="X26" i="30"/>
  <c r="V27" i="30"/>
  <c r="AG27" i="30" s="1"/>
  <c r="Z31" i="30"/>
  <c r="X32" i="30"/>
  <c r="V33" i="30"/>
  <c r="W30" i="31"/>
  <c r="Y10" i="32"/>
  <c r="T22" i="32"/>
  <c r="AF23" i="32"/>
  <c r="V24" i="32"/>
  <c r="X26" i="32"/>
  <c r="AK27" i="32"/>
  <c r="Z28" i="32"/>
  <c r="S32" i="32"/>
  <c r="AF33" i="32"/>
  <c r="C99" i="34"/>
  <c r="C98" i="34"/>
  <c r="AK22" i="34"/>
  <c r="Z23" i="34"/>
  <c r="AK23" i="34" s="1"/>
  <c r="S28" i="34"/>
  <c r="T29" i="34"/>
  <c r="AF30" i="34"/>
  <c r="V31" i="34"/>
  <c r="X32" i="34"/>
  <c r="AK28" i="32"/>
  <c r="AE33" i="32"/>
  <c r="AF31" i="34"/>
  <c r="W23" i="28"/>
  <c r="AH24" i="28"/>
  <c r="AH25" i="28"/>
  <c r="V26" i="28"/>
  <c r="V27" i="28"/>
  <c r="U28" i="28"/>
  <c r="AF28" i="28" s="1"/>
  <c r="S32" i="28"/>
  <c r="U33" i="28"/>
  <c r="W7" i="29"/>
  <c r="AH7" i="29" s="1"/>
  <c r="C99" i="29"/>
  <c r="C98" i="29"/>
  <c r="W12" i="29"/>
  <c r="AD22" i="29"/>
  <c r="AL22" i="29" s="1"/>
  <c r="Y24" i="29"/>
  <c r="AG25" i="29"/>
  <c r="AD26" i="29"/>
  <c r="AL26" i="29" s="1"/>
  <c r="Y28" i="29"/>
  <c r="AG29" i="29"/>
  <c r="AD30" i="29"/>
  <c r="AL30" i="29" s="1"/>
  <c r="AF22" i="30"/>
  <c r="S23" i="30"/>
  <c r="AK23" i="30" s="1"/>
  <c r="AH27" i="30"/>
  <c r="AF28" i="30"/>
  <c r="S29" i="30"/>
  <c r="Y32" i="30"/>
  <c r="W33" i="30"/>
  <c r="U22" i="32"/>
  <c r="W24" i="32"/>
  <c r="X25" i="32"/>
  <c r="Y26" i="32"/>
  <c r="T32" i="32"/>
  <c r="S27" i="34"/>
  <c r="AD27" i="34" s="1"/>
  <c r="AL27" i="34" s="1"/>
  <c r="T28" i="34"/>
  <c r="AE28" i="34" s="1"/>
  <c r="U29" i="34"/>
  <c r="AF29" i="34" s="1"/>
  <c r="AG30" i="34"/>
  <c r="W31" i="34"/>
  <c r="Y32" i="34"/>
  <c r="W8" i="30"/>
  <c r="S22" i="32"/>
  <c r="S29" i="34"/>
  <c r="U9" i="27"/>
  <c r="AF9" i="27" s="1"/>
  <c r="V9" i="27"/>
  <c r="AG9" i="27" s="1"/>
  <c r="W23" i="27"/>
  <c r="V28" i="27"/>
  <c r="Y22" i="28"/>
  <c r="X23" i="28"/>
  <c r="X24" i="28"/>
  <c r="AI24" i="28" s="1"/>
  <c r="X25" i="28"/>
  <c r="AI25" i="28" s="1"/>
  <c r="W26" i="28"/>
  <c r="W27" i="28"/>
  <c r="V28" i="28"/>
  <c r="AG28" i="28" s="1"/>
  <c r="S29" i="28"/>
  <c r="AE30" i="28"/>
  <c r="S31" i="28"/>
  <c r="AH31" i="28" s="1"/>
  <c r="U32" i="28"/>
  <c r="AF32" i="28" s="1"/>
  <c r="V33" i="28"/>
  <c r="Z7" i="29"/>
  <c r="Z24" i="29"/>
  <c r="AH25" i="29"/>
  <c r="Z28" i="29"/>
  <c r="AH29" i="29"/>
  <c r="W9" i="30"/>
  <c r="W13" i="30"/>
  <c r="AG22" i="30"/>
  <c r="T23" i="30"/>
  <c r="Z26" i="30"/>
  <c r="AK26" i="30" s="1"/>
  <c r="X27" i="30"/>
  <c r="AI27" i="30" s="1"/>
  <c r="AG28" i="30"/>
  <c r="T29" i="30"/>
  <c r="Z32" i="30"/>
  <c r="X33" i="30"/>
  <c r="Z7" i="31"/>
  <c r="C99" i="31"/>
  <c r="C98" i="31"/>
  <c r="W25" i="31"/>
  <c r="Y8" i="32"/>
  <c r="V22" i="32"/>
  <c r="AG22" i="32" s="1"/>
  <c r="AH23" i="32"/>
  <c r="X24" i="32"/>
  <c r="AI24" i="32" s="1"/>
  <c r="Y25" i="32"/>
  <c r="AK25" i="32" s="1"/>
  <c r="Z26" i="32"/>
  <c r="S31" i="32"/>
  <c r="AD31" i="32" s="1"/>
  <c r="AL31" i="32" s="1"/>
  <c r="U32" i="32"/>
  <c r="AH33" i="32"/>
  <c r="S26" i="34"/>
  <c r="AD26" i="34" s="1"/>
  <c r="AL26" i="34" s="1"/>
  <c r="T27" i="34"/>
  <c r="U28" i="34"/>
  <c r="V29" i="34"/>
  <c r="AH30" i="34"/>
  <c r="X31" i="34"/>
  <c r="AI31" i="34" s="1"/>
  <c r="Z32" i="34"/>
  <c r="AE28" i="28"/>
  <c r="W33" i="31"/>
  <c r="Y23" i="28"/>
  <c r="AJ23" i="28" s="1"/>
  <c r="X26" i="28"/>
  <c r="V32" i="28"/>
  <c r="AG32" i="28" s="1"/>
  <c r="AF22" i="29"/>
  <c r="AI25" i="29"/>
  <c r="AF26" i="29"/>
  <c r="AI29" i="29"/>
  <c r="AF30" i="29"/>
  <c r="AH22" i="30"/>
  <c r="U23" i="30"/>
  <c r="AD24" i="30"/>
  <c r="AL24" i="30" s="1"/>
  <c r="AH28" i="30"/>
  <c r="U29" i="30"/>
  <c r="AD30" i="30"/>
  <c r="AL30" i="30" s="1"/>
  <c r="Y33" i="30"/>
  <c r="W22" i="32"/>
  <c r="AI23" i="32"/>
  <c r="Y24" i="32"/>
  <c r="AK24" i="32" s="1"/>
  <c r="AD30" i="32"/>
  <c r="AL30" i="32" s="1"/>
  <c r="AE31" i="32"/>
  <c r="V32" i="32"/>
  <c r="AI33" i="32"/>
  <c r="AD25" i="34"/>
  <c r="AL25" i="34" s="1"/>
  <c r="V28" i="34"/>
  <c r="W29" i="34"/>
  <c r="AI30" i="34"/>
  <c r="Y31" i="34"/>
  <c r="X27" i="28"/>
  <c r="AI27" i="28" s="1"/>
  <c r="W28" i="28"/>
  <c r="AH28" i="28" s="1"/>
  <c r="W33" i="28"/>
  <c r="AH33" i="28" s="1"/>
  <c r="Y9" i="27"/>
  <c r="AI9" i="27" s="1"/>
  <c r="U26" i="27"/>
  <c r="S33" i="27"/>
  <c r="W10" i="28"/>
  <c r="Z23" i="28"/>
  <c r="AK23" i="28" s="1"/>
  <c r="Y26" i="28"/>
  <c r="AJ26" i="28" s="1"/>
  <c r="Y27" i="28"/>
  <c r="X28" i="28"/>
  <c r="AI28" i="28" s="1"/>
  <c r="W32" i="28"/>
  <c r="AH32" i="28" s="1"/>
  <c r="X33" i="28"/>
  <c r="AI33" i="28" s="1"/>
  <c r="AG22" i="29"/>
  <c r="S23" i="29"/>
  <c r="AI23" i="29" s="1"/>
  <c r="AG26" i="29"/>
  <c r="S27" i="29"/>
  <c r="AJ27" i="29" s="1"/>
  <c r="AG30" i="29"/>
  <c r="S31" i="29"/>
  <c r="AK31" i="29" s="1"/>
  <c r="AI22" i="30"/>
  <c r="V23" i="30"/>
  <c r="AI28" i="30"/>
  <c r="V29" i="30"/>
  <c r="AG29" i="30" s="1"/>
  <c r="X22" i="32"/>
  <c r="AK23" i="32"/>
  <c r="Z24" i="32"/>
  <c r="AD29" i="32"/>
  <c r="AL29" i="32" s="1"/>
  <c r="AE30" i="32"/>
  <c r="AF31" i="32"/>
  <c r="W32" i="32"/>
  <c r="AJ33" i="32"/>
  <c r="AD24" i="34"/>
  <c r="AL24" i="34" s="1"/>
  <c r="W28" i="34"/>
  <c r="AH28" i="34" s="1"/>
  <c r="X29" i="34"/>
  <c r="AK30" i="34"/>
  <c r="Z31" i="34"/>
  <c r="S26" i="28"/>
  <c r="AH26" i="30"/>
  <c r="C99" i="28"/>
  <c r="C98" i="28"/>
  <c r="Z9" i="27"/>
  <c r="AK11" i="27"/>
  <c r="T33" i="27"/>
  <c r="AE33" i="27" s="1"/>
  <c r="Z26" i="28"/>
  <c r="AK26" i="28" s="1"/>
  <c r="Z27" i="28"/>
  <c r="AK27" i="28" s="1"/>
  <c r="Y28" i="28"/>
  <c r="AJ28" i="28" s="1"/>
  <c r="AG30" i="28"/>
  <c r="X32" i="28"/>
  <c r="AI32" i="28" s="1"/>
  <c r="Y33" i="28"/>
  <c r="AH22" i="29"/>
  <c r="T23" i="29"/>
  <c r="AE23" i="29" s="1"/>
  <c r="AH26" i="29"/>
  <c r="T27" i="29"/>
  <c r="AE27" i="29" s="1"/>
  <c r="AH30" i="29"/>
  <c r="T31" i="29"/>
  <c r="AE31" i="29" s="1"/>
  <c r="AD32" i="29"/>
  <c r="AL32" i="29" s="1"/>
  <c r="W10" i="30"/>
  <c r="W23" i="30"/>
  <c r="U24" i="30"/>
  <c r="AF24" i="30" s="1"/>
  <c r="S25" i="30"/>
  <c r="W29" i="30"/>
  <c r="AH29" i="30" s="1"/>
  <c r="U30" i="30"/>
  <c r="AF30" i="30" s="1"/>
  <c r="S31" i="30"/>
  <c r="W31" i="31"/>
  <c r="Y11" i="32"/>
  <c r="AJ11" i="32" s="1"/>
  <c r="Y22" i="32"/>
  <c r="AK22" i="32" s="1"/>
  <c r="S28" i="32"/>
  <c r="AD28" i="32" s="1"/>
  <c r="AL28" i="32" s="1"/>
  <c r="T29" i="32"/>
  <c r="AE29" i="32" s="1"/>
  <c r="U30" i="32"/>
  <c r="AF30" i="32" s="1"/>
  <c r="V31" i="32"/>
  <c r="X32" i="32"/>
  <c r="S23" i="34"/>
  <c r="AD23" i="34" s="1"/>
  <c r="AL23" i="34" s="1"/>
  <c r="T24" i="34"/>
  <c r="U25" i="34"/>
  <c r="AF25" i="34" s="1"/>
  <c r="V26" i="34"/>
  <c r="AG26" i="34" s="1"/>
  <c r="X28" i="34"/>
  <c r="AI28" i="34" s="1"/>
  <c r="Y29" i="34"/>
  <c r="AK29" i="34" s="1"/>
  <c r="S33" i="34"/>
  <c r="AD33" i="34" s="1"/>
  <c r="AL33" i="34" s="1"/>
  <c r="AF25" i="32"/>
  <c r="AF11" i="27"/>
  <c r="U33" i="27"/>
  <c r="AK24" i="28"/>
  <c r="AI22" i="29"/>
  <c r="U23" i="29"/>
  <c r="AF23" i="29" s="1"/>
  <c r="AA25" i="29"/>
  <c r="AI26" i="29"/>
  <c r="U27" i="29"/>
  <c r="AF27" i="29" s="1"/>
  <c r="AA29" i="29"/>
  <c r="AI30" i="29"/>
  <c r="U31" i="29"/>
  <c r="AG32" i="29"/>
  <c r="X23" i="30"/>
  <c r="AG24" i="30"/>
  <c r="T25" i="30"/>
  <c r="AE25" i="30" s="1"/>
  <c r="X29" i="30"/>
  <c r="AI29" i="30" s="1"/>
  <c r="AG30" i="30"/>
  <c r="T31" i="30"/>
  <c r="AE31" i="30" s="1"/>
  <c r="AE28" i="32"/>
  <c r="AF29" i="32"/>
  <c r="AH31" i="32"/>
  <c r="Y32" i="32"/>
  <c r="AK32" i="32" s="1"/>
  <c r="AF24" i="34"/>
  <c r="AG25" i="34"/>
  <c r="AH26" i="34"/>
  <c r="Y28" i="34"/>
  <c r="AK28" i="34" s="1"/>
  <c r="AE26" i="28"/>
  <c r="AH32" i="30"/>
  <c r="C99" i="27"/>
  <c r="C98" i="27"/>
  <c r="Z28" i="28"/>
  <c r="AK28" i="28" s="1"/>
  <c r="AH30" i="28"/>
  <c r="Y32" i="28"/>
  <c r="AJ32" i="28" s="1"/>
  <c r="S7" i="27"/>
  <c r="AK7" i="27" s="1"/>
  <c r="V11" i="27"/>
  <c r="S24" i="27"/>
  <c r="S32" i="27"/>
  <c r="V33" i="27"/>
  <c r="Y29" i="28"/>
  <c r="AJ29" i="28" s="1"/>
  <c r="AI30" i="28"/>
  <c r="Y31" i="28"/>
  <c r="AJ31" i="28" s="1"/>
  <c r="Z32" i="28"/>
  <c r="V23" i="29"/>
  <c r="AG23" i="29" s="1"/>
  <c r="S24" i="29"/>
  <c r="AH24" i="29" s="1"/>
  <c r="V27" i="29"/>
  <c r="AG27" i="29" s="1"/>
  <c r="S28" i="29"/>
  <c r="AE28" i="29" s="1"/>
  <c r="V31" i="29"/>
  <c r="AG31" i="29" s="1"/>
  <c r="AH32" i="29"/>
  <c r="C98" i="30"/>
  <c r="C99" i="30"/>
  <c r="AA22" i="30"/>
  <c r="Y23" i="30"/>
  <c r="AJ23" i="30" s="1"/>
  <c r="W24" i="30"/>
  <c r="AH24" i="30" s="1"/>
  <c r="U25" i="30"/>
  <c r="AF25" i="30" s="1"/>
  <c r="S26" i="30"/>
  <c r="AG26" i="30" s="1"/>
  <c r="AA28" i="30"/>
  <c r="Y29" i="30"/>
  <c r="AJ29" i="30" s="1"/>
  <c r="W30" i="30"/>
  <c r="AH30" i="30" s="1"/>
  <c r="U31" i="30"/>
  <c r="AF31" i="30" s="1"/>
  <c r="S32" i="30"/>
  <c r="AG32" i="30" s="1"/>
  <c r="T8" i="31"/>
  <c r="T10" i="31"/>
  <c r="T12" i="31"/>
  <c r="C99" i="32"/>
  <c r="C98" i="32"/>
  <c r="S26" i="32"/>
  <c r="AD26" i="32" s="1"/>
  <c r="AL26" i="32" s="1"/>
  <c r="AE27" i="32"/>
  <c r="U28" i="32"/>
  <c r="V29" i="32"/>
  <c r="AH30" i="32"/>
  <c r="X31" i="32"/>
  <c r="AI31" i="32" s="1"/>
  <c r="U23" i="34"/>
  <c r="AF23" i="34" s="1"/>
  <c r="V24" i="34"/>
  <c r="AG24" i="34" s="1"/>
  <c r="AH25" i="34"/>
  <c r="AI26" i="34"/>
  <c r="AK27" i="34"/>
  <c r="S32" i="34"/>
  <c r="AD32" i="34" s="1"/>
  <c r="AL32" i="34" s="1"/>
  <c r="U33" i="34"/>
  <c r="AG24" i="29"/>
  <c r="AI25" i="30"/>
  <c r="AI23" i="34"/>
  <c r="S27" i="28"/>
  <c r="AF27" i="28" s="1"/>
  <c r="AI11" i="27"/>
  <c r="AE23" i="28"/>
  <c r="AH23" i="29"/>
  <c r="AJ25" i="29"/>
  <c r="AJ29" i="29"/>
  <c r="AI32" i="29"/>
  <c r="AE22" i="30"/>
  <c r="AG25" i="30"/>
  <c r="AE28" i="30"/>
  <c r="AI30" i="30"/>
  <c r="AG31" i="30"/>
  <c r="AD25" i="32"/>
  <c r="AL25" i="32" s="1"/>
  <c r="AE26" i="32"/>
  <c r="AH29" i="32"/>
  <c r="AI30" i="32"/>
  <c r="AK31" i="32"/>
  <c r="AH24" i="34"/>
  <c r="AI25" i="34"/>
  <c r="AK26" i="34"/>
  <c r="AF7" i="27"/>
  <c r="AH27" i="29"/>
  <c r="AI24" i="30"/>
  <c r="V7" i="27"/>
  <c r="U32" i="27"/>
  <c r="X33" i="27"/>
  <c r="S22" i="28"/>
  <c r="AF22" i="28" s="1"/>
  <c r="AE24" i="28"/>
  <c r="AE25" i="28"/>
  <c r="Z30" i="28"/>
  <c r="AK30" i="28" s="1"/>
  <c r="AA22" i="29"/>
  <c r="AA26" i="29"/>
  <c r="AA30" i="29"/>
  <c r="AJ32" i="29"/>
  <c r="S33" i="30"/>
  <c r="AE33" i="30" s="1"/>
  <c r="W24" i="31"/>
  <c r="Y7" i="32"/>
  <c r="AK33" i="32"/>
  <c r="W33" i="34"/>
  <c r="H2" i="27"/>
  <c r="H2" i="32"/>
  <c r="H2" i="30"/>
  <c r="H2" i="28"/>
  <c r="H2" i="34"/>
  <c r="H2" i="29"/>
  <c r="H2" i="31"/>
  <c r="M3" i="2"/>
  <c r="U21" i="32"/>
  <c r="Z12" i="32"/>
  <c r="Z15" i="32"/>
  <c r="Z18" i="32"/>
  <c r="U19" i="32"/>
  <c r="Z13" i="32"/>
  <c r="X16" i="32"/>
  <c r="T20" i="32"/>
  <c r="Z14" i="32"/>
  <c r="X17" i="32"/>
  <c r="Y14" i="32"/>
  <c r="Y12" i="32"/>
  <c r="S21" i="32"/>
  <c r="V21" i="32"/>
  <c r="W21" i="32"/>
  <c r="X21" i="32"/>
  <c r="T21" i="32"/>
  <c r="U20" i="32"/>
  <c r="Z20" i="32"/>
  <c r="Z16" i="32"/>
  <c r="V20" i="32"/>
  <c r="W20" i="32"/>
  <c r="V19" i="32"/>
  <c r="S18" i="32"/>
  <c r="T18" i="32"/>
  <c r="U18" i="32"/>
  <c r="X18" i="32"/>
  <c r="S17" i="32"/>
  <c r="T17" i="32"/>
  <c r="W17" i="32"/>
  <c r="Y17" i="32"/>
  <c r="Z17" i="32"/>
  <c r="S16" i="32"/>
  <c r="V16" i="32"/>
  <c r="Y16" i="32"/>
  <c r="Y15" i="32"/>
  <c r="H83" i="32"/>
  <c r="Y13" i="32"/>
  <c r="Z14" i="34"/>
  <c r="V21" i="34"/>
  <c r="U14" i="34"/>
  <c r="S18" i="34"/>
  <c r="S19" i="34"/>
  <c r="Z15" i="34"/>
  <c r="Z16" i="34"/>
  <c r="Y20" i="34"/>
  <c r="Z17" i="34"/>
  <c r="S20" i="34"/>
  <c r="T20" i="34"/>
  <c r="U20" i="34"/>
  <c r="V20" i="34"/>
  <c r="W20" i="34"/>
  <c r="Z20" i="34"/>
  <c r="X18" i="34"/>
  <c r="Z18" i="34"/>
  <c r="W21" i="34"/>
  <c r="X21" i="34"/>
  <c r="T19" i="34"/>
  <c r="U19" i="34"/>
  <c r="V19" i="34"/>
  <c r="Y19" i="34"/>
  <c r="T18" i="34"/>
  <c r="U18" i="34"/>
  <c r="S17" i="34"/>
  <c r="W17" i="34"/>
  <c r="T17" i="34"/>
  <c r="Y17" i="34"/>
  <c r="X16" i="34"/>
  <c r="S16" i="34"/>
  <c r="V16" i="34"/>
  <c r="U15" i="34"/>
  <c r="H83" i="34"/>
  <c r="T18" i="31"/>
  <c r="V15" i="31"/>
  <c r="U19" i="31"/>
  <c r="W16" i="31"/>
  <c r="X20" i="31"/>
  <c r="X17" i="31"/>
  <c r="S21" i="31"/>
  <c r="Z15" i="31"/>
  <c r="T15" i="31"/>
  <c r="U15" i="31"/>
  <c r="X19" i="31"/>
  <c r="S19" i="31"/>
  <c r="T19" i="31"/>
  <c r="W19" i="31"/>
  <c r="U21" i="31"/>
  <c r="X21" i="31"/>
  <c r="S20" i="31"/>
  <c r="T20" i="31"/>
  <c r="V19" i="31"/>
  <c r="Y19" i="31"/>
  <c r="S17" i="31"/>
  <c r="T21" i="31"/>
  <c r="V21" i="31"/>
  <c r="W21" i="31"/>
  <c r="Z21" i="31"/>
  <c r="U20" i="31"/>
  <c r="V20" i="31"/>
  <c r="W20" i="31"/>
  <c r="Y20" i="31"/>
  <c r="Z20" i="31"/>
  <c r="Z19" i="31"/>
  <c r="Y18" i="31"/>
  <c r="Y18" i="27"/>
  <c r="X13" i="27"/>
  <c r="Z19" i="27"/>
  <c r="W16" i="27"/>
  <c r="Z15" i="27"/>
  <c r="X21" i="27"/>
  <c r="X14" i="27"/>
  <c r="Z20" i="27"/>
  <c r="Y16" i="27"/>
  <c r="Z16" i="27"/>
  <c r="S13" i="27"/>
  <c r="Y13" i="27"/>
  <c r="T20" i="28"/>
  <c r="X17" i="28"/>
  <c r="U21" i="28"/>
  <c r="Z14" i="28"/>
  <c r="Y18" i="28"/>
  <c r="Z15" i="28"/>
  <c r="V19" i="28"/>
  <c r="Y16" i="28"/>
  <c r="U18" i="28"/>
  <c r="Z18" i="28"/>
  <c r="Z19" i="28"/>
  <c r="U20" i="28"/>
  <c r="T19" i="28"/>
  <c r="W19" i="28"/>
  <c r="Y19" i="28"/>
  <c r="X18" i="28"/>
  <c r="Z17" i="28"/>
  <c r="V21" i="28"/>
  <c r="W21" i="28"/>
  <c r="V20" i="28"/>
  <c r="X19" i="28"/>
  <c r="S19" i="28"/>
  <c r="U19" i="28"/>
  <c r="T18" i="28"/>
  <c r="S18" i="28"/>
  <c r="S17" i="28"/>
  <c r="Y17" i="28"/>
  <c r="E83" i="28"/>
  <c r="Z19" i="29"/>
  <c r="Y18" i="29"/>
  <c r="W15" i="29"/>
  <c r="T20" i="29"/>
  <c r="Z14" i="29"/>
  <c r="Z13" i="29"/>
  <c r="Z17" i="29"/>
  <c r="S20" i="29"/>
  <c r="U20" i="29"/>
  <c r="V20" i="29"/>
  <c r="Y20" i="29"/>
  <c r="S19" i="29"/>
  <c r="T19" i="29"/>
  <c r="U19" i="29"/>
  <c r="V19" i="29"/>
  <c r="X19" i="29"/>
  <c r="Y19" i="29"/>
  <c r="S18" i="29"/>
  <c r="T18" i="29"/>
  <c r="Z18" i="29"/>
  <c r="Y17" i="29"/>
  <c r="S17" i="29"/>
  <c r="V17" i="29"/>
  <c r="Y18" i="30"/>
  <c r="Z19" i="30"/>
  <c r="Z14" i="30"/>
  <c r="T20" i="30"/>
  <c r="Z15" i="30"/>
  <c r="W21" i="30"/>
  <c r="Z17" i="30"/>
  <c r="Z16" i="30"/>
  <c r="Z18" i="30"/>
  <c r="S20" i="30"/>
  <c r="U20" i="30"/>
  <c r="V20" i="30"/>
  <c r="W18" i="30"/>
  <c r="V21" i="30"/>
  <c r="Y20" i="30"/>
  <c r="H83" i="30"/>
  <c r="T19" i="30"/>
  <c r="U19" i="30"/>
  <c r="S19" i="30"/>
  <c r="V19" i="30"/>
  <c r="X19" i="30"/>
  <c r="Y19" i="30"/>
  <c r="T18" i="30"/>
  <c r="S18" i="30"/>
  <c r="S17" i="30"/>
  <c r="V17" i="30"/>
  <c r="Y17" i="30"/>
  <c r="W15" i="30"/>
  <c r="E14" i="28"/>
  <c r="E78" i="28"/>
  <c r="E77" i="28"/>
  <c r="AK33" i="29"/>
  <c r="AF32" i="29"/>
  <c r="AD33" i="29"/>
  <c r="AL33" i="29" s="1"/>
  <c r="AF33" i="29"/>
  <c r="AH33" i="29"/>
  <c r="AG33" i="29"/>
  <c r="AI33" i="29"/>
  <c r="E78" i="34"/>
  <c r="E14" i="34"/>
  <c r="E77" i="34"/>
  <c r="E79" i="30"/>
  <c r="E22" i="31"/>
  <c r="E14" i="31"/>
  <c r="E78" i="31"/>
  <c r="E79" i="31"/>
  <c r="E8" i="31"/>
  <c r="E78" i="29"/>
  <c r="E77" i="29"/>
  <c r="E79" i="29"/>
  <c r="E19" i="29"/>
  <c r="E16" i="29"/>
  <c r="E78" i="32"/>
  <c r="E79" i="32"/>
  <c r="E77" i="32"/>
  <c r="E14" i="32"/>
  <c r="E17" i="32"/>
  <c r="U29" i="27"/>
  <c r="X23" i="27"/>
  <c r="W29" i="27"/>
  <c r="X29" i="27"/>
  <c r="V16" i="27"/>
  <c r="U21" i="27"/>
  <c r="T28" i="27"/>
  <c r="X26" i="27"/>
  <c r="U24" i="27"/>
  <c r="T24" i="27"/>
  <c r="X24" i="27"/>
  <c r="S29" i="27"/>
  <c r="S15" i="27"/>
  <c r="E15" i="27"/>
  <c r="E78" i="27"/>
  <c r="E17" i="27"/>
  <c r="E10" i="27"/>
  <c r="E79" i="27"/>
  <c r="E18" i="27"/>
  <c r="E77" i="27"/>
  <c r="E21" i="27"/>
  <c r="E14" i="27"/>
  <c r="E12" i="27"/>
  <c r="S31" i="27"/>
  <c r="U31" i="27"/>
  <c r="V31" i="27"/>
  <c r="X31" i="27"/>
  <c r="W31" i="27"/>
  <c r="S30" i="27"/>
  <c r="AA30" i="27" s="1"/>
  <c r="T30" i="27"/>
  <c r="U30" i="27"/>
  <c r="V30" i="27"/>
  <c r="W30" i="27"/>
  <c r="X30" i="27"/>
  <c r="V29" i="27"/>
  <c r="W28" i="27"/>
  <c r="X28" i="27"/>
  <c r="S28" i="27"/>
  <c r="U27" i="27"/>
  <c r="T27" i="27"/>
  <c r="AE27" i="27" s="1"/>
  <c r="V27" i="27"/>
  <c r="W27" i="27"/>
  <c r="X27" i="27"/>
  <c r="S27" i="27"/>
  <c r="S26" i="27"/>
  <c r="T26" i="27"/>
  <c r="V26" i="27"/>
  <c r="W26" i="27"/>
  <c r="S25" i="27"/>
  <c r="T25" i="27"/>
  <c r="V25" i="27"/>
  <c r="W25" i="27"/>
  <c r="X25" i="27"/>
  <c r="W24" i="27"/>
  <c r="V24" i="27"/>
  <c r="T23" i="27"/>
  <c r="U23" i="27"/>
  <c r="S23" i="27"/>
  <c r="Y21" i="27"/>
  <c r="Z21" i="27"/>
  <c r="S21" i="27"/>
  <c r="T21" i="27"/>
  <c r="V21" i="27"/>
  <c r="W21" i="27"/>
  <c r="T19" i="27"/>
  <c r="S19" i="27"/>
  <c r="U19" i="27"/>
  <c r="Y19" i="27"/>
  <c r="S18" i="27"/>
  <c r="T18" i="27"/>
  <c r="X18" i="27"/>
  <c r="V15" i="27"/>
  <c r="Y15" i="27"/>
  <c r="E83" i="27"/>
  <c r="Z13" i="27"/>
  <c r="U13" i="27"/>
  <c r="V13" i="27"/>
  <c r="E3" i="2"/>
  <c r="Q3" i="2"/>
  <c r="P3" i="2"/>
  <c r="L3" i="2"/>
  <c r="K3" i="2"/>
  <c r="G3" i="2"/>
  <c r="AF12" i="34"/>
  <c r="AK13" i="34"/>
  <c r="S7" i="34"/>
  <c r="S8" i="34"/>
  <c r="AK8" i="34" s="1"/>
  <c r="S9" i="34"/>
  <c r="S10" i="34"/>
  <c r="S11" i="34"/>
  <c r="S12" i="34"/>
  <c r="AK12" i="34" s="1"/>
  <c r="S13" i="34"/>
  <c r="S14" i="34"/>
  <c r="S15" i="34"/>
  <c r="T16" i="34"/>
  <c r="U17" i="34"/>
  <c r="V18" i="34"/>
  <c r="W19" i="34"/>
  <c r="X20" i="34"/>
  <c r="Y21" i="34"/>
  <c r="T7" i="34"/>
  <c r="T8" i="34"/>
  <c r="T9" i="34"/>
  <c r="T10" i="34"/>
  <c r="T11" i="34"/>
  <c r="T12" i="34"/>
  <c r="T13" i="34"/>
  <c r="T14" i="34"/>
  <c r="T15" i="34"/>
  <c r="U16" i="34"/>
  <c r="V17" i="34"/>
  <c r="W18" i="34"/>
  <c r="X19" i="34"/>
  <c r="Z21" i="34"/>
  <c r="E22" i="34"/>
  <c r="AA22" i="34"/>
  <c r="E23" i="34"/>
  <c r="D95" i="34" s="1"/>
  <c r="AA23" i="34"/>
  <c r="E24" i="34"/>
  <c r="AA24" i="34"/>
  <c r="E25" i="34"/>
  <c r="AA25" i="34"/>
  <c r="E26" i="34"/>
  <c r="AA26" i="34"/>
  <c r="E27" i="34"/>
  <c r="E28" i="34"/>
  <c r="AA28" i="34"/>
  <c r="E29" i="34"/>
  <c r="AA29" i="34"/>
  <c r="E30" i="34"/>
  <c r="D96" i="34" s="1"/>
  <c r="AA30" i="34"/>
  <c r="E31" i="34"/>
  <c r="AA31" i="34"/>
  <c r="B81" i="34"/>
  <c r="U7" i="34"/>
  <c r="U8" i="34"/>
  <c r="U9" i="34"/>
  <c r="AF9" i="34" s="1"/>
  <c r="U10" i="34"/>
  <c r="U11" i="34"/>
  <c r="E21" i="34"/>
  <c r="E81" i="34"/>
  <c r="V7" i="34"/>
  <c r="V8" i="34"/>
  <c r="AG8" i="34" s="1"/>
  <c r="V9" i="34"/>
  <c r="AG9" i="34" s="1"/>
  <c r="V10" i="34"/>
  <c r="V11" i="34"/>
  <c r="V12" i="34"/>
  <c r="V13" i="34"/>
  <c r="V14" i="34"/>
  <c r="V15" i="34"/>
  <c r="W16" i="34"/>
  <c r="X17" i="34"/>
  <c r="Y18" i="34"/>
  <c r="Z19" i="34"/>
  <c r="E20" i="34"/>
  <c r="H81" i="34"/>
  <c r="W7" i="34"/>
  <c r="W8" i="34"/>
  <c r="W9" i="34"/>
  <c r="AH9" i="34" s="1"/>
  <c r="W10" i="34"/>
  <c r="W11" i="34"/>
  <c r="W12" i="34"/>
  <c r="W13" i="34"/>
  <c r="W14" i="34"/>
  <c r="W15" i="34"/>
  <c r="E19" i="34"/>
  <c r="AE22" i="34"/>
  <c r="AE23" i="34"/>
  <c r="AE24" i="34"/>
  <c r="AE25" i="34"/>
  <c r="AE26" i="34"/>
  <c r="AE30" i="34"/>
  <c r="AE31" i="34"/>
  <c r="B82" i="34"/>
  <c r="X7" i="34"/>
  <c r="X8" i="34"/>
  <c r="X9" i="34"/>
  <c r="X10" i="34"/>
  <c r="X11" i="34"/>
  <c r="X12" i="34"/>
  <c r="X13" i="34"/>
  <c r="X14" i="34"/>
  <c r="X15" i="34"/>
  <c r="Y16" i="34"/>
  <c r="E18" i="34"/>
  <c r="E82" i="34"/>
  <c r="Y7" i="34"/>
  <c r="Y8" i="34"/>
  <c r="Y9" i="34"/>
  <c r="Y10" i="34"/>
  <c r="AJ10" i="34" s="1"/>
  <c r="Y11" i="34"/>
  <c r="AJ11" i="34" s="1"/>
  <c r="Y12" i="34"/>
  <c r="AJ12" i="34" s="1"/>
  <c r="Y13" i="34"/>
  <c r="Y14" i="34"/>
  <c r="Y15" i="34"/>
  <c r="E17" i="34"/>
  <c r="S21" i="34"/>
  <c r="H82" i="34"/>
  <c r="Z7" i="34"/>
  <c r="E16" i="34"/>
  <c r="T21" i="34"/>
  <c r="B83" i="34"/>
  <c r="E8" i="34"/>
  <c r="E9" i="34"/>
  <c r="E10" i="34"/>
  <c r="E11" i="34"/>
  <c r="E12" i="34"/>
  <c r="E13" i="34"/>
  <c r="E15" i="34"/>
  <c r="U21" i="34"/>
  <c r="E83" i="34"/>
  <c r="AJ22" i="34"/>
  <c r="AJ23" i="34"/>
  <c r="AJ24" i="34"/>
  <c r="AJ25" i="34"/>
  <c r="AJ26" i="34"/>
  <c r="AJ28" i="34"/>
  <c r="AJ30" i="34"/>
  <c r="AJ31" i="34"/>
  <c r="AJ32" i="34"/>
  <c r="S7" i="32"/>
  <c r="S8" i="32"/>
  <c r="S9" i="32"/>
  <c r="S10" i="32"/>
  <c r="S11" i="32"/>
  <c r="S12" i="32"/>
  <c r="S13" i="32"/>
  <c r="S14" i="32"/>
  <c r="S15" i="32"/>
  <c r="T16" i="32"/>
  <c r="U17" i="32"/>
  <c r="V18" i="32"/>
  <c r="W19" i="32"/>
  <c r="X20" i="32"/>
  <c r="Y21" i="32"/>
  <c r="T7" i="32"/>
  <c r="AE7" i="32" s="1"/>
  <c r="T8" i="32"/>
  <c r="T9" i="32"/>
  <c r="T10" i="32"/>
  <c r="T11" i="32"/>
  <c r="T12" i="32"/>
  <c r="T13" i="32"/>
  <c r="T14" i="32"/>
  <c r="T15" i="32"/>
  <c r="U16" i="32"/>
  <c r="V17" i="32"/>
  <c r="W18" i="32"/>
  <c r="X19" i="32"/>
  <c r="Y20" i="32"/>
  <c r="Z21" i="32"/>
  <c r="E22" i="32"/>
  <c r="AA22" i="32"/>
  <c r="E23" i="32"/>
  <c r="D95" i="32" s="1"/>
  <c r="AA23" i="32"/>
  <c r="E24" i="32"/>
  <c r="AA24" i="32"/>
  <c r="E25" i="32"/>
  <c r="AA25" i="32"/>
  <c r="E26" i="32"/>
  <c r="AA26" i="32"/>
  <c r="E27" i="32"/>
  <c r="AA27" i="32"/>
  <c r="E28" i="32"/>
  <c r="AA28" i="32"/>
  <c r="E29" i="32"/>
  <c r="AA29" i="32"/>
  <c r="E30" i="32"/>
  <c r="D96" i="32" s="1"/>
  <c r="AA30" i="32"/>
  <c r="E31" i="32"/>
  <c r="AA31" i="32"/>
  <c r="AA32" i="32"/>
  <c r="AA33" i="32"/>
  <c r="B81" i="32"/>
  <c r="U7" i="32"/>
  <c r="U8" i="32"/>
  <c r="AF8" i="32" s="1"/>
  <c r="U9" i="32"/>
  <c r="U10" i="32"/>
  <c r="U11" i="32"/>
  <c r="AF11" i="32" s="1"/>
  <c r="U12" i="32"/>
  <c r="U13" i="32"/>
  <c r="U14" i="32"/>
  <c r="U15" i="32"/>
  <c r="Y19" i="32"/>
  <c r="E21" i="32"/>
  <c r="E81" i="32"/>
  <c r="V7" i="32"/>
  <c r="AG7" i="32" s="1"/>
  <c r="V8" i="32"/>
  <c r="AG8" i="32" s="1"/>
  <c r="V9" i="32"/>
  <c r="V10" i="32"/>
  <c r="V11" i="32"/>
  <c r="AG11" i="32" s="1"/>
  <c r="V12" i="32"/>
  <c r="V13" i="32"/>
  <c r="V14" i="32"/>
  <c r="V15" i="32"/>
  <c r="W16" i="32"/>
  <c r="Y18" i="32"/>
  <c r="Z19" i="32"/>
  <c r="E20" i="32"/>
  <c r="H81" i="32"/>
  <c r="W7" i="32"/>
  <c r="AH7" i="32" s="1"/>
  <c r="W8" i="32"/>
  <c r="AH8" i="32" s="1"/>
  <c r="W9" i="32"/>
  <c r="AH9" i="32" s="1"/>
  <c r="W10" i="32"/>
  <c r="AH10" i="32" s="1"/>
  <c r="W11" i="32"/>
  <c r="W12" i="32"/>
  <c r="W13" i="32"/>
  <c r="W14" i="32"/>
  <c r="W15" i="32"/>
  <c r="E19" i="32"/>
  <c r="B82" i="32"/>
  <c r="X7" i="32"/>
  <c r="AI7" i="32" s="1"/>
  <c r="X8" i="32"/>
  <c r="AI8" i="32" s="1"/>
  <c r="X9" i="32"/>
  <c r="X10" i="32"/>
  <c r="X11" i="32"/>
  <c r="AI11" i="32" s="1"/>
  <c r="X12" i="32"/>
  <c r="X13" i="32"/>
  <c r="X14" i="32"/>
  <c r="X15" i="32"/>
  <c r="E18" i="32"/>
  <c r="E82" i="32"/>
  <c r="AG23" i="32"/>
  <c r="AG25" i="32"/>
  <c r="AG26" i="32"/>
  <c r="AG27" i="32"/>
  <c r="AG28" i="32"/>
  <c r="AG29" i="32"/>
  <c r="AG30" i="32"/>
  <c r="AG31" i="32"/>
  <c r="AG32" i="32"/>
  <c r="AG33" i="32"/>
  <c r="H82" i="32"/>
  <c r="Z7" i="32"/>
  <c r="AK7" i="32" s="1"/>
  <c r="E16" i="32"/>
  <c r="S20" i="32"/>
  <c r="B83" i="32"/>
  <c r="E8" i="32"/>
  <c r="E9" i="32"/>
  <c r="E10" i="32"/>
  <c r="E11" i="32"/>
  <c r="E12" i="32"/>
  <c r="E13" i="32"/>
  <c r="E15" i="32"/>
  <c r="S19" i="32"/>
  <c r="E83" i="32"/>
  <c r="T19" i="32"/>
  <c r="AJ23" i="32"/>
  <c r="AJ24" i="32"/>
  <c r="AJ25" i="32"/>
  <c r="AJ26" i="32"/>
  <c r="AJ27" i="32"/>
  <c r="AJ28" i="32"/>
  <c r="AJ29" i="32"/>
  <c r="AJ30" i="32"/>
  <c r="AJ31" i="32"/>
  <c r="AJ32" i="32"/>
  <c r="AK9" i="31"/>
  <c r="AK13" i="31"/>
  <c r="AH12" i="31"/>
  <c r="T13" i="31"/>
  <c r="Z18" i="31"/>
  <c r="V18" i="31"/>
  <c r="U18" i="31"/>
  <c r="T7" i="31"/>
  <c r="T9" i="31"/>
  <c r="T11" i="31"/>
  <c r="U13" i="31"/>
  <c r="W17" i="31"/>
  <c r="E24" i="31"/>
  <c r="U7" i="31"/>
  <c r="U9" i="31"/>
  <c r="U11" i="31"/>
  <c r="V13" i="31"/>
  <c r="S18" i="31"/>
  <c r="V7" i="31"/>
  <c r="V9" i="31"/>
  <c r="E10" i="31"/>
  <c r="V11" i="31"/>
  <c r="E12" i="31"/>
  <c r="W13" i="31"/>
  <c r="Y14" i="31"/>
  <c r="X14" i="31"/>
  <c r="W14" i="31"/>
  <c r="S14" i="31"/>
  <c r="E15" i="31"/>
  <c r="W7" i="31"/>
  <c r="W9" i="31"/>
  <c r="W11" i="31"/>
  <c r="T14" i="31"/>
  <c r="W18" i="31"/>
  <c r="E23" i="31"/>
  <c r="D95" i="31" s="1"/>
  <c r="AH24" i="31"/>
  <c r="Y8" i="31"/>
  <c r="AJ8" i="31" s="1"/>
  <c r="X8" i="31"/>
  <c r="S8" i="31"/>
  <c r="Y10" i="31"/>
  <c r="X10" i="31"/>
  <c r="S10" i="31"/>
  <c r="AG10" i="31" s="1"/>
  <c r="Y12" i="31"/>
  <c r="AK12" i="31" s="1"/>
  <c r="X12" i="31"/>
  <c r="S12" i="31"/>
  <c r="U14" i="31"/>
  <c r="Y15" i="31"/>
  <c r="W15" i="31"/>
  <c r="X15" i="31"/>
  <c r="S15" i="31"/>
  <c r="E16" i="31"/>
  <c r="X18" i="31"/>
  <c r="E20" i="31"/>
  <c r="E21" i="31"/>
  <c r="X23" i="31"/>
  <c r="V23" i="31"/>
  <c r="U23" i="31"/>
  <c r="T23" i="31"/>
  <c r="S23" i="31"/>
  <c r="Z23" i="31"/>
  <c r="Y23" i="31"/>
  <c r="AJ23" i="31" s="1"/>
  <c r="Z16" i="31"/>
  <c r="Y16" i="31"/>
  <c r="X16" i="31"/>
  <c r="T16" i="31"/>
  <c r="S16" i="31"/>
  <c r="W23" i="31"/>
  <c r="AF10" i="31"/>
  <c r="E77" i="31"/>
  <c r="E17" i="31"/>
  <c r="E18" i="31"/>
  <c r="E19" i="31"/>
  <c r="E31" i="31"/>
  <c r="E30" i="31"/>
  <c r="D96" i="31" s="1"/>
  <c r="E29" i="31"/>
  <c r="E28" i="31"/>
  <c r="E27" i="31"/>
  <c r="E26" i="31"/>
  <c r="E9" i="31"/>
  <c r="E11" i="31"/>
  <c r="E13" i="31"/>
  <c r="U16" i="31"/>
  <c r="Z17" i="31"/>
  <c r="Y17" i="31"/>
  <c r="U17" i="31"/>
  <c r="T17" i="31"/>
  <c r="X22" i="31"/>
  <c r="V22" i="31"/>
  <c r="U22" i="31"/>
  <c r="T22" i="31"/>
  <c r="S22" i="31"/>
  <c r="Z22" i="31"/>
  <c r="Y22" i="31"/>
  <c r="E25" i="31"/>
  <c r="V16" i="31"/>
  <c r="AH22" i="31"/>
  <c r="Y9" i="31"/>
  <c r="X9" i="31"/>
  <c r="S9" i="31"/>
  <c r="Y11" i="31"/>
  <c r="X11" i="31"/>
  <c r="S11" i="31"/>
  <c r="Y13" i="31"/>
  <c r="X13" i="31"/>
  <c r="S13" i="31"/>
  <c r="H83" i="31"/>
  <c r="E83" i="31"/>
  <c r="B83" i="31"/>
  <c r="H82" i="31"/>
  <c r="Y7" i="31"/>
  <c r="E82" i="31"/>
  <c r="X7" i="31"/>
  <c r="B82" i="31"/>
  <c r="H81" i="31"/>
  <c r="E81" i="31"/>
  <c r="B81" i="31"/>
  <c r="S7" i="31"/>
  <c r="AK7" i="31" s="1"/>
  <c r="V17" i="31"/>
  <c r="Y24" i="31"/>
  <c r="Y25" i="31"/>
  <c r="Y26" i="31"/>
  <c r="Y27" i="31"/>
  <c r="Y28" i="31"/>
  <c r="Y29" i="31"/>
  <c r="AJ29" i="31" s="1"/>
  <c r="Y30" i="31"/>
  <c r="Y31" i="31"/>
  <c r="Y32" i="31"/>
  <c r="Y33" i="31"/>
  <c r="Y21" i="31"/>
  <c r="Z24" i="31"/>
  <c r="Z25" i="31"/>
  <c r="Z26" i="31"/>
  <c r="Z27" i="31"/>
  <c r="Z28" i="31"/>
  <c r="Z29" i="31"/>
  <c r="Z30" i="31"/>
  <c r="Z31" i="31"/>
  <c r="Z32" i="31"/>
  <c r="Z33" i="31"/>
  <c r="S24" i="31"/>
  <c r="AI24" i="31" s="1"/>
  <c r="S25" i="31"/>
  <c r="AI25" i="31" s="1"/>
  <c r="S26" i="31"/>
  <c r="AI26" i="31" s="1"/>
  <c r="S27" i="31"/>
  <c r="S28" i="31"/>
  <c r="S29" i="31"/>
  <c r="S30" i="31"/>
  <c r="S31" i="31"/>
  <c r="S32" i="31"/>
  <c r="S33" i="31"/>
  <c r="T24" i="31"/>
  <c r="T25" i="31"/>
  <c r="T26" i="31"/>
  <c r="T27" i="31"/>
  <c r="T28" i="31"/>
  <c r="T29" i="31"/>
  <c r="AE29" i="31" s="1"/>
  <c r="T30" i="31"/>
  <c r="T31" i="31"/>
  <c r="T32" i="31"/>
  <c r="T33" i="31"/>
  <c r="U24" i="31"/>
  <c r="U25" i="31"/>
  <c r="U26" i="31"/>
  <c r="U27" i="31"/>
  <c r="U28" i="31"/>
  <c r="U29" i="31"/>
  <c r="U30" i="31"/>
  <c r="U31" i="31"/>
  <c r="U32" i="31"/>
  <c r="U33" i="31"/>
  <c r="V24" i="31"/>
  <c r="V25" i="31"/>
  <c r="V26" i="31"/>
  <c r="V27" i="31"/>
  <c r="AG27" i="31" s="1"/>
  <c r="V28" i="31"/>
  <c r="AG28" i="31" s="1"/>
  <c r="V29" i="31"/>
  <c r="V30" i="31"/>
  <c r="V31" i="31"/>
  <c r="V32" i="31"/>
  <c r="V33" i="31"/>
  <c r="S16" i="30"/>
  <c r="T17" i="30"/>
  <c r="U18" i="30"/>
  <c r="W20" i="30"/>
  <c r="X21" i="30"/>
  <c r="S7" i="30"/>
  <c r="S8" i="30"/>
  <c r="AH8" i="30" s="1"/>
  <c r="S9" i="30"/>
  <c r="S10" i="30"/>
  <c r="AH10" i="30" s="1"/>
  <c r="S11" i="30"/>
  <c r="S12" i="30"/>
  <c r="S13" i="30"/>
  <c r="AK13" i="30" s="1"/>
  <c r="S14" i="30"/>
  <c r="S15" i="30"/>
  <c r="T16" i="30"/>
  <c r="U17" i="30"/>
  <c r="V18" i="30"/>
  <c r="W19" i="30"/>
  <c r="X20" i="30"/>
  <c r="Y21" i="30"/>
  <c r="T7" i="30"/>
  <c r="T10" i="30"/>
  <c r="T11" i="30"/>
  <c r="T12" i="30"/>
  <c r="T14" i="30"/>
  <c r="T15" i="30"/>
  <c r="U16" i="30"/>
  <c r="Z21" i="30"/>
  <c r="D95" i="30"/>
  <c r="D96" i="30"/>
  <c r="B81" i="30"/>
  <c r="U9" i="30"/>
  <c r="U10" i="30"/>
  <c r="AF10" i="30" s="1"/>
  <c r="U13" i="30"/>
  <c r="U14" i="30"/>
  <c r="W17" i="30"/>
  <c r="X18" i="30"/>
  <c r="T8" i="30"/>
  <c r="T9" i="30"/>
  <c r="T13" i="30"/>
  <c r="U7" i="30"/>
  <c r="U8" i="30"/>
  <c r="U11" i="30"/>
  <c r="AF11" i="30" s="1"/>
  <c r="U12" i="30"/>
  <c r="U15" i="30"/>
  <c r="V16" i="30"/>
  <c r="Z20" i="30"/>
  <c r="E81" i="30"/>
  <c r="V7" i="30"/>
  <c r="V8" i="30"/>
  <c r="V9" i="30"/>
  <c r="V10" i="30"/>
  <c r="V11" i="30"/>
  <c r="V12" i="30"/>
  <c r="V13" i="30"/>
  <c r="V14" i="30"/>
  <c r="V15" i="30"/>
  <c r="W16" i="30"/>
  <c r="X17" i="30"/>
  <c r="H81" i="30"/>
  <c r="X16" i="30"/>
  <c r="B82" i="30"/>
  <c r="X9" i="30"/>
  <c r="X10" i="30"/>
  <c r="X11" i="30"/>
  <c r="X12" i="30"/>
  <c r="X13" i="30"/>
  <c r="X14" i="30"/>
  <c r="X15" i="30"/>
  <c r="Y16" i="30"/>
  <c r="E82" i="30"/>
  <c r="X7" i="30"/>
  <c r="X8" i="30"/>
  <c r="Y7" i="30"/>
  <c r="Y8" i="30"/>
  <c r="Y9" i="30"/>
  <c r="Y10" i="30"/>
  <c r="Y11" i="30"/>
  <c r="AK11" i="30" s="1"/>
  <c r="Y12" i="30"/>
  <c r="AJ12" i="30" s="1"/>
  <c r="Y13" i="30"/>
  <c r="AJ13" i="30" s="1"/>
  <c r="Y14" i="30"/>
  <c r="Y15" i="30"/>
  <c r="S21" i="30"/>
  <c r="H82" i="30"/>
  <c r="Z7" i="30"/>
  <c r="T21" i="30"/>
  <c r="B83" i="30"/>
  <c r="U21" i="30"/>
  <c r="E83" i="30"/>
  <c r="W8" i="29"/>
  <c r="AH8" i="29" s="1"/>
  <c r="W13" i="29"/>
  <c r="Z16" i="29"/>
  <c r="Y16" i="29"/>
  <c r="W16" i="29"/>
  <c r="V16" i="29"/>
  <c r="U16" i="29"/>
  <c r="T16" i="29"/>
  <c r="S16" i="29"/>
  <c r="T7" i="29"/>
  <c r="AE7" i="29" s="1"/>
  <c r="Y12" i="29"/>
  <c r="AJ12" i="29" s="1"/>
  <c r="X12" i="29"/>
  <c r="AI12" i="29" s="1"/>
  <c r="V12" i="29"/>
  <c r="U12" i="29"/>
  <c r="S12" i="29"/>
  <c r="X16" i="29"/>
  <c r="Y8" i="29"/>
  <c r="X8" i="29"/>
  <c r="V8" i="29"/>
  <c r="U8" i="29"/>
  <c r="S8" i="29"/>
  <c r="AK7" i="29"/>
  <c r="AE12" i="29"/>
  <c r="Y15" i="29"/>
  <c r="X15" i="29"/>
  <c r="V15" i="29"/>
  <c r="U15" i="29"/>
  <c r="T15" i="29"/>
  <c r="S15" i="29"/>
  <c r="U21" i="29"/>
  <c r="T21" i="29"/>
  <c r="S21" i="29"/>
  <c r="Z21" i="29"/>
  <c r="Y21" i="29"/>
  <c r="X21" i="29"/>
  <c r="Y11" i="29"/>
  <c r="AJ11" i="29" s="1"/>
  <c r="X11" i="29"/>
  <c r="V11" i="29"/>
  <c r="U11" i="29"/>
  <c r="S11" i="29"/>
  <c r="T11" i="29"/>
  <c r="Z15" i="29"/>
  <c r="V21" i="29"/>
  <c r="Y10" i="29"/>
  <c r="X10" i="29"/>
  <c r="V10" i="29"/>
  <c r="U10" i="29"/>
  <c r="S10" i="29"/>
  <c r="AE10" i="29" s="1"/>
  <c r="W11" i="29"/>
  <c r="W21" i="29"/>
  <c r="Z11" i="29"/>
  <c r="Y14" i="29"/>
  <c r="X14" i="29"/>
  <c r="V14" i="29"/>
  <c r="U14" i="29"/>
  <c r="T14" i="29"/>
  <c r="S14" i="29"/>
  <c r="E14" i="29"/>
  <c r="E8" i="29"/>
  <c r="Y9" i="29"/>
  <c r="AK9" i="29" s="1"/>
  <c r="X9" i="29"/>
  <c r="V9" i="29"/>
  <c r="U9" i="29"/>
  <c r="S9" i="29"/>
  <c r="AE9" i="29" s="1"/>
  <c r="W10" i="29"/>
  <c r="W14" i="29"/>
  <c r="T8" i="29"/>
  <c r="Y13" i="29"/>
  <c r="X13" i="29"/>
  <c r="V13" i="29"/>
  <c r="U13" i="29"/>
  <c r="T13" i="29"/>
  <c r="S13" i="29"/>
  <c r="H83" i="29"/>
  <c r="E83" i="29"/>
  <c r="B83" i="29"/>
  <c r="H82" i="29"/>
  <c r="Y7" i="29"/>
  <c r="E82" i="29"/>
  <c r="X7" i="29"/>
  <c r="B82" i="29"/>
  <c r="H81" i="29"/>
  <c r="V7" i="29"/>
  <c r="AG7" i="29" s="1"/>
  <c r="E81" i="29"/>
  <c r="U7" i="29"/>
  <c r="B81" i="29"/>
  <c r="S7" i="29"/>
  <c r="T17" i="29"/>
  <c r="U18" i="29"/>
  <c r="W20" i="29"/>
  <c r="U17" i="29"/>
  <c r="V18" i="29"/>
  <c r="W19" i="29"/>
  <c r="X20" i="29"/>
  <c r="E22" i="29"/>
  <c r="E25" i="29"/>
  <c r="E26" i="29"/>
  <c r="E27" i="29"/>
  <c r="E28" i="29"/>
  <c r="E29" i="29"/>
  <c r="E30" i="29"/>
  <c r="D96" i="29" s="1"/>
  <c r="E31" i="29"/>
  <c r="E23" i="29"/>
  <c r="D95" i="29" s="1"/>
  <c r="W18" i="29"/>
  <c r="E24" i="29"/>
  <c r="W17" i="29"/>
  <c r="X18" i="29"/>
  <c r="Z20" i="29"/>
  <c r="E21" i="29"/>
  <c r="X17" i="29"/>
  <c r="E20" i="29"/>
  <c r="E18" i="29"/>
  <c r="E17" i="29"/>
  <c r="E9" i="29"/>
  <c r="E10" i="29"/>
  <c r="E11" i="29"/>
  <c r="E12" i="29"/>
  <c r="E13" i="29"/>
  <c r="E15" i="29"/>
  <c r="W20" i="28"/>
  <c r="X21" i="28"/>
  <c r="S7" i="28"/>
  <c r="S8" i="28"/>
  <c r="AH8" i="28" s="1"/>
  <c r="S9" i="28"/>
  <c r="AK9" i="28" s="1"/>
  <c r="S10" i="28"/>
  <c r="S11" i="28"/>
  <c r="S12" i="28"/>
  <c r="S13" i="28"/>
  <c r="AK13" i="28" s="1"/>
  <c r="S14" i="28"/>
  <c r="S15" i="28"/>
  <c r="T16" i="28"/>
  <c r="U17" i="28"/>
  <c r="V18" i="28"/>
  <c r="X20" i="28"/>
  <c r="Y21" i="28"/>
  <c r="Z33" i="28"/>
  <c r="AK33" i="28" s="1"/>
  <c r="S16" i="28"/>
  <c r="T17" i="28"/>
  <c r="T7" i="28"/>
  <c r="T8" i="28"/>
  <c r="T9" i="28"/>
  <c r="T10" i="28"/>
  <c r="AE10" i="28" s="1"/>
  <c r="T11" i="28"/>
  <c r="AE11" i="28" s="1"/>
  <c r="T12" i="28"/>
  <c r="T13" i="28"/>
  <c r="T14" i="28"/>
  <c r="T15" i="28"/>
  <c r="U16" i="28"/>
  <c r="V17" i="28"/>
  <c r="W18" i="28"/>
  <c r="Y20" i="28"/>
  <c r="Z21" i="28"/>
  <c r="E22" i="28"/>
  <c r="AA22" i="28"/>
  <c r="E23" i="28"/>
  <c r="D95" i="28" s="1"/>
  <c r="AA23" i="28"/>
  <c r="E24" i="28"/>
  <c r="AA24" i="28"/>
  <c r="E25" i="28"/>
  <c r="AA25" i="28"/>
  <c r="E26" i="28"/>
  <c r="AA26" i="28"/>
  <c r="E27" i="28"/>
  <c r="AA27" i="28"/>
  <c r="E28" i="28"/>
  <c r="AA28" i="28"/>
  <c r="E29" i="28"/>
  <c r="AA29" i="28"/>
  <c r="E30" i="28"/>
  <c r="D96" i="28" s="1"/>
  <c r="AA30" i="28"/>
  <c r="E31" i="28"/>
  <c r="AA32" i="28"/>
  <c r="B81" i="28"/>
  <c r="U8" i="28"/>
  <c r="U9" i="28"/>
  <c r="U10" i="28"/>
  <c r="V16" i="28"/>
  <c r="W17" i="28"/>
  <c r="E81" i="28"/>
  <c r="H83" i="28"/>
  <c r="U7" i="28"/>
  <c r="U11" i="28"/>
  <c r="U12" i="28"/>
  <c r="U13" i="28"/>
  <c r="U14" i="28"/>
  <c r="U15" i="28"/>
  <c r="Z20" i="28"/>
  <c r="E21" i="28"/>
  <c r="V7" i="28"/>
  <c r="V8" i="28"/>
  <c r="V9" i="28"/>
  <c r="V10" i="28"/>
  <c r="V11" i="28"/>
  <c r="V12" i="28"/>
  <c r="V13" i="28"/>
  <c r="V14" i="28"/>
  <c r="V15" i="28"/>
  <c r="W16" i="28"/>
  <c r="E20" i="28"/>
  <c r="AD22" i="28"/>
  <c r="AL22" i="28" s="1"/>
  <c r="AD23" i="28"/>
  <c r="AL23" i="28" s="1"/>
  <c r="AD24" i="28"/>
  <c r="AL24" i="28" s="1"/>
  <c r="AD26" i="28"/>
  <c r="AL26" i="28" s="1"/>
  <c r="AD27" i="28"/>
  <c r="AL27" i="28" s="1"/>
  <c r="AD30" i="28"/>
  <c r="AL30" i="28" s="1"/>
  <c r="AD32" i="28"/>
  <c r="AL32" i="28" s="1"/>
  <c r="H81" i="28"/>
  <c r="W13" i="28"/>
  <c r="AH13" i="28" s="1"/>
  <c r="W14" i="28"/>
  <c r="W15" i="28"/>
  <c r="X16" i="28"/>
  <c r="E19" i="28"/>
  <c r="B82" i="28"/>
  <c r="X9" i="28"/>
  <c r="X11" i="28"/>
  <c r="X13" i="28"/>
  <c r="X7" i="28"/>
  <c r="X10" i="28"/>
  <c r="AF30" i="28"/>
  <c r="E82" i="28"/>
  <c r="Y7" i="28"/>
  <c r="AJ7" i="28" s="1"/>
  <c r="Y8" i="28"/>
  <c r="Y9" i="28"/>
  <c r="Y10" i="28"/>
  <c r="AJ10" i="28" s="1"/>
  <c r="Y11" i="28"/>
  <c r="AJ11" i="28" s="1"/>
  <c r="Y12" i="28"/>
  <c r="AJ12" i="28" s="1"/>
  <c r="Y13" i="28"/>
  <c r="Y14" i="28"/>
  <c r="Y15" i="28"/>
  <c r="Z16" i="28"/>
  <c r="E17" i="28"/>
  <c r="S21" i="28"/>
  <c r="H82" i="28"/>
  <c r="X8" i="28"/>
  <c r="X12" i="28"/>
  <c r="X14" i="28"/>
  <c r="X15" i="28"/>
  <c r="E18" i="28"/>
  <c r="Z7" i="28"/>
  <c r="E16" i="28"/>
  <c r="S20" i="28"/>
  <c r="T21" i="28"/>
  <c r="B83" i="28"/>
  <c r="E9" i="28"/>
  <c r="E10" i="28"/>
  <c r="E11" i="28"/>
  <c r="E12" i="28"/>
  <c r="E13" i="28"/>
  <c r="E15" i="28"/>
  <c r="Y17" i="27"/>
  <c r="V17" i="27"/>
  <c r="U17" i="27"/>
  <c r="T17" i="27"/>
  <c r="E8" i="27"/>
  <c r="S20" i="27"/>
  <c r="T22" i="27"/>
  <c r="AJ7" i="27"/>
  <c r="AJ9" i="27"/>
  <c r="AJ11" i="27"/>
  <c r="W14" i="27"/>
  <c r="T14" i="27"/>
  <c r="S14" i="27"/>
  <c r="S17" i="27"/>
  <c r="T20" i="27"/>
  <c r="U22" i="27"/>
  <c r="W8" i="27"/>
  <c r="AH8" i="27" s="1"/>
  <c r="T8" i="27"/>
  <c r="W10" i="27"/>
  <c r="T10" i="27"/>
  <c r="W12" i="27"/>
  <c r="T12" i="27"/>
  <c r="U14" i="27"/>
  <c r="W17" i="27"/>
  <c r="U20" i="27"/>
  <c r="V22" i="27"/>
  <c r="AA7" i="27"/>
  <c r="S8" i="27"/>
  <c r="AA9" i="27"/>
  <c r="S10" i="27"/>
  <c r="AJ10" i="27" s="1"/>
  <c r="AA11" i="27"/>
  <c r="S12" i="27"/>
  <c r="V14" i="27"/>
  <c r="X17" i="27"/>
  <c r="Z18" i="27"/>
  <c r="W18" i="27"/>
  <c r="V18" i="27"/>
  <c r="U18" i="27"/>
  <c r="V20" i="27"/>
  <c r="W22" i="27"/>
  <c r="AA23" i="27"/>
  <c r="AA26" i="27"/>
  <c r="AD32" i="27"/>
  <c r="AL32" i="27" s="1"/>
  <c r="AA32" i="27"/>
  <c r="S22" i="27"/>
  <c r="AG7" i="27"/>
  <c r="AA25" i="27"/>
  <c r="AE32" i="27"/>
  <c r="E81" i="27"/>
  <c r="AD7" i="27"/>
  <c r="AL7" i="27" s="1"/>
  <c r="AG8" i="27"/>
  <c r="AD9" i="27"/>
  <c r="AL9" i="27" s="1"/>
  <c r="AG10" i="27"/>
  <c r="AD11" i="27"/>
  <c r="AL11" i="27" s="1"/>
  <c r="AG12" i="27"/>
  <c r="Y14" i="27"/>
  <c r="W15" i="27"/>
  <c r="T15" i="27"/>
  <c r="B83" i="27"/>
  <c r="E19" i="27"/>
  <c r="E33" i="27"/>
  <c r="E32" i="27"/>
  <c r="E31" i="27"/>
  <c r="E30" i="27"/>
  <c r="D96" i="27" s="1"/>
  <c r="E29" i="27"/>
  <c r="E28" i="27"/>
  <c r="E27" i="27"/>
  <c r="E26" i="27"/>
  <c r="E25" i="27"/>
  <c r="E24" i="27"/>
  <c r="E23" i="27"/>
  <c r="D95" i="27" s="1"/>
  <c r="E22" i="27"/>
  <c r="X8" i="27"/>
  <c r="E9" i="27"/>
  <c r="X10" i="27"/>
  <c r="E11" i="27"/>
  <c r="X12" i="27"/>
  <c r="AI12" i="27" s="1"/>
  <c r="E13" i="27"/>
  <c r="Z14" i="27"/>
  <c r="U15" i="27"/>
  <c r="E16" i="27"/>
  <c r="X19" i="27"/>
  <c r="W19" i="27"/>
  <c r="V19" i="27"/>
  <c r="Y20" i="27"/>
  <c r="X20" i="27"/>
  <c r="W20" i="27"/>
  <c r="Z17" i="27"/>
  <c r="AJ8" i="27"/>
  <c r="AJ12" i="27"/>
  <c r="AA24" i="27"/>
  <c r="AA33" i="27"/>
  <c r="H83" i="27"/>
  <c r="H82" i="27"/>
  <c r="E82" i="27"/>
  <c r="B82" i="27"/>
  <c r="W7" i="27"/>
  <c r="AH7" i="27" s="1"/>
  <c r="H81" i="27"/>
  <c r="B81" i="27"/>
  <c r="T7" i="27"/>
  <c r="AE7" i="27" s="1"/>
  <c r="Z8" i="27"/>
  <c r="W9" i="27"/>
  <c r="AH9" i="27" s="1"/>
  <c r="T9" i="27"/>
  <c r="AE9" i="27" s="1"/>
  <c r="Z10" i="27"/>
  <c r="W11" i="27"/>
  <c r="AH11" i="27" s="1"/>
  <c r="T11" i="27"/>
  <c r="AE11" i="27" s="1"/>
  <c r="Z12" i="27"/>
  <c r="AK12" i="27" s="1"/>
  <c r="W13" i="27"/>
  <c r="T13" i="27"/>
  <c r="X15" i="27"/>
  <c r="X16" i="27"/>
  <c r="U16" i="27"/>
  <c r="T16" i="27"/>
  <c r="S16" i="27"/>
  <c r="E20" i="27"/>
  <c r="Z22" i="27"/>
  <c r="Y22" i="27"/>
  <c r="AG11" i="27"/>
  <c r="Y23" i="27"/>
  <c r="AE23" i="27" s="1"/>
  <c r="Y24" i="27"/>
  <c r="AD24" i="27" s="1"/>
  <c r="Y25" i="27"/>
  <c r="Y26" i="27"/>
  <c r="AD26" i="27" s="1"/>
  <c r="Y27" i="27"/>
  <c r="AJ27" i="27" s="1"/>
  <c r="Y28" i="27"/>
  <c r="Y29" i="27"/>
  <c r="AK29" i="27" s="1"/>
  <c r="Y30" i="27"/>
  <c r="AJ30" i="27" s="1"/>
  <c r="Y31" i="27"/>
  <c r="AJ31" i="27" s="1"/>
  <c r="Y32" i="27"/>
  <c r="AK32" i="27" s="1"/>
  <c r="Y33" i="27"/>
  <c r="AJ33" i="27" s="1"/>
  <c r="C62" i="2"/>
  <c r="C61" i="2"/>
  <c r="C58" i="2"/>
  <c r="C59" i="2" s="1"/>
  <c r="C63" i="2" s="1"/>
  <c r="L45" i="2"/>
  <c r="K45" i="2"/>
  <c r="AH9" i="29" l="1"/>
  <c r="AI22" i="32"/>
  <c r="AI10" i="27"/>
  <c r="AE23" i="30"/>
  <c r="AF33" i="28"/>
  <c r="AF31" i="28"/>
  <c r="AI12" i="30"/>
  <c r="AI7" i="29"/>
  <c r="AI10" i="29"/>
  <c r="AJ10" i="30"/>
  <c r="AG29" i="31"/>
  <c r="AF27" i="31"/>
  <c r="AE25" i="31"/>
  <c r="AK33" i="31"/>
  <c r="AJ32" i="31"/>
  <c r="AF13" i="31"/>
  <c r="AG24" i="32"/>
  <c r="AJ29" i="34"/>
  <c r="AF33" i="30"/>
  <c r="AK33" i="30"/>
  <c r="AE22" i="28"/>
  <c r="AH28" i="29"/>
  <c r="AD31" i="30"/>
  <c r="AL31" i="30" s="1"/>
  <c r="AA31" i="30"/>
  <c r="AG27" i="34"/>
  <c r="AG29" i="28"/>
  <c r="AG28" i="29"/>
  <c r="AG29" i="34"/>
  <c r="AD29" i="28"/>
  <c r="AL29" i="28" s="1"/>
  <c r="AK29" i="28"/>
  <c r="AJ33" i="34"/>
  <c r="AE32" i="32"/>
  <c r="AK32" i="28"/>
  <c r="AF24" i="32"/>
  <c r="AG33" i="30"/>
  <c r="AE29" i="28"/>
  <c r="AK9" i="27"/>
  <c r="AK27" i="29"/>
  <c r="AE24" i="29"/>
  <c r="AI8" i="27"/>
  <c r="AI10" i="28"/>
  <c r="AD33" i="28"/>
  <c r="AL33" i="28" s="1"/>
  <c r="AA33" i="28"/>
  <c r="AJ10" i="29"/>
  <c r="AJ9" i="30"/>
  <c r="AI10" i="30"/>
  <c r="AG10" i="30"/>
  <c r="AF26" i="31"/>
  <c r="AE24" i="31"/>
  <c r="AJ31" i="31"/>
  <c r="AK22" i="31"/>
  <c r="AF12" i="31"/>
  <c r="AE11" i="31"/>
  <c r="AK13" i="32"/>
  <c r="AE12" i="34"/>
  <c r="AI28" i="32"/>
  <c r="AF26" i="34"/>
  <c r="AG23" i="30"/>
  <c r="AK31" i="34"/>
  <c r="AH22" i="32"/>
  <c r="AF28" i="34"/>
  <c r="AD29" i="34"/>
  <c r="AL29" i="34" s="1"/>
  <c r="AK26" i="32"/>
  <c r="AE31" i="28"/>
  <c r="AI33" i="34"/>
  <c r="AI32" i="30"/>
  <c r="AD28" i="28"/>
  <c r="AL28" i="28" s="1"/>
  <c r="AH32" i="34"/>
  <c r="AF32" i="34"/>
  <c r="AH31" i="30"/>
  <c r="AG31" i="28"/>
  <c r="AE30" i="27"/>
  <c r="AJ13" i="28"/>
  <c r="AF25" i="31"/>
  <c r="AJ30" i="31"/>
  <c r="AG23" i="31"/>
  <c r="AE9" i="31"/>
  <c r="AJ12" i="32"/>
  <c r="AJ27" i="34"/>
  <c r="AE29" i="34"/>
  <c r="AG33" i="34"/>
  <c r="AG32" i="34"/>
  <c r="AD32" i="30"/>
  <c r="AL32" i="30" s="1"/>
  <c r="AA32" i="30"/>
  <c r="AJ33" i="28"/>
  <c r="AJ27" i="28"/>
  <c r="AJ33" i="30"/>
  <c r="AH27" i="28"/>
  <c r="AD22" i="32"/>
  <c r="AL22" i="32" s="1"/>
  <c r="AI25" i="32"/>
  <c r="AJ28" i="29"/>
  <c r="AI31" i="30"/>
  <c r="AD32" i="32"/>
  <c r="AL32" i="32" s="1"/>
  <c r="AK31" i="30"/>
  <c r="AF29" i="28"/>
  <c r="AK29" i="30"/>
  <c r="AH33" i="27"/>
  <c r="AD31" i="28"/>
  <c r="AL31" i="28" s="1"/>
  <c r="AA31" i="28"/>
  <c r="AJ7" i="30"/>
  <c r="AG8" i="30"/>
  <c r="AG26" i="31"/>
  <c r="AF24" i="31"/>
  <c r="AI7" i="31"/>
  <c r="AH23" i="31"/>
  <c r="AI23" i="31"/>
  <c r="AE7" i="31"/>
  <c r="AK11" i="32"/>
  <c r="AI31" i="28"/>
  <c r="AD25" i="30"/>
  <c r="AL25" i="30" s="1"/>
  <c r="AA25" i="30"/>
  <c r="AD31" i="29"/>
  <c r="AL31" i="29" s="1"/>
  <c r="AA31" i="29"/>
  <c r="AH29" i="34"/>
  <c r="AH26" i="28"/>
  <c r="AH24" i="32"/>
  <c r="AG27" i="28"/>
  <c r="AF23" i="28"/>
  <c r="AH26" i="32"/>
  <c r="AJ26" i="30"/>
  <c r="AJ31" i="30"/>
  <c r="AF26" i="30"/>
  <c r="AD31" i="34"/>
  <c r="AL31" i="34" s="1"/>
  <c r="AD33" i="30"/>
  <c r="AL33" i="30" s="1"/>
  <c r="AA33" i="30"/>
  <c r="AD33" i="27"/>
  <c r="AL33" i="27" s="1"/>
  <c r="AJ11" i="31"/>
  <c r="AK10" i="32"/>
  <c r="AE27" i="34"/>
  <c r="AH10" i="34"/>
  <c r="AG13" i="34"/>
  <c r="AF8" i="34"/>
  <c r="AD28" i="29"/>
  <c r="AL28" i="29" s="1"/>
  <c r="AA28" i="29"/>
  <c r="AI27" i="34"/>
  <c r="AI29" i="28"/>
  <c r="AI32" i="32"/>
  <c r="AF26" i="28"/>
  <c r="AH32" i="32"/>
  <c r="AG28" i="34"/>
  <c r="AF29" i="30"/>
  <c r="AI26" i="28"/>
  <c r="AK28" i="29"/>
  <c r="AF22" i="32"/>
  <c r="AG26" i="28"/>
  <c r="AI32" i="34"/>
  <c r="AI26" i="30"/>
  <c r="AE26" i="30"/>
  <c r="AI31" i="29"/>
  <c r="AF26" i="32"/>
  <c r="AE22" i="32"/>
  <c r="AH7" i="28"/>
  <c r="AJ7" i="31"/>
  <c r="AG12" i="34"/>
  <c r="AA27" i="34"/>
  <c r="AE8" i="34"/>
  <c r="AH33" i="34"/>
  <c r="AI23" i="30"/>
  <c r="AH23" i="30"/>
  <c r="AG22" i="28"/>
  <c r="AD27" i="29"/>
  <c r="AL27" i="29" s="1"/>
  <c r="AA27" i="29"/>
  <c r="AF27" i="34"/>
  <c r="AF32" i="32"/>
  <c r="AI33" i="30"/>
  <c r="AE32" i="28"/>
  <c r="AH33" i="30"/>
  <c r="AJ24" i="29"/>
  <c r="AG31" i="34"/>
  <c r="AI26" i="32"/>
  <c r="AK25" i="30"/>
  <c r="AI29" i="34"/>
  <c r="AJ22" i="32"/>
  <c r="AE32" i="34"/>
  <c r="AK8" i="27"/>
  <c r="AG9" i="28"/>
  <c r="AH12" i="29"/>
  <c r="AH13" i="30"/>
  <c r="AI22" i="31"/>
  <c r="AH8" i="34"/>
  <c r="AK10" i="34"/>
  <c r="AG23" i="34"/>
  <c r="AE33" i="28"/>
  <c r="AF28" i="32"/>
  <c r="AD24" i="29"/>
  <c r="AL24" i="29" s="1"/>
  <c r="AA24" i="29"/>
  <c r="AH29" i="28"/>
  <c r="AK32" i="30"/>
  <c r="AK24" i="29"/>
  <c r="AI23" i="28"/>
  <c r="AK32" i="34"/>
  <c r="AJ32" i="30"/>
  <c r="AH25" i="32"/>
  <c r="AG23" i="28"/>
  <c r="AJ31" i="29"/>
  <c r="AF24" i="29"/>
  <c r="AF28" i="29"/>
  <c r="AD23" i="30"/>
  <c r="AL23" i="30" s="1"/>
  <c r="AA23" i="30"/>
  <c r="AG10" i="28"/>
  <c r="AE10" i="27"/>
  <c r="AJ8" i="28"/>
  <c r="AF7" i="29"/>
  <c r="AE10" i="30"/>
  <c r="AH11" i="30"/>
  <c r="AE30" i="31"/>
  <c r="AI28" i="31"/>
  <c r="AK26" i="31"/>
  <c r="AJ25" i="31"/>
  <c r="AG14" i="31"/>
  <c r="AJ8" i="34"/>
  <c r="AG10" i="34"/>
  <c r="AA33" i="34"/>
  <c r="AK9" i="34"/>
  <c r="AH31" i="29"/>
  <c r="AI7" i="27"/>
  <c r="AD26" i="30"/>
  <c r="AL26" i="30" s="1"/>
  <c r="AA26" i="30"/>
  <c r="AF31" i="29"/>
  <c r="AK33" i="34"/>
  <c r="AD23" i="29"/>
  <c r="AL23" i="29" s="1"/>
  <c r="AA23" i="29"/>
  <c r="AF23" i="30"/>
  <c r="AE24" i="32"/>
  <c r="AE29" i="30"/>
  <c r="AJ22" i="28"/>
  <c r="AH31" i="34"/>
  <c r="AD29" i="30"/>
  <c r="AL29" i="30" s="1"/>
  <c r="AA29" i="30"/>
  <c r="AH23" i="28"/>
  <c r="AI28" i="29"/>
  <c r="AH22" i="28"/>
  <c r="AH27" i="34"/>
  <c r="AH23" i="34"/>
  <c r="AK23" i="29"/>
  <c r="AE33" i="34"/>
  <c r="AK31" i="28"/>
  <c r="AH12" i="28"/>
  <c r="AI27" i="31"/>
  <c r="AJ24" i="31"/>
  <c r="AK8" i="31"/>
  <c r="AG15" i="31"/>
  <c r="AH11" i="32"/>
  <c r="AJ7" i="34"/>
  <c r="AI7" i="34"/>
  <c r="AA32" i="34"/>
  <c r="AF33" i="34"/>
  <c r="AG33" i="28"/>
  <c r="AI22" i="28"/>
  <c r="AD28" i="34"/>
  <c r="AL28" i="34" s="1"/>
  <c r="AE27" i="28"/>
  <c r="AE32" i="30"/>
  <c r="AJ25" i="30"/>
  <c r="AE14" i="32"/>
  <c r="AE12" i="32"/>
  <c r="AH14" i="32"/>
  <c r="AI14" i="32"/>
  <c r="AG14" i="32"/>
  <c r="AF14" i="32"/>
  <c r="AJ13" i="32"/>
  <c r="AK12" i="32"/>
  <c r="AI12" i="32"/>
  <c r="AH12" i="32"/>
  <c r="AG12" i="32"/>
  <c r="AF12" i="32"/>
  <c r="AA16" i="32"/>
  <c r="AF16" i="32"/>
  <c r="AA21" i="32"/>
  <c r="AJ21" i="32"/>
  <c r="AA18" i="32"/>
  <c r="AE18" i="32"/>
  <c r="AF17" i="32"/>
  <c r="AK17" i="32"/>
  <c r="AH15" i="32"/>
  <c r="AE19" i="32"/>
  <c r="AJ18" i="32"/>
  <c r="AH18" i="32"/>
  <c r="AG17" i="32"/>
  <c r="AJ17" i="32"/>
  <c r="AH17" i="32"/>
  <c r="AE17" i="32"/>
  <c r="AD17" i="32"/>
  <c r="AA17" i="32"/>
  <c r="AE16" i="32"/>
  <c r="AH16" i="32"/>
  <c r="AG16" i="32"/>
  <c r="AJ16" i="32"/>
  <c r="AD16" i="32"/>
  <c r="AK16" i="32"/>
  <c r="AF15" i="32"/>
  <c r="AK15" i="32"/>
  <c r="AH13" i="32"/>
  <c r="AI13" i="32"/>
  <c r="AG13" i="32"/>
  <c r="AF13" i="32"/>
  <c r="AE13" i="32"/>
  <c r="AF14" i="34"/>
  <c r="AF15" i="34"/>
  <c r="AG14" i="34"/>
  <c r="AD20" i="34"/>
  <c r="AG20" i="34"/>
  <c r="AF20" i="34"/>
  <c r="AH20" i="34"/>
  <c r="AK20" i="34"/>
  <c r="AA20" i="34"/>
  <c r="AE20" i="34"/>
  <c r="AJ20" i="34"/>
  <c r="AK19" i="34"/>
  <c r="AE18" i="34"/>
  <c r="AA18" i="34"/>
  <c r="AK18" i="34"/>
  <c r="AD17" i="34"/>
  <c r="AD16" i="34"/>
  <c r="AA16" i="34"/>
  <c r="AE21" i="34"/>
  <c r="AK21" i="34"/>
  <c r="AG21" i="34"/>
  <c r="AH19" i="34"/>
  <c r="AE19" i="34"/>
  <c r="AJ19" i="34"/>
  <c r="AA19" i="34"/>
  <c r="AD19" i="34"/>
  <c r="AG19" i="34"/>
  <c r="AF19" i="34"/>
  <c r="AH18" i="34"/>
  <c r="AD18" i="34"/>
  <c r="AJ18" i="34"/>
  <c r="AK17" i="34"/>
  <c r="AG17" i="34"/>
  <c r="AA17" i="34"/>
  <c r="AF17" i="34"/>
  <c r="AJ17" i="34"/>
  <c r="AE17" i="34"/>
  <c r="AH17" i="34"/>
  <c r="AF16" i="34"/>
  <c r="AJ16" i="34"/>
  <c r="AG16" i="34"/>
  <c r="AK15" i="34"/>
  <c r="AF15" i="31"/>
  <c r="AK15" i="31"/>
  <c r="AH15" i="31"/>
  <c r="AJ15" i="31"/>
  <c r="AE21" i="31"/>
  <c r="AJ19" i="31"/>
  <c r="AE19" i="31"/>
  <c r="AH19" i="31"/>
  <c r="AG20" i="31"/>
  <c r="AD21" i="31"/>
  <c r="AJ21" i="31"/>
  <c r="AF20" i="31"/>
  <c r="AA20" i="31"/>
  <c r="AA19" i="31"/>
  <c r="AD19" i="31"/>
  <c r="AG19" i="31"/>
  <c r="AG21" i="31"/>
  <c r="AK21" i="31"/>
  <c r="AF21" i="31"/>
  <c r="AA21" i="31"/>
  <c r="AH20" i="31"/>
  <c r="AE20" i="31"/>
  <c r="AK20" i="31"/>
  <c r="AJ20" i="31"/>
  <c r="AD20" i="31"/>
  <c r="AK19" i="31"/>
  <c r="AF19" i="31"/>
  <c r="AJ18" i="31"/>
  <c r="AJ17" i="31"/>
  <c r="AF17" i="31"/>
  <c r="AE17" i="31"/>
  <c r="AA17" i="31"/>
  <c r="AJ16" i="31"/>
  <c r="AK19" i="27"/>
  <c r="AJ18" i="27"/>
  <c r="AJ16" i="27"/>
  <c r="AE21" i="27"/>
  <c r="AJ21" i="27"/>
  <c r="AD19" i="27"/>
  <c r="AE19" i="27"/>
  <c r="AH18" i="27"/>
  <c r="AE13" i="27"/>
  <c r="AI13" i="27"/>
  <c r="AA18" i="28"/>
  <c r="AK19" i="28"/>
  <c r="AJ21" i="28"/>
  <c r="AF19" i="28"/>
  <c r="AF18" i="28"/>
  <c r="AH18" i="28"/>
  <c r="AJ17" i="28"/>
  <c r="AK17" i="28"/>
  <c r="AE16" i="28"/>
  <c r="AH14" i="28"/>
  <c r="AF21" i="28"/>
  <c r="AF20" i="28"/>
  <c r="AE19" i="28"/>
  <c r="AD19" i="28"/>
  <c r="AA19" i="28"/>
  <c r="AJ19" i="28"/>
  <c r="AG19" i="28"/>
  <c r="AH19" i="28"/>
  <c r="AK18" i="28"/>
  <c r="AE18" i="28"/>
  <c r="AG18" i="28"/>
  <c r="AJ18" i="28"/>
  <c r="AD18" i="28"/>
  <c r="AG17" i="28"/>
  <c r="AE17" i="28"/>
  <c r="AH17" i="28"/>
  <c r="AA17" i="28"/>
  <c r="AF17" i="28"/>
  <c r="AD17" i="28"/>
  <c r="AF16" i="28"/>
  <c r="AG16" i="28"/>
  <c r="AJ16" i="28"/>
  <c r="AK16" i="28"/>
  <c r="AH16" i="28"/>
  <c r="AE15" i="28"/>
  <c r="AJ15" i="28"/>
  <c r="AF15" i="28"/>
  <c r="AJ14" i="28"/>
  <c r="AE14" i="28"/>
  <c r="AH18" i="29"/>
  <c r="AH20" i="29"/>
  <c r="AG18" i="29"/>
  <c r="AK13" i="29"/>
  <c r="AH19" i="29"/>
  <c r="AJ18" i="29"/>
  <c r="AH17" i="29"/>
  <c r="AA17" i="29"/>
  <c r="AJ15" i="29"/>
  <c r="AG21" i="29"/>
  <c r="AJ21" i="29"/>
  <c r="AK20" i="29"/>
  <c r="AE20" i="29"/>
  <c r="AJ20" i="29"/>
  <c r="AA20" i="29"/>
  <c r="AG20" i="29"/>
  <c r="AF20" i="29"/>
  <c r="AD20" i="29"/>
  <c r="AJ19" i="29"/>
  <c r="AG19" i="29"/>
  <c r="AF19" i="29"/>
  <c r="AK19" i="29"/>
  <c r="AE19" i="29"/>
  <c r="AD19" i="29"/>
  <c r="AA19" i="29"/>
  <c r="AK18" i="29"/>
  <c r="AF18" i="29"/>
  <c r="AA18" i="29"/>
  <c r="AE18" i="29"/>
  <c r="AD18" i="29"/>
  <c r="AD17" i="29"/>
  <c r="AF17" i="29"/>
  <c r="AE17" i="29"/>
  <c r="AJ17" i="29"/>
  <c r="AK17" i="29"/>
  <c r="AG17" i="29"/>
  <c r="AF14" i="29"/>
  <c r="AI14" i="29"/>
  <c r="AH14" i="29"/>
  <c r="AJ14" i="29"/>
  <c r="AE14" i="29"/>
  <c r="AG14" i="29"/>
  <c r="AE14" i="30"/>
  <c r="AG14" i="30"/>
  <c r="AE20" i="30"/>
  <c r="AF21" i="30"/>
  <c r="AF20" i="30"/>
  <c r="AA20" i="30"/>
  <c r="AD20" i="30"/>
  <c r="AK20" i="30"/>
  <c r="AE19" i="30"/>
  <c r="AF18" i="30"/>
  <c r="AE17" i="30"/>
  <c r="AA17" i="30"/>
  <c r="AH21" i="30"/>
  <c r="AH20" i="30"/>
  <c r="AJ20" i="30"/>
  <c r="AG20" i="30"/>
  <c r="AJ19" i="30"/>
  <c r="AH19" i="30"/>
  <c r="AD19" i="30"/>
  <c r="AA19" i="30"/>
  <c r="AG19" i="30"/>
  <c r="AF19" i="30"/>
  <c r="AK19" i="30"/>
  <c r="AG18" i="30"/>
  <c r="AE18" i="30"/>
  <c r="AA18" i="30"/>
  <c r="AH18" i="30"/>
  <c r="AD18" i="30"/>
  <c r="AJ18" i="30"/>
  <c r="AK18" i="30"/>
  <c r="AF17" i="30"/>
  <c r="AH17" i="30"/>
  <c r="AJ17" i="30"/>
  <c r="AG17" i="30"/>
  <c r="AD17" i="30"/>
  <c r="AK17" i="30"/>
  <c r="AJ15" i="30"/>
  <c r="AG28" i="27"/>
  <c r="AA28" i="27"/>
  <c r="AE20" i="27"/>
  <c r="AG15" i="27"/>
  <c r="AK21" i="27"/>
  <c r="AE26" i="27"/>
  <c r="AK27" i="27"/>
  <c r="AE31" i="27"/>
  <c r="AK20" i="27"/>
  <c r="AF21" i="27"/>
  <c r="AH31" i="27"/>
  <c r="AG31" i="27"/>
  <c r="AA31" i="27"/>
  <c r="AK31" i="27"/>
  <c r="AA29" i="27"/>
  <c r="AE28" i="27"/>
  <c r="AA27" i="27"/>
  <c r="AF27" i="27"/>
  <c r="AJ24" i="27"/>
  <c r="AJ22" i="27"/>
  <c r="AH21" i="27"/>
  <c r="AG21" i="27"/>
  <c r="AD21" i="27"/>
  <c r="AA21" i="27"/>
  <c r="AH20" i="27"/>
  <c r="AG19" i="27"/>
  <c r="AH19" i="27"/>
  <c r="AJ19" i="27"/>
  <c r="AF19" i="27"/>
  <c r="AA19" i="27"/>
  <c r="AF18" i="27"/>
  <c r="AG18" i="27"/>
  <c r="AK18" i="27"/>
  <c r="AE18" i="27"/>
  <c r="AD18" i="27"/>
  <c r="AA18" i="27"/>
  <c r="AK17" i="27"/>
  <c r="AG17" i="27"/>
  <c r="AJ17" i="27"/>
  <c r="AH17" i="27"/>
  <c r="AK15" i="27"/>
  <c r="AK14" i="27"/>
  <c r="AJ14" i="27"/>
  <c r="AA13" i="27"/>
  <c r="AG13" i="27"/>
  <c r="AH13" i="27"/>
  <c r="AF13" i="27"/>
  <c r="AJ13" i="27"/>
  <c r="AD13" i="27"/>
  <c r="AK13" i="27"/>
  <c r="AI11" i="34"/>
  <c r="AI10" i="34"/>
  <c r="AE11" i="34"/>
  <c r="AD14" i="34"/>
  <c r="AL14" i="34" s="1"/>
  <c r="AA14" i="34"/>
  <c r="AJ9" i="34"/>
  <c r="AI9" i="34"/>
  <c r="AF7" i="34"/>
  <c r="AE10" i="34"/>
  <c r="AD13" i="34"/>
  <c r="AL13" i="34" s="1"/>
  <c r="AA13" i="34"/>
  <c r="AF13" i="34"/>
  <c r="AF21" i="34"/>
  <c r="AK7" i="34"/>
  <c r="AI8" i="34"/>
  <c r="AH7" i="34"/>
  <c r="AG11" i="34"/>
  <c r="AE9" i="34"/>
  <c r="AD12" i="34"/>
  <c r="AL12" i="34" s="1"/>
  <c r="AA12" i="34"/>
  <c r="AE7" i="34"/>
  <c r="AJ21" i="34"/>
  <c r="AD9" i="34"/>
  <c r="AL9" i="34" s="1"/>
  <c r="AA9" i="34"/>
  <c r="AH15" i="34"/>
  <c r="AG7" i="34"/>
  <c r="AD8" i="34"/>
  <c r="AL8" i="34" s="1"/>
  <c r="AA8" i="34"/>
  <c r="AD11" i="34"/>
  <c r="AL11" i="34" s="1"/>
  <c r="AA11" i="34"/>
  <c r="AD21" i="34"/>
  <c r="AA21" i="34"/>
  <c r="AD10" i="34"/>
  <c r="AL10" i="34" s="1"/>
  <c r="AA10" i="34"/>
  <c r="AJ15" i="34"/>
  <c r="AJ14" i="34"/>
  <c r="AI14" i="34"/>
  <c r="AH13" i="34"/>
  <c r="AE15" i="34"/>
  <c r="AG18" i="34"/>
  <c r="AK14" i="34"/>
  <c r="C75" i="34"/>
  <c r="C74" i="34"/>
  <c r="C73" i="34"/>
  <c r="C72" i="34"/>
  <c r="D86" i="34" s="1"/>
  <c r="C71" i="34"/>
  <c r="C70" i="34"/>
  <c r="C69" i="34"/>
  <c r="AD7" i="34"/>
  <c r="AL7" i="34" s="1"/>
  <c r="AA7" i="34"/>
  <c r="AJ13" i="34"/>
  <c r="AI13" i="34"/>
  <c r="AH12" i="34"/>
  <c r="AH16" i="34"/>
  <c r="AF11" i="34"/>
  <c r="AE14" i="34"/>
  <c r="AH21" i="34"/>
  <c r="AK16" i="34"/>
  <c r="AH14" i="34"/>
  <c r="AI12" i="34"/>
  <c r="AH11" i="34"/>
  <c r="AG15" i="34"/>
  <c r="AF10" i="34"/>
  <c r="AE13" i="34"/>
  <c r="AE16" i="34"/>
  <c r="AF18" i="34"/>
  <c r="AK11" i="34"/>
  <c r="AD15" i="34"/>
  <c r="AL15" i="34" s="1"/>
  <c r="AA15" i="34"/>
  <c r="AI9" i="32"/>
  <c r="AG10" i="32"/>
  <c r="AD8" i="32"/>
  <c r="AL8" i="32" s="1"/>
  <c r="AA8" i="32"/>
  <c r="AJ15" i="32"/>
  <c r="AD20" i="32"/>
  <c r="AA20" i="32"/>
  <c r="AK20" i="32"/>
  <c r="AD19" i="32"/>
  <c r="AA19" i="32"/>
  <c r="AG9" i="32"/>
  <c r="AH19" i="32"/>
  <c r="AD7" i="32"/>
  <c r="AL7" i="32" s="1"/>
  <c r="AA7" i="32"/>
  <c r="AG19" i="32"/>
  <c r="AD9" i="32"/>
  <c r="AL9" i="32" s="1"/>
  <c r="AA9" i="32"/>
  <c r="AE15" i="32"/>
  <c r="AG18" i="32"/>
  <c r="AF20" i="32"/>
  <c r="AF19" i="32"/>
  <c r="C75" i="32"/>
  <c r="C74" i="32"/>
  <c r="C73" i="32"/>
  <c r="C72" i="32"/>
  <c r="D86" i="32" s="1"/>
  <c r="C71" i="32"/>
  <c r="C70" i="32"/>
  <c r="C69" i="32"/>
  <c r="AF10" i="32"/>
  <c r="AK8" i="32"/>
  <c r="AE21" i="32"/>
  <c r="AI10" i="32"/>
  <c r="AK19" i="32"/>
  <c r="AF9" i="32"/>
  <c r="AH21" i="32"/>
  <c r="AJ7" i="32"/>
  <c r="AG20" i="32"/>
  <c r="AD21" i="32"/>
  <c r="AF7" i="32"/>
  <c r="AE11" i="32"/>
  <c r="AD14" i="32"/>
  <c r="AL14" i="32" s="1"/>
  <c r="AA14" i="32"/>
  <c r="AF18" i="32"/>
  <c r="AJ14" i="32"/>
  <c r="AD10" i="32"/>
  <c r="AL10" i="32" s="1"/>
  <c r="AA10" i="32"/>
  <c r="AK18" i="32"/>
  <c r="AG15" i="32"/>
  <c r="AE10" i="32"/>
  <c r="AD13" i="32"/>
  <c r="AA13" i="32"/>
  <c r="AJ8" i="32"/>
  <c r="AK14" i="32"/>
  <c r="AJ9" i="32"/>
  <c r="AD15" i="32"/>
  <c r="AA15" i="32"/>
  <c r="AJ19" i="32"/>
  <c r="AK21" i="32"/>
  <c r="AE9" i="32"/>
  <c r="AD12" i="32"/>
  <c r="AL12" i="32" s="1"/>
  <c r="AA12" i="32"/>
  <c r="AD18" i="32"/>
  <c r="AG21" i="32"/>
  <c r="AF21" i="32"/>
  <c r="AH20" i="32"/>
  <c r="AJ20" i="32"/>
  <c r="AE8" i="32"/>
  <c r="AD11" i="32"/>
  <c r="AL11" i="32" s="1"/>
  <c r="AA11" i="32"/>
  <c r="AJ10" i="32"/>
  <c r="AE20" i="32"/>
  <c r="AK9" i="32"/>
  <c r="AK16" i="31"/>
  <c r="AD32" i="31"/>
  <c r="AL32" i="31" s="1"/>
  <c r="AA32" i="31"/>
  <c r="AK14" i="31"/>
  <c r="AF14" i="31"/>
  <c r="AH14" i="31"/>
  <c r="AH10" i="31"/>
  <c r="AE33" i="31"/>
  <c r="AD31" i="31"/>
  <c r="AL31" i="31" s="1"/>
  <c r="AA31" i="31"/>
  <c r="AJ28" i="31"/>
  <c r="AJ13" i="31"/>
  <c r="AG16" i="31"/>
  <c r="AH30" i="31"/>
  <c r="AD12" i="31"/>
  <c r="AL12" i="31" s="1"/>
  <c r="AA12" i="31"/>
  <c r="AI14" i="31"/>
  <c r="AF11" i="31"/>
  <c r="AI29" i="31"/>
  <c r="AG24" i="31"/>
  <c r="AE32" i="31"/>
  <c r="AD30" i="31"/>
  <c r="AL30" i="31" s="1"/>
  <c r="AA30" i="31"/>
  <c r="AK28" i="31"/>
  <c r="AJ27" i="31"/>
  <c r="AD11" i="31"/>
  <c r="AL11" i="31" s="1"/>
  <c r="AA11" i="31"/>
  <c r="AK17" i="31"/>
  <c r="AH28" i="31"/>
  <c r="AI30" i="31"/>
  <c r="AI12" i="31"/>
  <c r="AH18" i="31"/>
  <c r="AJ14" i="31"/>
  <c r="AF9" i="31"/>
  <c r="AG12" i="31"/>
  <c r="AH16" i="31"/>
  <c r="AD33" i="31"/>
  <c r="AL33" i="31" s="1"/>
  <c r="AA33" i="31"/>
  <c r="AK31" i="31"/>
  <c r="AD13" i="31"/>
  <c r="AL13" i="31" s="1"/>
  <c r="AA13" i="31"/>
  <c r="AK30" i="31"/>
  <c r="AI13" i="31"/>
  <c r="AF8" i="31"/>
  <c r="AG13" i="31"/>
  <c r="AG25" i="31"/>
  <c r="AK29" i="31"/>
  <c r="AI33" i="31"/>
  <c r="AE15" i="31"/>
  <c r="AH8" i="31"/>
  <c r="AF33" i="31"/>
  <c r="AE31" i="31"/>
  <c r="AD29" i="31"/>
  <c r="AL29" i="31" s="1"/>
  <c r="AA29" i="31"/>
  <c r="AK27" i="31"/>
  <c r="AJ26" i="31"/>
  <c r="AI11" i="31"/>
  <c r="AJ22" i="31"/>
  <c r="AF16" i="31"/>
  <c r="AH26" i="31"/>
  <c r="C75" i="31"/>
  <c r="C73" i="31"/>
  <c r="C74" i="31"/>
  <c r="C72" i="31"/>
  <c r="D86" i="31" s="1"/>
  <c r="C71" i="31"/>
  <c r="C70" i="31"/>
  <c r="C69" i="31"/>
  <c r="AJ12" i="31"/>
  <c r="AD17" i="31"/>
  <c r="AH13" i="31"/>
  <c r="AF7" i="31"/>
  <c r="AH21" i="31"/>
  <c r="AH32" i="31"/>
  <c r="AD10" i="31"/>
  <c r="AL10" i="31" s="1"/>
  <c r="AA10" i="31"/>
  <c r="AE14" i="31"/>
  <c r="AH29" i="31"/>
  <c r="AG8" i="31"/>
  <c r="AF32" i="31"/>
  <c r="AD28" i="31"/>
  <c r="AL28" i="31" s="1"/>
  <c r="AA28" i="31"/>
  <c r="AF31" i="31"/>
  <c r="AK25" i="31"/>
  <c r="AA22" i="31"/>
  <c r="AD22" i="31"/>
  <c r="AL22" i="31" s="1"/>
  <c r="AH11" i="31"/>
  <c r="AF18" i="31"/>
  <c r="AG32" i="31"/>
  <c r="AF30" i="31"/>
  <c r="AD26" i="31"/>
  <c r="AL26" i="31" s="1"/>
  <c r="AA26" i="31"/>
  <c r="AK24" i="31"/>
  <c r="AH25" i="31"/>
  <c r="AE22" i="31"/>
  <c r="AG18" i="31"/>
  <c r="AG31" i="31"/>
  <c r="AF29" i="31"/>
  <c r="AE27" i="31"/>
  <c r="AD25" i="31"/>
  <c r="AL25" i="31" s="1"/>
  <c r="AA25" i="31"/>
  <c r="AG17" i="31"/>
  <c r="AI9" i="31"/>
  <c r="AF22" i="31"/>
  <c r="AE16" i="31"/>
  <c r="AE23" i="31"/>
  <c r="AD8" i="31"/>
  <c r="AL8" i="31" s="1"/>
  <c r="AA8" i="31"/>
  <c r="AH7" i="31"/>
  <c r="AG9" i="31"/>
  <c r="AK18" i="31"/>
  <c r="AE10" i="31"/>
  <c r="AK32" i="31"/>
  <c r="AI31" i="31"/>
  <c r="AG33" i="31"/>
  <c r="AD27" i="31"/>
  <c r="AL27" i="31" s="1"/>
  <c r="AA27" i="31"/>
  <c r="AK10" i="31"/>
  <c r="AK23" i="31"/>
  <c r="AI10" i="31"/>
  <c r="AG11" i="31"/>
  <c r="AH27" i="31"/>
  <c r="AE28" i="31"/>
  <c r="AD9" i="31"/>
  <c r="AL9" i="31" s="1"/>
  <c r="AA9" i="31"/>
  <c r="AD16" i="31"/>
  <c r="AA16" i="31"/>
  <c r="AD23" i="31"/>
  <c r="AL23" i="31" s="1"/>
  <c r="AA23" i="31"/>
  <c r="AJ10" i="31"/>
  <c r="AH9" i="31"/>
  <c r="AE12" i="31"/>
  <c r="AG30" i="31"/>
  <c r="AF28" i="31"/>
  <c r="AE26" i="31"/>
  <c r="AD24" i="31"/>
  <c r="AL24" i="31" s="1"/>
  <c r="AA24" i="31"/>
  <c r="AJ33" i="31"/>
  <c r="AD7" i="31"/>
  <c r="AL7" i="31" s="1"/>
  <c r="AA7" i="31"/>
  <c r="AH31" i="31"/>
  <c r="AJ9" i="31"/>
  <c r="AG22" i="31"/>
  <c r="AH33" i="31"/>
  <c r="AF23" i="31"/>
  <c r="AD15" i="31"/>
  <c r="AL15" i="31" s="1"/>
  <c r="AA15" i="31"/>
  <c r="AI8" i="31"/>
  <c r="AI32" i="31"/>
  <c r="AG7" i="31"/>
  <c r="AH17" i="31"/>
  <c r="AE13" i="31"/>
  <c r="AE8" i="31"/>
  <c r="AD14" i="31"/>
  <c r="AL14" i="31" s="1"/>
  <c r="AA14" i="31"/>
  <c r="AA18" i="31"/>
  <c r="AE18" i="31"/>
  <c r="AD18" i="31"/>
  <c r="AK11" i="31"/>
  <c r="AI8" i="30"/>
  <c r="AF7" i="30"/>
  <c r="AF16" i="30"/>
  <c r="AE16" i="30"/>
  <c r="AG21" i="30"/>
  <c r="AH7" i="30"/>
  <c r="AI7" i="30"/>
  <c r="AG9" i="30"/>
  <c r="AE13" i="30"/>
  <c r="AE15" i="30"/>
  <c r="AD15" i="30"/>
  <c r="AA15" i="30"/>
  <c r="AD14" i="30"/>
  <c r="AA14" i="30"/>
  <c r="AD16" i="30"/>
  <c r="AA16" i="30"/>
  <c r="AJ14" i="30"/>
  <c r="AG7" i="30"/>
  <c r="AE8" i="30"/>
  <c r="AE12" i="30"/>
  <c r="AD13" i="30"/>
  <c r="AL13" i="30" s="1"/>
  <c r="AA13" i="30"/>
  <c r="AH14" i="30"/>
  <c r="AE9" i="30"/>
  <c r="AJ16" i="30"/>
  <c r="C75" i="30"/>
  <c r="C74" i="30"/>
  <c r="C73" i="30"/>
  <c r="C72" i="30"/>
  <c r="D86" i="30" s="1"/>
  <c r="C71" i="30"/>
  <c r="C70" i="30"/>
  <c r="C69" i="30"/>
  <c r="AE11" i="30"/>
  <c r="AD12" i="30"/>
  <c r="AL12" i="30" s="1"/>
  <c r="AA12" i="30"/>
  <c r="AK16" i="30"/>
  <c r="AD11" i="30"/>
  <c r="AL11" i="30" s="1"/>
  <c r="AA11" i="30"/>
  <c r="AJ11" i="30"/>
  <c r="AI14" i="30"/>
  <c r="AH16" i="30"/>
  <c r="AF14" i="30"/>
  <c r="AE7" i="30"/>
  <c r="AD10" i="30"/>
  <c r="AL10" i="30" s="1"/>
  <c r="AA10" i="30"/>
  <c r="AH12" i="30"/>
  <c r="AE21" i="30"/>
  <c r="AI13" i="30"/>
  <c r="AG15" i="30"/>
  <c r="AG16" i="30"/>
  <c r="AF13" i="30"/>
  <c r="AJ21" i="30"/>
  <c r="AD9" i="30"/>
  <c r="AL9" i="30" s="1"/>
  <c r="AA9" i="30"/>
  <c r="AK14" i="30"/>
  <c r="AK15" i="30"/>
  <c r="AF15" i="30"/>
  <c r="AD8" i="30"/>
  <c r="AL8" i="30" s="1"/>
  <c r="AA8" i="30"/>
  <c r="AK9" i="30"/>
  <c r="AK7" i="30"/>
  <c r="AJ8" i="30"/>
  <c r="AI11" i="30"/>
  <c r="AG13" i="30"/>
  <c r="AF12" i="30"/>
  <c r="AF9" i="30"/>
  <c r="AD7" i="30"/>
  <c r="AL7" i="30" s="1"/>
  <c r="AA7" i="30"/>
  <c r="AK8" i="30"/>
  <c r="AH15" i="30"/>
  <c r="AG12" i="30"/>
  <c r="AH9" i="30"/>
  <c r="AD21" i="30"/>
  <c r="AA21" i="30"/>
  <c r="AI9" i="30"/>
  <c r="AG11" i="30"/>
  <c r="AF8" i="30"/>
  <c r="AK21" i="30"/>
  <c r="AK10" i="30"/>
  <c r="AK12" i="30"/>
  <c r="AK15" i="29"/>
  <c r="AA8" i="29"/>
  <c r="AD8" i="29"/>
  <c r="AL8" i="29" s="1"/>
  <c r="AF9" i="29"/>
  <c r="AK12" i="29"/>
  <c r="AA21" i="29"/>
  <c r="AD21" i="29"/>
  <c r="AD16" i="29"/>
  <c r="AA16" i="29"/>
  <c r="AK11" i="29"/>
  <c r="AE21" i="29"/>
  <c r="AE16" i="29"/>
  <c r="AG13" i="29"/>
  <c r="AI9" i="29"/>
  <c r="AH15" i="29"/>
  <c r="AF21" i="29"/>
  <c r="AI8" i="29"/>
  <c r="AF16" i="29"/>
  <c r="AA9" i="29"/>
  <c r="AD9" i="29"/>
  <c r="AL9" i="29" s="1"/>
  <c r="AE13" i="29"/>
  <c r="AF8" i="29"/>
  <c r="AF13" i="29"/>
  <c r="AG9" i="29"/>
  <c r="AE11" i="29"/>
  <c r="AG8" i="29"/>
  <c r="AK8" i="29"/>
  <c r="C75" i="29"/>
  <c r="C74" i="29"/>
  <c r="C73" i="29"/>
  <c r="C72" i="29"/>
  <c r="D86" i="29" s="1"/>
  <c r="C71" i="29"/>
  <c r="C70" i="29"/>
  <c r="C69" i="29"/>
  <c r="AJ7" i="29"/>
  <c r="AI13" i="29"/>
  <c r="AJ9" i="29"/>
  <c r="AH21" i="29"/>
  <c r="AA15" i="29"/>
  <c r="AD15" i="29"/>
  <c r="AJ8" i="29"/>
  <c r="AG16" i="29"/>
  <c r="AH10" i="29"/>
  <c r="AJ13" i="29"/>
  <c r="AH11" i="29"/>
  <c r="AE15" i="29"/>
  <c r="AA10" i="29"/>
  <c r="AD10" i="29"/>
  <c r="AL10" i="29" s="1"/>
  <c r="AF15" i="29"/>
  <c r="AJ16" i="29"/>
  <c r="AA7" i="29"/>
  <c r="AD7" i="29"/>
  <c r="AL7" i="29" s="1"/>
  <c r="AK14" i="29"/>
  <c r="AK10" i="29"/>
  <c r="AF10" i="29"/>
  <c r="AG11" i="29"/>
  <c r="AG15" i="29"/>
  <c r="AF12" i="29"/>
  <c r="AK16" i="29"/>
  <c r="AK21" i="29"/>
  <c r="AA11" i="29"/>
  <c r="AD11" i="29"/>
  <c r="AL11" i="29" s="1"/>
  <c r="AH16" i="29"/>
  <c r="AE8" i="29"/>
  <c r="AF11" i="29"/>
  <c r="AA12" i="29"/>
  <c r="AD12" i="29"/>
  <c r="AL12" i="29" s="1"/>
  <c r="AA14" i="29"/>
  <c r="AD14" i="29"/>
  <c r="AG10" i="29"/>
  <c r="AI11" i="29"/>
  <c r="AG12" i="29"/>
  <c r="AH13" i="29"/>
  <c r="AA13" i="29"/>
  <c r="AD13" i="29"/>
  <c r="AF9" i="28"/>
  <c r="AG20" i="28"/>
  <c r="AF8" i="28"/>
  <c r="AK7" i="28"/>
  <c r="AG15" i="28"/>
  <c r="AF14" i="28"/>
  <c r="AE9" i="28"/>
  <c r="AD15" i="28"/>
  <c r="AA15" i="28"/>
  <c r="AK15" i="28"/>
  <c r="AH10" i="28"/>
  <c r="AG14" i="28"/>
  <c r="AF13" i="28"/>
  <c r="AK21" i="28"/>
  <c r="AE8" i="28"/>
  <c r="AA14" i="28"/>
  <c r="AD14" i="28"/>
  <c r="AH11" i="28"/>
  <c r="AI7" i="28"/>
  <c r="AG13" i="28"/>
  <c r="AF12" i="28"/>
  <c r="AJ20" i="28"/>
  <c r="AE7" i="28"/>
  <c r="AA13" i="28"/>
  <c r="AD13" i="28"/>
  <c r="AL13" i="28" s="1"/>
  <c r="AK20" i="28"/>
  <c r="AI14" i="28"/>
  <c r="AI13" i="28"/>
  <c r="AG12" i="28"/>
  <c r="AF11" i="28"/>
  <c r="AA12" i="28"/>
  <c r="AD12" i="28"/>
  <c r="AL12" i="28" s="1"/>
  <c r="AH21" i="28"/>
  <c r="AI12" i="28"/>
  <c r="AI11" i="28"/>
  <c r="AG11" i="28"/>
  <c r="AF7" i="28"/>
  <c r="AA16" i="28"/>
  <c r="AD16" i="28"/>
  <c r="AD11" i="28"/>
  <c r="AL11" i="28" s="1"/>
  <c r="AA11" i="28"/>
  <c r="AK14" i="28"/>
  <c r="AD20" i="28"/>
  <c r="AA20" i="28"/>
  <c r="C75" i="28"/>
  <c r="C74" i="28"/>
  <c r="C73" i="28"/>
  <c r="C72" i="28"/>
  <c r="D86" i="28" s="1"/>
  <c r="C71" i="28"/>
  <c r="C70" i="28"/>
  <c r="C69" i="28"/>
  <c r="AH20" i="28"/>
  <c r="AI8" i="28"/>
  <c r="AJ9" i="28"/>
  <c r="AI9" i="28"/>
  <c r="AA10" i="28"/>
  <c r="AD10" i="28"/>
  <c r="AL10" i="28" s="1"/>
  <c r="AK11" i="28"/>
  <c r="AA9" i="28"/>
  <c r="AD9" i="28"/>
  <c r="AL9" i="28" s="1"/>
  <c r="AK8" i="28"/>
  <c r="AD21" i="28"/>
  <c r="AA21" i="28"/>
  <c r="AA8" i="28"/>
  <c r="AD8" i="28"/>
  <c r="AL8" i="28" s="1"/>
  <c r="AG21" i="28"/>
  <c r="AG7" i="28"/>
  <c r="AE13" i="28"/>
  <c r="AA7" i="28"/>
  <c r="AD7" i="28"/>
  <c r="AL7" i="28" s="1"/>
  <c r="AE20" i="28"/>
  <c r="AG8" i="28"/>
  <c r="AH9" i="28"/>
  <c r="AE21" i="28"/>
  <c r="AH15" i="28"/>
  <c r="AF10" i="28"/>
  <c r="AE12" i="28"/>
  <c r="AK10" i="28"/>
  <c r="AK12" i="28"/>
  <c r="AI25" i="27"/>
  <c r="AJ25" i="27"/>
  <c r="AK22" i="27"/>
  <c r="AF16" i="27"/>
  <c r="AK30" i="27"/>
  <c r="AA15" i="27"/>
  <c r="AD15" i="27"/>
  <c r="AE15" i="27"/>
  <c r="AF20" i="27"/>
  <c r="AD17" i="27"/>
  <c r="AA17" i="27"/>
  <c r="AE17" i="27"/>
  <c r="AF28" i="27"/>
  <c r="AF33" i="27"/>
  <c r="AI24" i="27"/>
  <c r="AG26" i="27"/>
  <c r="AH26" i="27"/>
  <c r="AJ26" i="27"/>
  <c r="AI26" i="27"/>
  <c r="AF26" i="27"/>
  <c r="AD30" i="27"/>
  <c r="AF15" i="27"/>
  <c r="AH15" i="27"/>
  <c r="AD14" i="27"/>
  <c r="AA14" i="27"/>
  <c r="AI14" i="27"/>
  <c r="AF17" i="27"/>
  <c r="AI30" i="27"/>
  <c r="AE25" i="27"/>
  <c r="AF14" i="27"/>
  <c r="AH14" i="27"/>
  <c r="AJ15" i="27"/>
  <c r="AH27" i="27"/>
  <c r="AD29" i="27"/>
  <c r="AG23" i="27"/>
  <c r="AF23" i="27"/>
  <c r="AH23" i="27"/>
  <c r="AJ23" i="27"/>
  <c r="AI23" i="27"/>
  <c r="AA12" i="27"/>
  <c r="AD12" i="27"/>
  <c r="AL12" i="27" s="1"/>
  <c r="AF12" i="27"/>
  <c r="AE12" i="27"/>
  <c r="AI27" i="27"/>
  <c r="AK25" i="27"/>
  <c r="AE14" i="27"/>
  <c r="AH28" i="27"/>
  <c r="AH16" i="27"/>
  <c r="AH25" i="27"/>
  <c r="AG24" i="27"/>
  <c r="AG14" i="27"/>
  <c r="AD27" i="27"/>
  <c r="AD28" i="27"/>
  <c r="AH30" i="27"/>
  <c r="AK16" i="27"/>
  <c r="AE24" i="27"/>
  <c r="AL24" i="27" s="1"/>
  <c r="AG25" i="27"/>
  <c r="AJ20" i="27"/>
  <c r="AD23" i="27"/>
  <c r="AF10" i="27"/>
  <c r="AD10" i="27"/>
  <c r="AL10" i="27" s="1"/>
  <c r="AA10" i="27"/>
  <c r="AK28" i="27"/>
  <c r="AG33" i="27"/>
  <c r="AI33" i="27"/>
  <c r="AF32" i="27"/>
  <c r="AH32" i="27"/>
  <c r="AG32" i="27"/>
  <c r="AJ32" i="27"/>
  <c r="AI32" i="27"/>
  <c r="AD31" i="27"/>
  <c r="C73" i="27"/>
  <c r="C72" i="27"/>
  <c r="D86" i="27" s="1"/>
  <c r="C70" i="27"/>
  <c r="C69" i="27"/>
  <c r="C75" i="27"/>
  <c r="C74" i="27"/>
  <c r="C71" i="27"/>
  <c r="AK10" i="27"/>
  <c r="AK33" i="27"/>
  <c r="AK24" i="27"/>
  <c r="AG16" i="27"/>
  <c r="AD25" i="27"/>
  <c r="AH22" i="27"/>
  <c r="AH10" i="27"/>
  <c r="AF24" i="27"/>
  <c r="AK26" i="27"/>
  <c r="AL26" i="27" s="1"/>
  <c r="AI31" i="27"/>
  <c r="AH12" i="27"/>
  <c r="AG20" i="27"/>
  <c r="AA8" i="27"/>
  <c r="AF8" i="27"/>
  <c r="AD8" i="27"/>
  <c r="AL8" i="27" s="1"/>
  <c r="AE8" i="27"/>
  <c r="AG30" i="27"/>
  <c r="AF31" i="27"/>
  <c r="AG27" i="27"/>
  <c r="AD22" i="27"/>
  <c r="AA22" i="27"/>
  <c r="AE22" i="27"/>
  <c r="AK23" i="27"/>
  <c r="AI22" i="27"/>
  <c r="AE16" i="27"/>
  <c r="AG22" i="27"/>
  <c r="AF22" i="27"/>
  <c r="AD20" i="27"/>
  <c r="AA20" i="27"/>
  <c r="AF30" i="27"/>
  <c r="AD16" i="27"/>
  <c r="AA16" i="27"/>
  <c r="AF29" i="27"/>
  <c r="AH29" i="27"/>
  <c r="AJ29" i="27"/>
  <c r="AI29" i="27"/>
  <c r="AG29" i="27"/>
  <c r="AJ28" i="27"/>
  <c r="AI28" i="27"/>
  <c r="AE29" i="27"/>
  <c r="AF25" i="27"/>
  <c r="AH24" i="27"/>
  <c r="C60" i="2"/>
  <c r="D8" i="26"/>
  <c r="D9" i="26"/>
  <c r="D10" i="26"/>
  <c r="D11" i="26"/>
  <c r="D12" i="26"/>
  <c r="D13" i="26"/>
  <c r="D14" i="26"/>
  <c r="D15" i="26"/>
  <c r="D16" i="26"/>
  <c r="D17" i="26"/>
  <c r="D18" i="26"/>
  <c r="D19" i="26"/>
  <c r="D20" i="26"/>
  <c r="D21" i="26"/>
  <c r="D22" i="26"/>
  <c r="D23" i="26"/>
  <c r="D24" i="26"/>
  <c r="D25" i="26"/>
  <c r="D26" i="26"/>
  <c r="D27" i="26"/>
  <c r="D28" i="26"/>
  <c r="D29" i="26"/>
  <c r="D30" i="26"/>
  <c r="D31" i="26"/>
  <c r="D32" i="26"/>
  <c r="D33" i="26"/>
  <c r="D7" i="26"/>
  <c r="L52" i="2"/>
  <c r="E52" i="2"/>
  <c r="P43" i="2"/>
  <c r="L43" i="2"/>
  <c r="K16" i="2"/>
  <c r="M45" i="2"/>
  <c r="K24" i="2"/>
  <c r="M40" i="2"/>
  <c r="Q53" i="2"/>
  <c r="P45" i="2"/>
  <c r="Q45" i="2"/>
  <c r="L39" i="2"/>
  <c r="E47" i="2"/>
  <c r="L44" i="2"/>
  <c r="K43" i="2"/>
  <c r="Q39" i="2"/>
  <c r="K34" i="2"/>
  <c r="K8" i="2"/>
  <c r="E48" i="2"/>
  <c r="G52" i="2"/>
  <c r="L40" i="2"/>
  <c r="K29" i="2"/>
  <c r="L34" i="2"/>
  <c r="G53" i="2"/>
  <c r="E56" i="2"/>
  <c r="L14" i="2"/>
  <c r="L11" i="2"/>
  <c r="K52" i="2"/>
  <c r="L53" i="2"/>
  <c r="M44" i="2"/>
  <c r="M38" i="2"/>
  <c r="K48" i="2"/>
  <c r="E38" i="2"/>
  <c r="M42" i="2"/>
  <c r="K12" i="2"/>
  <c r="M47" i="2"/>
  <c r="L29" i="2"/>
  <c r="M53" i="2"/>
  <c r="L30" i="2"/>
  <c r="P51" i="2"/>
  <c r="M56" i="2"/>
  <c r="P49" i="2"/>
  <c r="M51" i="2"/>
  <c r="L8" i="2"/>
  <c r="Q51" i="2"/>
  <c r="L51" i="2"/>
  <c r="G43" i="2"/>
  <c r="Q43" i="2"/>
  <c r="Q44" i="2"/>
  <c r="G47" i="2"/>
  <c r="K26" i="2"/>
  <c r="G51" i="2"/>
  <c r="P55" i="2"/>
  <c r="L17" i="2"/>
  <c r="Q56" i="2"/>
  <c r="K53" i="2"/>
  <c r="P44" i="2"/>
  <c r="M55" i="2"/>
  <c r="E39" i="2"/>
  <c r="L47" i="2"/>
  <c r="K19" i="2"/>
  <c r="K9" i="2"/>
  <c r="Q38" i="2"/>
  <c r="L25" i="2"/>
  <c r="G38" i="2"/>
  <c r="K51" i="2"/>
  <c r="M39" i="2"/>
  <c r="G49" i="2"/>
  <c r="Q52" i="2"/>
  <c r="E40" i="2"/>
  <c r="L28" i="2"/>
  <c r="P52" i="2"/>
  <c r="P56" i="2"/>
  <c r="K49" i="2"/>
  <c r="E51" i="2"/>
  <c r="M48" i="2"/>
  <c r="L33" i="2"/>
  <c r="M52" i="2"/>
  <c r="K47" i="2"/>
  <c r="E53" i="2"/>
  <c r="K13" i="2"/>
  <c r="P53" i="2"/>
  <c r="E45" i="2"/>
  <c r="K28" i="2"/>
  <c r="E42" i="2"/>
  <c r="K17" i="2"/>
  <c r="K44" i="2"/>
  <c r="Q55" i="2"/>
  <c r="G45" i="2"/>
  <c r="G42" i="2"/>
  <c r="K25" i="2"/>
  <c r="AL13" i="32" l="1"/>
  <c r="AL18" i="32"/>
  <c r="AL21" i="32"/>
  <c r="AL20" i="32"/>
  <c r="AL19" i="32"/>
  <c r="AL17" i="32"/>
  <c r="AL16" i="32"/>
  <c r="AL15" i="32"/>
  <c r="AL20" i="34"/>
  <c r="AL21" i="34"/>
  <c r="AL19" i="34"/>
  <c r="AL18" i="34"/>
  <c r="AL17" i="34"/>
  <c r="AL16" i="34"/>
  <c r="AL16" i="31"/>
  <c r="AL19" i="31"/>
  <c r="AL21" i="31"/>
  <c r="AL20" i="31"/>
  <c r="AL18" i="31"/>
  <c r="AL17" i="31"/>
  <c r="AL19" i="27"/>
  <c r="AL21" i="27"/>
  <c r="AL16" i="27"/>
  <c r="AL15" i="27"/>
  <c r="AL18" i="28"/>
  <c r="AL21" i="28"/>
  <c r="AL20" i="28"/>
  <c r="AL19" i="28"/>
  <c r="AL17" i="28"/>
  <c r="AL16" i="28"/>
  <c r="AL15" i="28"/>
  <c r="AL14" i="28"/>
  <c r="AL13" i="29"/>
  <c r="AL20" i="29"/>
  <c r="AL18" i="29"/>
  <c r="AL15" i="29"/>
  <c r="AL21" i="29"/>
  <c r="AL19" i="29"/>
  <c r="AL17" i="29"/>
  <c r="AL16" i="29"/>
  <c r="AL14" i="29"/>
  <c r="AL14" i="30"/>
  <c r="AL20" i="30"/>
  <c r="AL17" i="30"/>
  <c r="AL21" i="30"/>
  <c r="AL19" i="30"/>
  <c r="AL18" i="30"/>
  <c r="AL16" i="30"/>
  <c r="AL15" i="30"/>
  <c r="AL31" i="27"/>
  <c r="AL30" i="27"/>
  <c r="AL29" i="27"/>
  <c r="AL28" i="27"/>
  <c r="AL27" i="27"/>
  <c r="AL25" i="27"/>
  <c r="AL23" i="27"/>
  <c r="AL22" i="27"/>
  <c r="AL20" i="27"/>
  <c r="AL18" i="27"/>
  <c r="AL17" i="27"/>
  <c r="AL14" i="27"/>
  <c r="AL13" i="27"/>
  <c r="M58" i="2"/>
  <c r="M59" i="2" s="1"/>
  <c r="E58" i="2"/>
  <c r="E59" i="2" s="1"/>
  <c r="M62" i="2"/>
  <c r="M61" i="2"/>
  <c r="E61" i="2"/>
  <c r="M66" i="2"/>
  <c r="E66" i="2"/>
  <c r="Q61" i="2"/>
  <c r="P62" i="2"/>
  <c r="L62" i="2"/>
  <c r="K66" i="2"/>
  <c r="L61" i="2"/>
  <c r="K62" i="2"/>
  <c r="K58" i="2"/>
  <c r="Q62" i="2"/>
  <c r="D85" i="34"/>
  <c r="D94" i="34"/>
  <c r="D92" i="34"/>
  <c r="D90" i="34"/>
  <c r="D91" i="34"/>
  <c r="D89" i="34"/>
  <c r="D87" i="34"/>
  <c r="D91" i="32"/>
  <c r="D89" i="32"/>
  <c r="D87" i="32"/>
  <c r="D85" i="32"/>
  <c r="D94" i="32"/>
  <c r="D92" i="32"/>
  <c r="D90" i="32"/>
  <c r="D85" i="31"/>
  <c r="D94" i="31"/>
  <c r="D92" i="31"/>
  <c r="D90" i="31"/>
  <c r="D91" i="31"/>
  <c r="D89" i="31"/>
  <c r="D87" i="31"/>
  <c r="D91" i="30"/>
  <c r="D89" i="30"/>
  <c r="D87" i="30"/>
  <c r="D85" i="30"/>
  <c r="D94" i="30"/>
  <c r="D92" i="30"/>
  <c r="D90" i="30"/>
  <c r="D85" i="29"/>
  <c r="D94" i="29"/>
  <c r="D92" i="29"/>
  <c r="D90" i="29"/>
  <c r="D91" i="29"/>
  <c r="D89" i="29"/>
  <c r="D87" i="29"/>
  <c r="D85" i="28"/>
  <c r="D94" i="28"/>
  <c r="D92" i="28"/>
  <c r="D90" i="28"/>
  <c r="D91" i="28"/>
  <c r="D89" i="28"/>
  <c r="D87" i="28"/>
  <c r="D91" i="27"/>
  <c r="D87" i="27"/>
  <c r="D89" i="27"/>
  <c r="D94" i="27"/>
  <c r="D92" i="27"/>
  <c r="D90" i="27"/>
  <c r="D85" i="27"/>
  <c r="Q8" i="26"/>
  <c r="Q9" i="26"/>
  <c r="Q10" i="26"/>
  <c r="Q11" i="26"/>
  <c r="Q12" i="26"/>
  <c r="Q13" i="26"/>
  <c r="Q14" i="26"/>
  <c r="Q15" i="26"/>
  <c r="Q16" i="26"/>
  <c r="Q17" i="26"/>
  <c r="Q18" i="26"/>
  <c r="Q19" i="26"/>
  <c r="Q20" i="26"/>
  <c r="Q21" i="26"/>
  <c r="Q22" i="26"/>
  <c r="Q23" i="26"/>
  <c r="Q24" i="26"/>
  <c r="Q25" i="26"/>
  <c r="Q26" i="26"/>
  <c r="Q27" i="26"/>
  <c r="Q28" i="26"/>
  <c r="Q29" i="26"/>
  <c r="Q30" i="26"/>
  <c r="Q31" i="26"/>
  <c r="Q32" i="26"/>
  <c r="Q33" i="26"/>
  <c r="Q7" i="26"/>
  <c r="B79" i="26"/>
  <c r="B78" i="26"/>
  <c r="B77" i="26"/>
  <c r="X33" i="26"/>
  <c r="V33" i="26"/>
  <c r="P33" i="26"/>
  <c r="Z33" i="26" s="1"/>
  <c r="G33" i="26"/>
  <c r="R33" i="26" s="1"/>
  <c r="AC33" i="26" s="1"/>
  <c r="W32" i="26"/>
  <c r="U32" i="26"/>
  <c r="P32" i="26"/>
  <c r="Z32" i="26" s="1"/>
  <c r="G32" i="26"/>
  <c r="R32" i="26" s="1"/>
  <c r="AC32" i="26" s="1"/>
  <c r="AA31" i="26"/>
  <c r="Z31" i="26"/>
  <c r="V31" i="26"/>
  <c r="T31" i="26"/>
  <c r="S31" i="26"/>
  <c r="P31" i="26"/>
  <c r="Y31" i="26" s="1"/>
  <c r="AK31" i="26" s="1"/>
  <c r="G31" i="26"/>
  <c r="R31" i="26" s="1"/>
  <c r="AC31" i="26" s="1"/>
  <c r="E79" i="26"/>
  <c r="AA30" i="26"/>
  <c r="Z30" i="26"/>
  <c r="V30" i="26"/>
  <c r="T30" i="26"/>
  <c r="S30" i="26"/>
  <c r="P30" i="26"/>
  <c r="Y30" i="26" s="1"/>
  <c r="AK30" i="26" s="1"/>
  <c r="G30" i="26"/>
  <c r="R30" i="26" s="1"/>
  <c r="AC30" i="26" s="1"/>
  <c r="Z29" i="26"/>
  <c r="Y29" i="26"/>
  <c r="AK29" i="26" s="1"/>
  <c r="U29" i="26"/>
  <c r="S29" i="26"/>
  <c r="AA29" i="26" s="1"/>
  <c r="P29" i="26"/>
  <c r="X29" i="26" s="1"/>
  <c r="AI29" i="26" s="1"/>
  <c r="G29" i="26"/>
  <c r="R29" i="26" s="1"/>
  <c r="AC29" i="26" s="1"/>
  <c r="Z28" i="26"/>
  <c r="Y28" i="26"/>
  <c r="X28" i="26"/>
  <c r="AI28" i="26" s="1"/>
  <c r="W28" i="26"/>
  <c r="AH28" i="26" s="1"/>
  <c r="S28" i="26"/>
  <c r="P28" i="26"/>
  <c r="V28" i="26" s="1"/>
  <c r="AG28" i="26" s="1"/>
  <c r="G28" i="26"/>
  <c r="R28" i="26" s="1"/>
  <c r="AC28" i="26" s="1"/>
  <c r="Z27" i="26"/>
  <c r="Y27" i="26"/>
  <c r="X27" i="26"/>
  <c r="W27" i="26"/>
  <c r="V27" i="26"/>
  <c r="U27" i="26"/>
  <c r="P27" i="26"/>
  <c r="T27" i="26" s="1"/>
  <c r="G27" i="26"/>
  <c r="R27" i="26" s="1"/>
  <c r="AC27" i="26" s="1"/>
  <c r="Z26" i="26"/>
  <c r="Y26" i="26"/>
  <c r="X26" i="26"/>
  <c r="W26" i="26"/>
  <c r="V26" i="26"/>
  <c r="U26" i="26"/>
  <c r="T26" i="26"/>
  <c r="S26" i="26"/>
  <c r="AF26" i="26" s="1"/>
  <c r="P26" i="26"/>
  <c r="G26" i="26"/>
  <c r="R26" i="26" s="1"/>
  <c r="AC26" i="26" s="1"/>
  <c r="P25" i="26"/>
  <c r="Y25" i="26" s="1"/>
  <c r="G25" i="26"/>
  <c r="R25" i="26" s="1"/>
  <c r="AC25" i="26" s="1"/>
  <c r="W24" i="26"/>
  <c r="U24" i="26"/>
  <c r="P24" i="26"/>
  <c r="Z24" i="26" s="1"/>
  <c r="G24" i="26"/>
  <c r="R24" i="26" s="1"/>
  <c r="AC24" i="26" s="1"/>
  <c r="Z23" i="26"/>
  <c r="Y23" i="26"/>
  <c r="AK23" i="26" s="1"/>
  <c r="U23" i="26"/>
  <c r="S23" i="26"/>
  <c r="P23" i="26"/>
  <c r="X23" i="26" s="1"/>
  <c r="AI23" i="26" s="1"/>
  <c r="G23" i="26"/>
  <c r="R23" i="26" s="1"/>
  <c r="AC23" i="26" s="1"/>
  <c r="Z22" i="26"/>
  <c r="Y22" i="26"/>
  <c r="X22" i="26"/>
  <c r="AI22" i="26" s="1"/>
  <c r="W22" i="26"/>
  <c r="AH22" i="26" s="1"/>
  <c r="S22" i="26"/>
  <c r="P22" i="26"/>
  <c r="V22" i="26" s="1"/>
  <c r="AG22" i="26" s="1"/>
  <c r="G22" i="26"/>
  <c r="R22" i="26" s="1"/>
  <c r="AC22" i="26" s="1"/>
  <c r="P21" i="26"/>
  <c r="V21" i="26" s="1"/>
  <c r="G21" i="26"/>
  <c r="R21" i="26" s="1"/>
  <c r="AC21" i="26" s="1"/>
  <c r="Z20" i="26"/>
  <c r="P20" i="26"/>
  <c r="U20" i="26" s="1"/>
  <c r="G20" i="26"/>
  <c r="R20" i="26" s="1"/>
  <c r="AC20" i="26" s="1"/>
  <c r="P19" i="26"/>
  <c r="Z19" i="26" s="1"/>
  <c r="G19" i="26"/>
  <c r="R19" i="26" s="1"/>
  <c r="AC19" i="26" s="1"/>
  <c r="W18" i="26"/>
  <c r="T18" i="26"/>
  <c r="P18" i="26"/>
  <c r="Y18" i="26" s="1"/>
  <c r="G18" i="26"/>
  <c r="R18" i="26" s="1"/>
  <c r="AC18" i="26" s="1"/>
  <c r="Z17" i="26"/>
  <c r="Y17" i="26"/>
  <c r="P17" i="26"/>
  <c r="X17" i="26" s="1"/>
  <c r="G17" i="26"/>
  <c r="R17" i="26" s="1"/>
  <c r="AC17" i="26" s="1"/>
  <c r="Y16" i="26"/>
  <c r="X16" i="26"/>
  <c r="V16" i="26"/>
  <c r="U16" i="26"/>
  <c r="S16" i="26"/>
  <c r="P16" i="26"/>
  <c r="Z16" i="26" s="1"/>
  <c r="G16" i="26"/>
  <c r="R16" i="26" s="1"/>
  <c r="AC16" i="26" s="1"/>
  <c r="P15" i="26"/>
  <c r="Z15" i="26" s="1"/>
  <c r="G15" i="26"/>
  <c r="R15" i="26" s="1"/>
  <c r="AC15" i="26" s="1"/>
  <c r="P14" i="26"/>
  <c r="Z14" i="26" s="1"/>
  <c r="G14" i="26"/>
  <c r="R14" i="26" s="1"/>
  <c r="AC14" i="26" s="1"/>
  <c r="P13" i="26"/>
  <c r="Z13" i="26" s="1"/>
  <c r="G13" i="26"/>
  <c r="R13" i="26" s="1"/>
  <c r="AC13" i="26" s="1"/>
  <c r="P12" i="26"/>
  <c r="Z12" i="26" s="1"/>
  <c r="G12" i="26"/>
  <c r="R12" i="26" s="1"/>
  <c r="AC12" i="26" s="1"/>
  <c r="P11" i="26"/>
  <c r="Z11" i="26" s="1"/>
  <c r="G11" i="26"/>
  <c r="R11" i="26" s="1"/>
  <c r="AC11" i="26" s="1"/>
  <c r="P10" i="26"/>
  <c r="Z10" i="26" s="1"/>
  <c r="G10" i="26"/>
  <c r="R10" i="26" s="1"/>
  <c r="AC10" i="26" s="1"/>
  <c r="P9" i="26"/>
  <c r="Z9" i="26" s="1"/>
  <c r="G9" i="26"/>
  <c r="R9" i="26" s="1"/>
  <c r="AC9" i="26" s="1"/>
  <c r="P8" i="26"/>
  <c r="Z8" i="26" s="1"/>
  <c r="G8" i="26"/>
  <c r="R8" i="26" s="1"/>
  <c r="AC8" i="26" s="1"/>
  <c r="P7" i="26"/>
  <c r="G7" i="26"/>
  <c r="R7" i="26" s="1"/>
  <c r="AC7" i="26" s="1"/>
  <c r="AD4" i="26"/>
  <c r="Z4" i="26"/>
  <c r="AK4" i="26" s="1"/>
  <c r="Y4" i="26"/>
  <c r="AJ4" i="26" s="1"/>
  <c r="X4" i="26"/>
  <c r="AI4" i="26" s="1"/>
  <c r="W4" i="26"/>
  <c r="AH4" i="26" s="1"/>
  <c r="V4" i="26"/>
  <c r="AG4" i="26" s="1"/>
  <c r="U4" i="26"/>
  <c r="AF4" i="26" s="1"/>
  <c r="T4" i="26"/>
  <c r="AE4" i="26" s="1"/>
  <c r="S4" i="26"/>
  <c r="R4" i="26"/>
  <c r="AC4" i="26" s="1"/>
  <c r="D2" i="26"/>
  <c r="H2" i="26" s="1"/>
  <c r="M12" i="2"/>
  <c r="M32" i="2"/>
  <c r="E9" i="2"/>
  <c r="Q23" i="2"/>
  <c r="K55" i="2"/>
  <c r="G39" i="2"/>
  <c r="L56" i="2"/>
  <c r="M17" i="2"/>
  <c r="G23" i="2"/>
  <c r="G10" i="2"/>
  <c r="P20" i="2"/>
  <c r="M21" i="2"/>
  <c r="M30" i="2"/>
  <c r="Q32" i="2"/>
  <c r="L23" i="2"/>
  <c r="E8" i="2"/>
  <c r="G8" i="2"/>
  <c r="K23" i="2"/>
  <c r="K38" i="2"/>
  <c r="G28" i="2"/>
  <c r="P22" i="2"/>
  <c r="E30" i="2"/>
  <c r="G30" i="2"/>
  <c r="E24" i="2"/>
  <c r="G13" i="2"/>
  <c r="Q16" i="2"/>
  <c r="E21" i="2"/>
  <c r="M43" i="2"/>
  <c r="G56" i="2"/>
  <c r="G16" i="2"/>
  <c r="K32" i="2"/>
  <c r="E12" i="2"/>
  <c r="Q28" i="2"/>
  <c r="E26" i="2"/>
  <c r="K40" i="2"/>
  <c r="E13" i="2"/>
  <c r="K11" i="2"/>
  <c r="E49" i="2"/>
  <c r="P26" i="2"/>
  <c r="Q21" i="2"/>
  <c r="M33" i="2"/>
  <c r="P39" i="2"/>
  <c r="L38" i="2"/>
  <c r="Q49" i="2"/>
  <c r="G34" i="2"/>
  <c r="P42" i="2"/>
  <c r="M19" i="2"/>
  <c r="M23" i="2"/>
  <c r="E44" i="2"/>
  <c r="M28" i="2"/>
  <c r="G21" i="2"/>
  <c r="G17" i="2"/>
  <c r="G22" i="2"/>
  <c r="P33" i="2"/>
  <c r="P40" i="2"/>
  <c r="K18" i="2"/>
  <c r="Q10" i="2"/>
  <c r="Q17" i="2"/>
  <c r="E20" i="2"/>
  <c r="G44" i="2"/>
  <c r="M20" i="2"/>
  <c r="K42" i="2"/>
  <c r="M26" i="2"/>
  <c r="K21" i="2"/>
  <c r="P13" i="2"/>
  <c r="M16" i="2"/>
  <c r="L12" i="2"/>
  <c r="Q29" i="2"/>
  <c r="E43" i="2"/>
  <c r="M34" i="2"/>
  <c r="Q30" i="2"/>
  <c r="L18" i="2"/>
  <c r="L48" i="2"/>
  <c r="L10" i="2"/>
  <c r="K30" i="2"/>
  <c r="L26" i="2"/>
  <c r="M29" i="2"/>
  <c r="G48" i="2"/>
  <c r="E25" i="2"/>
  <c r="P25" i="2"/>
  <c r="G24" i="2"/>
  <c r="L42" i="2"/>
  <c r="G14" i="2"/>
  <c r="G55" i="2"/>
  <c r="Q47" i="2"/>
  <c r="P8" i="2"/>
  <c r="M14" i="2"/>
  <c r="E10" i="2"/>
  <c r="G20" i="2"/>
  <c r="M9" i="2"/>
  <c r="P32" i="2"/>
  <c r="Q20" i="2"/>
  <c r="G33" i="2"/>
  <c r="G11" i="2"/>
  <c r="Q42" i="2"/>
  <c r="E14" i="2"/>
  <c r="Q25" i="2"/>
  <c r="M11" i="2"/>
  <c r="P11" i="2"/>
  <c r="P14" i="2"/>
  <c r="P48" i="2"/>
  <c r="K33" i="2"/>
  <c r="P30" i="2"/>
  <c r="G32" i="2"/>
  <c r="L13" i="2"/>
  <c r="E17" i="2"/>
  <c r="L24" i="2"/>
  <c r="P38" i="2"/>
  <c r="L16" i="2"/>
  <c r="P29" i="2"/>
  <c r="L49" i="2"/>
  <c r="P18" i="2"/>
  <c r="G9" i="2"/>
  <c r="L9" i="2"/>
  <c r="L22" i="2"/>
  <c r="E28" i="2"/>
  <c r="M13" i="2"/>
  <c r="M22" i="2"/>
  <c r="Q33" i="2"/>
  <c r="L21" i="2"/>
  <c r="M25" i="2"/>
  <c r="Q13" i="2"/>
  <c r="E55" i="2"/>
  <c r="P10" i="2"/>
  <c r="G25" i="2"/>
  <c r="E34" i="2"/>
  <c r="K20" i="2"/>
  <c r="K22" i="2"/>
  <c r="P21" i="2"/>
  <c r="G18" i="2"/>
  <c r="E32" i="2"/>
  <c r="Q22" i="2"/>
  <c r="E16" i="2"/>
  <c r="E29" i="2"/>
  <c r="Q24" i="2"/>
  <c r="G29" i="2"/>
  <c r="Q18" i="2"/>
  <c r="Q8" i="2"/>
  <c r="G12" i="2"/>
  <c r="P17" i="2"/>
  <c r="P12" i="2"/>
  <c r="P47" i="2"/>
  <c r="P28" i="2"/>
  <c r="K56" i="2"/>
  <c r="P34" i="2"/>
  <c r="M49" i="2"/>
  <c r="M10" i="2"/>
  <c r="E18" i="2"/>
  <c r="M8" i="2"/>
  <c r="L55" i="2"/>
  <c r="Q12" i="2"/>
  <c r="P19" i="2"/>
  <c r="P24" i="2"/>
  <c r="Q9" i="2"/>
  <c r="K10" i="2"/>
  <c r="L32" i="2"/>
  <c r="K14" i="2"/>
  <c r="G40" i="2"/>
  <c r="M18" i="2"/>
  <c r="E11" i="2"/>
  <c r="Q34" i="2"/>
  <c r="Q40" i="2"/>
  <c r="P16" i="2"/>
  <c r="Q14" i="2"/>
  <c r="E23" i="2"/>
  <c r="G26" i="2"/>
  <c r="Q19" i="2"/>
  <c r="P9" i="2"/>
  <c r="Q48" i="2"/>
  <c r="K39" i="2"/>
  <c r="Q11" i="2"/>
  <c r="L20" i="2"/>
  <c r="Q26" i="2"/>
  <c r="P23" i="2"/>
  <c r="E33" i="2"/>
  <c r="E22" i="2"/>
  <c r="M24" i="2"/>
  <c r="T19" i="26" l="1"/>
  <c r="AK22" i="26"/>
  <c r="S25" i="26"/>
  <c r="AK28" i="26"/>
  <c r="U19" i="26"/>
  <c r="AD19" i="26" s="1"/>
  <c r="T25" i="26"/>
  <c r="AG26" i="26"/>
  <c r="AI27" i="26"/>
  <c r="S33" i="26"/>
  <c r="V19" i="26"/>
  <c r="W21" i="26"/>
  <c r="S24" i="26"/>
  <c r="U25" i="26"/>
  <c r="AH26" i="26"/>
  <c r="S32" i="26"/>
  <c r="T33" i="26"/>
  <c r="S18" i="26"/>
  <c r="W19" i="26"/>
  <c r="AE19" i="26" s="1"/>
  <c r="X21" i="26"/>
  <c r="T24" i="26"/>
  <c r="V25" i="26"/>
  <c r="AG25" i="26" s="1"/>
  <c r="AI26" i="26"/>
  <c r="AD31" i="26"/>
  <c r="AL31" i="26" s="1"/>
  <c r="T32" i="26"/>
  <c r="U33" i="26"/>
  <c r="X19" i="26"/>
  <c r="AF23" i="26"/>
  <c r="W25" i="26"/>
  <c r="AH25" i="26" s="1"/>
  <c r="AK26" i="26"/>
  <c r="AF29" i="26"/>
  <c r="H83" i="26"/>
  <c r="C98" i="26"/>
  <c r="C99" i="26"/>
  <c r="U18" i="26"/>
  <c r="Y19" i="26"/>
  <c r="T23" i="26"/>
  <c r="V24" i="26"/>
  <c r="AG24" i="26" s="1"/>
  <c r="X25" i="26"/>
  <c r="AI25" i="26" s="1"/>
  <c r="T29" i="26"/>
  <c r="AE29" i="26" s="1"/>
  <c r="U30" i="26"/>
  <c r="AF30" i="26" s="1"/>
  <c r="U31" i="26"/>
  <c r="AF31" i="26" s="1"/>
  <c r="V32" i="26"/>
  <c r="W33" i="26"/>
  <c r="S19" i="26"/>
  <c r="S17" i="26"/>
  <c r="AH24" i="26"/>
  <c r="AG30" i="26"/>
  <c r="AG31" i="26"/>
  <c r="T17" i="26"/>
  <c r="X18" i="26"/>
  <c r="T22" i="26"/>
  <c r="V23" i="26"/>
  <c r="AG23" i="26" s="1"/>
  <c r="X24" i="26"/>
  <c r="AI24" i="26" s="1"/>
  <c r="Z25" i="26"/>
  <c r="AK25" i="26" s="1"/>
  <c r="T28" i="26"/>
  <c r="V29" i="26"/>
  <c r="AG29" i="26" s="1"/>
  <c r="W30" i="26"/>
  <c r="AH30" i="26" s="1"/>
  <c r="W31" i="26"/>
  <c r="AH31" i="26" s="1"/>
  <c r="X32" i="26"/>
  <c r="Y33" i="26"/>
  <c r="AJ33" i="26" s="1"/>
  <c r="V17" i="26"/>
  <c r="Z18" i="26"/>
  <c r="V20" i="26"/>
  <c r="U22" i="26"/>
  <c r="AF22" i="26" s="1"/>
  <c r="W23" i="26"/>
  <c r="AH23" i="26" s="1"/>
  <c r="Y24" i="26"/>
  <c r="AK24" i="26" s="1"/>
  <c r="S27" i="26"/>
  <c r="AF27" i="26" s="1"/>
  <c r="U28" i="26"/>
  <c r="AF28" i="26" s="1"/>
  <c r="W29" i="26"/>
  <c r="AH29" i="26" s="1"/>
  <c r="X30" i="26"/>
  <c r="AI30" i="26" s="1"/>
  <c r="X31" i="26"/>
  <c r="AI31" i="26" s="1"/>
  <c r="Y32" i="26"/>
  <c r="AK32" i="26" s="1"/>
  <c r="W17" i="26"/>
  <c r="W20" i="26"/>
  <c r="P67" i="2"/>
  <c r="P65" i="2"/>
  <c r="E35" i="2"/>
  <c r="Q35" i="2"/>
  <c r="L35" i="2"/>
  <c r="M35" i="2"/>
  <c r="E65" i="2"/>
  <c r="Q67" i="2"/>
  <c r="Q65" i="2"/>
  <c r="K61" i="2"/>
  <c r="P58" i="2"/>
  <c r="P60" i="2" s="1"/>
  <c r="L65" i="2"/>
  <c r="L67" i="2"/>
  <c r="G66" i="2"/>
  <c r="G58" i="2"/>
  <c r="G59" i="2" s="1"/>
  <c r="G65" i="2"/>
  <c r="G62" i="2"/>
  <c r="G67" i="2"/>
  <c r="K67" i="2"/>
  <c r="K65" i="2"/>
  <c r="L66" i="2"/>
  <c r="L58" i="2"/>
  <c r="L59" i="2" s="1"/>
  <c r="K35" i="2"/>
  <c r="M65" i="2"/>
  <c r="M67" i="2"/>
  <c r="P66" i="2"/>
  <c r="P61" i="2"/>
  <c r="Q66" i="2"/>
  <c r="P35" i="2"/>
  <c r="Q58" i="2"/>
  <c r="Q59" i="2" s="1"/>
  <c r="E67" i="2"/>
  <c r="E62" i="2"/>
  <c r="G61" i="2"/>
  <c r="G35" i="2"/>
  <c r="K59" i="2"/>
  <c r="D88" i="28"/>
  <c r="D88" i="34"/>
  <c r="D88" i="30"/>
  <c r="D88" i="31"/>
  <c r="D88" i="29"/>
  <c r="D88" i="32"/>
  <c r="D88" i="27"/>
  <c r="M60" i="2"/>
  <c r="M63" i="2" s="1"/>
  <c r="E60" i="2"/>
  <c r="E63" i="2" s="1"/>
  <c r="K60" i="2"/>
  <c r="E78" i="26"/>
  <c r="E77" i="26"/>
  <c r="E14" i="26"/>
  <c r="AK16" i="26"/>
  <c r="AD16" i="26"/>
  <c r="AJ19" i="26"/>
  <c r="AK19" i="26"/>
  <c r="S7" i="26"/>
  <c r="S8" i="26"/>
  <c r="S9" i="26"/>
  <c r="S10" i="26"/>
  <c r="AK10" i="26" s="1"/>
  <c r="S11" i="26"/>
  <c r="S12" i="26"/>
  <c r="AK12" i="26" s="1"/>
  <c r="S13" i="26"/>
  <c r="S14" i="26"/>
  <c r="S15" i="26"/>
  <c r="T16" i="26"/>
  <c r="U17" i="26"/>
  <c r="AE17" i="26" s="1"/>
  <c r="V18" i="26"/>
  <c r="AE18" i="26" s="1"/>
  <c r="X20" i="26"/>
  <c r="Y21" i="26"/>
  <c r="T7" i="26"/>
  <c r="T8" i="26"/>
  <c r="T9" i="26"/>
  <c r="T10" i="26"/>
  <c r="T11" i="26"/>
  <c r="T12" i="26"/>
  <c r="T13" i="26"/>
  <c r="T14" i="26"/>
  <c r="T15" i="26"/>
  <c r="Y20" i="26"/>
  <c r="Z21" i="26"/>
  <c r="E22" i="26"/>
  <c r="AA22" i="26"/>
  <c r="E23" i="26"/>
  <c r="D95" i="26" s="1"/>
  <c r="AA23" i="26"/>
  <c r="E24" i="26"/>
  <c r="AA24" i="26"/>
  <c r="E25" i="26"/>
  <c r="AA25" i="26"/>
  <c r="E26" i="26"/>
  <c r="AA26" i="26"/>
  <c r="E27" i="26"/>
  <c r="E28" i="26"/>
  <c r="AA28" i="26"/>
  <c r="E29" i="26"/>
  <c r="E30" i="26"/>
  <c r="D96" i="26" s="1"/>
  <c r="E31" i="26"/>
  <c r="E32" i="26"/>
  <c r="E33" i="26"/>
  <c r="B81" i="26"/>
  <c r="U7" i="26"/>
  <c r="U8" i="26"/>
  <c r="U9" i="26"/>
  <c r="U10" i="26"/>
  <c r="U11" i="26"/>
  <c r="U12" i="26"/>
  <c r="U13" i="26"/>
  <c r="U14" i="26"/>
  <c r="U15" i="26"/>
  <c r="E81" i="26"/>
  <c r="E21" i="26"/>
  <c r="V7" i="26"/>
  <c r="V8" i="26"/>
  <c r="V9" i="26"/>
  <c r="V10" i="26"/>
  <c r="V11" i="26"/>
  <c r="AG11" i="26" s="1"/>
  <c r="V12" i="26"/>
  <c r="V13" i="26"/>
  <c r="V14" i="26"/>
  <c r="V15" i="26"/>
  <c r="W16" i="26"/>
  <c r="E20" i="26"/>
  <c r="AD22" i="26"/>
  <c r="AL22" i="26" s="1"/>
  <c r="AD23" i="26"/>
  <c r="AL23" i="26" s="1"/>
  <c r="AD24" i="26"/>
  <c r="AL24" i="26" s="1"/>
  <c r="AD25" i="26"/>
  <c r="AL25" i="26" s="1"/>
  <c r="AD26" i="26"/>
  <c r="AL26" i="26" s="1"/>
  <c r="AD27" i="26"/>
  <c r="AL27" i="26" s="1"/>
  <c r="AD28" i="26"/>
  <c r="AL28" i="26" s="1"/>
  <c r="AD29" i="26"/>
  <c r="AL29" i="26" s="1"/>
  <c r="AD30" i="26"/>
  <c r="AL30" i="26" s="1"/>
  <c r="H81" i="26"/>
  <c r="W7" i="26"/>
  <c r="W8" i="26"/>
  <c r="W9" i="26"/>
  <c r="W10" i="26"/>
  <c r="W11" i="26"/>
  <c r="W12" i="26"/>
  <c r="W13" i="26"/>
  <c r="W14" i="26"/>
  <c r="W15" i="26"/>
  <c r="E19" i="26"/>
  <c r="AE22" i="26"/>
  <c r="AE23" i="26"/>
  <c r="AE24" i="26"/>
  <c r="AE25" i="26"/>
  <c r="AE26" i="26"/>
  <c r="AE27" i="26"/>
  <c r="AE28" i="26"/>
  <c r="AE30" i="26"/>
  <c r="AE31" i="26"/>
  <c r="B82" i="26"/>
  <c r="AH18" i="26"/>
  <c r="X8" i="26"/>
  <c r="X9" i="26"/>
  <c r="X10" i="26"/>
  <c r="X11" i="26"/>
  <c r="X12" i="26"/>
  <c r="X13" i="26"/>
  <c r="X14" i="26"/>
  <c r="X15" i="26"/>
  <c r="E18" i="26"/>
  <c r="AA18" i="26"/>
  <c r="E82" i="26"/>
  <c r="X7" i="26"/>
  <c r="Y7" i="26"/>
  <c r="Y8" i="26"/>
  <c r="AJ8" i="26" s="1"/>
  <c r="Y9" i="26"/>
  <c r="Y10" i="26"/>
  <c r="AJ10" i="26" s="1"/>
  <c r="Y11" i="26"/>
  <c r="AJ11" i="26" s="1"/>
  <c r="Y12" i="26"/>
  <c r="Y13" i="26"/>
  <c r="Y14" i="26"/>
  <c r="Y15" i="26"/>
  <c r="E17" i="26"/>
  <c r="AA17" i="26"/>
  <c r="S21" i="26"/>
  <c r="H82" i="26"/>
  <c r="Z7" i="26"/>
  <c r="AK7" i="26" s="1"/>
  <c r="E16" i="26"/>
  <c r="S20" i="26"/>
  <c r="AG20" i="26" s="1"/>
  <c r="T21" i="26"/>
  <c r="B83" i="26"/>
  <c r="E8" i="26"/>
  <c r="E9" i="26"/>
  <c r="E10" i="26"/>
  <c r="E11" i="26"/>
  <c r="E12" i="26"/>
  <c r="E13" i="26"/>
  <c r="E15" i="26"/>
  <c r="AF19" i="26"/>
  <c r="T20" i="26"/>
  <c r="U21" i="26"/>
  <c r="AF21" i="26" s="1"/>
  <c r="E83" i="26"/>
  <c r="AJ22" i="26"/>
  <c r="AJ23" i="26"/>
  <c r="AJ24" i="26"/>
  <c r="AJ25" i="26"/>
  <c r="AJ26" i="26"/>
  <c r="AJ27" i="26"/>
  <c r="AJ28" i="26"/>
  <c r="AJ29" i="26"/>
  <c r="AJ30" i="26"/>
  <c r="AJ31" i="26"/>
  <c r="C99" i="25"/>
  <c r="C98" i="25"/>
  <c r="B79" i="25"/>
  <c r="B78" i="25"/>
  <c r="B77" i="25"/>
  <c r="Z33" i="25"/>
  <c r="Y33" i="25"/>
  <c r="X33" i="25"/>
  <c r="W33" i="25"/>
  <c r="T33" i="25"/>
  <c r="P33" i="25"/>
  <c r="V33" i="25" s="1"/>
  <c r="G33" i="25"/>
  <c r="R33" i="25" s="1"/>
  <c r="AC33" i="25" s="1"/>
  <c r="D33" i="25"/>
  <c r="Y32" i="25"/>
  <c r="P32" i="25"/>
  <c r="V32" i="25" s="1"/>
  <c r="G32" i="25"/>
  <c r="R32" i="25" s="1"/>
  <c r="AC32" i="25" s="1"/>
  <c r="D32" i="25"/>
  <c r="Z31" i="25"/>
  <c r="P31" i="25"/>
  <c r="V31" i="25" s="1"/>
  <c r="G31" i="25"/>
  <c r="R31" i="25" s="1"/>
  <c r="AC31" i="25" s="1"/>
  <c r="D31" i="25"/>
  <c r="Z30" i="25"/>
  <c r="Y30" i="25"/>
  <c r="X30" i="25"/>
  <c r="W30" i="25"/>
  <c r="T30" i="25"/>
  <c r="P30" i="25"/>
  <c r="V30" i="25" s="1"/>
  <c r="G30" i="25"/>
  <c r="R30" i="25" s="1"/>
  <c r="AC30" i="25" s="1"/>
  <c r="D30" i="25"/>
  <c r="Y29" i="25"/>
  <c r="P29" i="25"/>
  <c r="V29" i="25" s="1"/>
  <c r="G29" i="25"/>
  <c r="R29" i="25" s="1"/>
  <c r="AC29" i="25" s="1"/>
  <c r="D29" i="25"/>
  <c r="Z28" i="25"/>
  <c r="P28" i="25"/>
  <c r="V28" i="25" s="1"/>
  <c r="G28" i="25"/>
  <c r="R28" i="25" s="1"/>
  <c r="AC28" i="25" s="1"/>
  <c r="D28" i="25"/>
  <c r="P27" i="25"/>
  <c r="V27" i="25" s="1"/>
  <c r="G27" i="25"/>
  <c r="R27" i="25" s="1"/>
  <c r="AC27" i="25" s="1"/>
  <c r="D27" i="25"/>
  <c r="Z26" i="25"/>
  <c r="Y26" i="25"/>
  <c r="P26" i="25"/>
  <c r="V26" i="25" s="1"/>
  <c r="G26" i="25"/>
  <c r="R26" i="25" s="1"/>
  <c r="AC26" i="25" s="1"/>
  <c r="D26" i="25"/>
  <c r="P25" i="25"/>
  <c r="V25" i="25" s="1"/>
  <c r="G25" i="25"/>
  <c r="R25" i="25" s="1"/>
  <c r="AC25" i="25" s="1"/>
  <c r="D25" i="25"/>
  <c r="P24" i="25"/>
  <c r="V24" i="25" s="1"/>
  <c r="G24" i="25"/>
  <c r="R24" i="25" s="1"/>
  <c r="AC24" i="25" s="1"/>
  <c r="D24" i="25"/>
  <c r="P23" i="25"/>
  <c r="V23" i="25" s="1"/>
  <c r="G23" i="25"/>
  <c r="R23" i="25" s="1"/>
  <c r="AC23" i="25" s="1"/>
  <c r="D23" i="25"/>
  <c r="P22" i="25"/>
  <c r="V22" i="25" s="1"/>
  <c r="G22" i="25"/>
  <c r="R22" i="25" s="1"/>
  <c r="AC22" i="25" s="1"/>
  <c r="D22" i="25"/>
  <c r="W21" i="25"/>
  <c r="V21" i="25"/>
  <c r="S21" i="25"/>
  <c r="P21" i="25"/>
  <c r="U21" i="25" s="1"/>
  <c r="G21" i="25"/>
  <c r="R21" i="25" s="1"/>
  <c r="AC21" i="25" s="1"/>
  <c r="D21" i="25"/>
  <c r="R20" i="25"/>
  <c r="AC20" i="25" s="1"/>
  <c r="P20" i="25"/>
  <c r="T20" i="25" s="1"/>
  <c r="G20" i="25"/>
  <c r="D20" i="25"/>
  <c r="P19" i="25"/>
  <c r="S19" i="25" s="1"/>
  <c r="G19" i="25"/>
  <c r="R19" i="25" s="1"/>
  <c r="AC19" i="25" s="1"/>
  <c r="D19" i="25"/>
  <c r="Z18" i="25"/>
  <c r="X18" i="25"/>
  <c r="U18" i="25"/>
  <c r="P18" i="25"/>
  <c r="S18" i="25" s="1"/>
  <c r="G18" i="25"/>
  <c r="R18" i="25" s="1"/>
  <c r="AC18" i="25" s="1"/>
  <c r="D18" i="25"/>
  <c r="Z17" i="25"/>
  <c r="Y17" i="25"/>
  <c r="X17" i="25"/>
  <c r="V17" i="25"/>
  <c r="R17" i="25"/>
  <c r="AC17" i="25" s="1"/>
  <c r="P17" i="25"/>
  <c r="S17" i="25" s="1"/>
  <c r="G17" i="25"/>
  <c r="D17" i="25"/>
  <c r="R16" i="25"/>
  <c r="AC16" i="25" s="1"/>
  <c r="P16" i="25"/>
  <c r="Z16" i="25" s="1"/>
  <c r="G16" i="25"/>
  <c r="D16" i="25"/>
  <c r="P15" i="25"/>
  <c r="Z15" i="25" s="1"/>
  <c r="G15" i="25"/>
  <c r="R15" i="25" s="1"/>
  <c r="AC15" i="25" s="1"/>
  <c r="D15" i="25"/>
  <c r="S14" i="25"/>
  <c r="P14" i="25"/>
  <c r="Z14" i="25" s="1"/>
  <c r="G14" i="25"/>
  <c r="R14" i="25" s="1"/>
  <c r="AC14" i="25" s="1"/>
  <c r="D14" i="25"/>
  <c r="R13" i="25"/>
  <c r="AC13" i="25" s="1"/>
  <c r="P13" i="25"/>
  <c r="Y13" i="25" s="1"/>
  <c r="G13" i="25"/>
  <c r="D13" i="25"/>
  <c r="P12" i="25"/>
  <c r="Z12" i="25" s="1"/>
  <c r="G12" i="25"/>
  <c r="R12" i="25" s="1"/>
  <c r="AC12" i="25" s="1"/>
  <c r="D12" i="25"/>
  <c r="S11" i="25"/>
  <c r="R11" i="25"/>
  <c r="AC11" i="25" s="1"/>
  <c r="P11" i="25"/>
  <c r="Z11" i="25" s="1"/>
  <c r="G11" i="25"/>
  <c r="D11" i="25"/>
  <c r="R10" i="25"/>
  <c r="AC10" i="25" s="1"/>
  <c r="P10" i="25"/>
  <c r="Z10" i="25" s="1"/>
  <c r="G10" i="25"/>
  <c r="D10" i="25"/>
  <c r="P9" i="25"/>
  <c r="U9" i="25" s="1"/>
  <c r="G9" i="25"/>
  <c r="R9" i="25" s="1"/>
  <c r="AC9" i="25" s="1"/>
  <c r="D9" i="25"/>
  <c r="S8" i="25"/>
  <c r="P8" i="25"/>
  <c r="X8" i="25" s="1"/>
  <c r="G8" i="25"/>
  <c r="R8" i="25" s="1"/>
  <c r="AC8" i="25" s="1"/>
  <c r="D8" i="25"/>
  <c r="R7" i="25"/>
  <c r="AC7" i="25" s="1"/>
  <c r="P7" i="25"/>
  <c r="S7" i="25" s="1"/>
  <c r="G7" i="25"/>
  <c r="D7" i="25"/>
  <c r="AI4" i="25"/>
  <c r="AF4" i="25"/>
  <c r="Z4" i="25"/>
  <c r="AK4" i="25" s="1"/>
  <c r="Y4" i="25"/>
  <c r="AJ4" i="25" s="1"/>
  <c r="X4" i="25"/>
  <c r="W4" i="25"/>
  <c r="AH4" i="25" s="1"/>
  <c r="V4" i="25"/>
  <c r="AG4" i="25" s="1"/>
  <c r="U4" i="25"/>
  <c r="T4" i="25"/>
  <c r="AE4" i="25" s="1"/>
  <c r="S4" i="25"/>
  <c r="AD4" i="25" s="1"/>
  <c r="R4" i="25"/>
  <c r="AC4" i="25" s="1"/>
  <c r="B4" i="25"/>
  <c r="D2" i="25"/>
  <c r="E19" i="2"/>
  <c r="L19" i="2"/>
  <c r="G19" i="2"/>
  <c r="S16" i="25" l="1"/>
  <c r="Z23" i="25"/>
  <c r="AK17" i="26"/>
  <c r="AE11" i="26"/>
  <c r="AJ17" i="26"/>
  <c r="AI32" i="26"/>
  <c r="T16" i="25"/>
  <c r="AG15" i="26"/>
  <c r="AE10" i="26"/>
  <c r="AH32" i="26"/>
  <c r="S9" i="25"/>
  <c r="V19" i="25"/>
  <c r="T29" i="25"/>
  <c r="T32" i="25"/>
  <c r="AE33" i="26"/>
  <c r="AA19" i="26"/>
  <c r="AD32" i="26"/>
  <c r="AL32" i="26" s="1"/>
  <c r="AA32" i="26"/>
  <c r="AK33" i="26"/>
  <c r="Y23" i="25"/>
  <c r="W19" i="25"/>
  <c r="W29" i="25"/>
  <c r="W32" i="25"/>
  <c r="AE32" i="26"/>
  <c r="AF33" i="26"/>
  <c r="AK27" i="26"/>
  <c r="S12" i="25"/>
  <c r="T18" i="25"/>
  <c r="AD18" i="25" s="1"/>
  <c r="Y19" i="25"/>
  <c r="Y21" i="25"/>
  <c r="X29" i="25"/>
  <c r="X32" i="25"/>
  <c r="AF12" i="26"/>
  <c r="AE7" i="26"/>
  <c r="AH27" i="26"/>
  <c r="AJ13" i="26"/>
  <c r="AI14" i="26"/>
  <c r="AH14" i="26"/>
  <c r="AG19" i="26"/>
  <c r="AF25" i="26"/>
  <c r="S10" i="25"/>
  <c r="T17" i="25"/>
  <c r="AD17" i="25" s="1"/>
  <c r="V18" i="25"/>
  <c r="T28" i="25"/>
  <c r="AE28" i="25" s="1"/>
  <c r="Z29" i="25"/>
  <c r="T31" i="25"/>
  <c r="Z32" i="25"/>
  <c r="AF10" i="26"/>
  <c r="AA27" i="26"/>
  <c r="AF24" i="26"/>
  <c r="S15" i="25"/>
  <c r="U17" i="25"/>
  <c r="W18" i="25"/>
  <c r="W28" i="25"/>
  <c r="W31" i="25"/>
  <c r="AI12" i="26"/>
  <c r="AH12" i="26"/>
  <c r="AG18" i="26"/>
  <c r="AH19" i="26"/>
  <c r="AH33" i="26"/>
  <c r="AJ32" i="26"/>
  <c r="AG32" i="26"/>
  <c r="AG33" i="26"/>
  <c r="AG27" i="26"/>
  <c r="AI33" i="26"/>
  <c r="X28" i="25"/>
  <c r="X31" i="25"/>
  <c r="S13" i="25"/>
  <c r="W17" i="25"/>
  <c r="AG17" i="25" s="1"/>
  <c r="Y18" i="25"/>
  <c r="AJ18" i="25" s="1"/>
  <c r="Z20" i="25"/>
  <c r="Y28" i="25"/>
  <c r="Y31" i="25"/>
  <c r="AF7" i="26"/>
  <c r="AK14" i="26"/>
  <c r="AE16" i="26"/>
  <c r="AF32" i="26"/>
  <c r="AD33" i="26"/>
  <c r="AL33" i="26" s="1"/>
  <c r="AA33" i="26"/>
  <c r="L60" i="2"/>
  <c r="L63" i="2" s="1"/>
  <c r="G60" i="2"/>
  <c r="G63" i="2" s="1"/>
  <c r="Q60" i="2"/>
  <c r="Q63" i="2" s="1"/>
  <c r="P59" i="2"/>
  <c r="P63" i="2" s="1"/>
  <c r="K63" i="2"/>
  <c r="H2" i="25"/>
  <c r="H6" i="2"/>
  <c r="AD13" i="26"/>
  <c r="AA13" i="26"/>
  <c r="AG14" i="26"/>
  <c r="AJ14" i="26"/>
  <c r="AH15" i="26"/>
  <c r="AG12" i="26"/>
  <c r="AF13" i="26"/>
  <c r="AE8" i="26"/>
  <c r="AD10" i="26"/>
  <c r="AL10" i="26" s="1"/>
  <c r="AA10" i="26"/>
  <c r="AE21" i="26"/>
  <c r="AJ12" i="26"/>
  <c r="AI13" i="26"/>
  <c r="AH13" i="26"/>
  <c r="AG10" i="26"/>
  <c r="AF11" i="26"/>
  <c r="AJ21" i="26"/>
  <c r="AD8" i="26"/>
  <c r="AL8" i="26" s="1"/>
  <c r="AA8" i="26"/>
  <c r="AK13" i="26"/>
  <c r="AD9" i="26"/>
  <c r="AL9" i="26" s="1"/>
  <c r="AA9" i="26"/>
  <c r="AD20" i="26"/>
  <c r="AA20" i="26"/>
  <c r="AK20" i="26"/>
  <c r="AG9" i="26"/>
  <c r="AK21" i="26"/>
  <c r="AD7" i="26"/>
  <c r="AL7" i="26" s="1"/>
  <c r="AA7" i="26"/>
  <c r="AG16" i="26"/>
  <c r="AE20" i="26"/>
  <c r="AA16" i="26"/>
  <c r="AI11" i="26"/>
  <c r="AH11" i="26"/>
  <c r="AG8" i="26"/>
  <c r="AF9" i="26"/>
  <c r="AJ20" i="26"/>
  <c r="AF16" i="26"/>
  <c r="AJ9" i="26"/>
  <c r="AI10" i="26"/>
  <c r="AH10" i="26"/>
  <c r="AG7" i="26"/>
  <c r="AF8" i="26"/>
  <c r="AE15" i="26"/>
  <c r="AF17" i="26"/>
  <c r="AG17" i="26"/>
  <c r="AD18" i="26"/>
  <c r="AF20" i="26"/>
  <c r="AK9" i="26"/>
  <c r="AI9" i="26"/>
  <c r="AH9" i="26"/>
  <c r="AE14" i="26"/>
  <c r="AJ7" i="26"/>
  <c r="AI8" i="26"/>
  <c r="AH8" i="26"/>
  <c r="C75" i="26"/>
  <c r="C74" i="26"/>
  <c r="C73" i="26"/>
  <c r="C72" i="26"/>
  <c r="D86" i="26" s="1"/>
  <c r="C71" i="26"/>
  <c r="C70" i="26"/>
  <c r="C69" i="26"/>
  <c r="AJ16" i="26"/>
  <c r="AE13" i="26"/>
  <c r="AD15" i="26"/>
  <c r="AA15" i="26"/>
  <c r="AJ18" i="26"/>
  <c r="AH17" i="26"/>
  <c r="AF18" i="26"/>
  <c r="AH21" i="26"/>
  <c r="AD21" i="26"/>
  <c r="AA21" i="26"/>
  <c r="AI7" i="26"/>
  <c r="AH7" i="26"/>
  <c r="AH16" i="26"/>
  <c r="AE12" i="26"/>
  <c r="AD14" i="26"/>
  <c r="AA14" i="26"/>
  <c r="AK8" i="26"/>
  <c r="AK18" i="26"/>
  <c r="AD17" i="26"/>
  <c r="AF15" i="26"/>
  <c r="AD12" i="26"/>
  <c r="AL12" i="26" s="1"/>
  <c r="AA12" i="26"/>
  <c r="AL19" i="26"/>
  <c r="AG21" i="26"/>
  <c r="AJ15" i="26"/>
  <c r="AG13" i="26"/>
  <c r="AF14" i="26"/>
  <c r="AE9" i="26"/>
  <c r="AD11" i="26"/>
  <c r="AL11" i="26" s="1"/>
  <c r="AA11" i="26"/>
  <c r="AH20" i="26"/>
  <c r="AK15" i="26"/>
  <c r="AK11" i="26"/>
  <c r="T22" i="25"/>
  <c r="W22" i="25"/>
  <c r="W25" i="25"/>
  <c r="X22" i="25"/>
  <c r="X25" i="25"/>
  <c r="AE17" i="25"/>
  <c r="AF18" i="25"/>
  <c r="T25" i="25"/>
  <c r="H83" i="25"/>
  <c r="W24" i="25"/>
  <c r="W27" i="25"/>
  <c r="U20" i="25"/>
  <c r="X21" i="25"/>
  <c r="X24" i="25"/>
  <c r="X27" i="25"/>
  <c r="Y25" i="25"/>
  <c r="Z22" i="25"/>
  <c r="Z25" i="25"/>
  <c r="Y24" i="25"/>
  <c r="W20" i="25"/>
  <c r="Z21" i="25"/>
  <c r="T23" i="25"/>
  <c r="Z24" i="25"/>
  <c r="T26" i="25"/>
  <c r="Z27" i="25"/>
  <c r="Y22" i="25"/>
  <c r="T24" i="25"/>
  <c r="T27" i="25"/>
  <c r="V20" i="25"/>
  <c r="Y27" i="25"/>
  <c r="T19" i="25"/>
  <c r="X20" i="25"/>
  <c r="W23" i="25"/>
  <c r="W26" i="25"/>
  <c r="U19" i="25"/>
  <c r="Y20" i="25"/>
  <c r="X23" i="25"/>
  <c r="X26" i="25"/>
  <c r="E14" i="25"/>
  <c r="E79" i="25"/>
  <c r="E17" i="25"/>
  <c r="E78" i="25"/>
  <c r="E77" i="25"/>
  <c r="AI29" i="25"/>
  <c r="AJ32" i="25"/>
  <c r="AD9" i="25"/>
  <c r="AL9" i="25" s="1"/>
  <c r="AE33" i="25"/>
  <c r="AI30" i="25"/>
  <c r="AG32" i="25"/>
  <c r="AJ33" i="25"/>
  <c r="AK30" i="25"/>
  <c r="T7" i="25"/>
  <c r="T8" i="25"/>
  <c r="T9" i="25"/>
  <c r="T10" i="25"/>
  <c r="T11" i="25"/>
  <c r="T12" i="25"/>
  <c r="AE12" i="25" s="1"/>
  <c r="T13" i="25"/>
  <c r="T14" i="25"/>
  <c r="T15" i="25"/>
  <c r="U16" i="25"/>
  <c r="X19" i="25"/>
  <c r="E22" i="25"/>
  <c r="E23" i="25"/>
  <c r="D95" i="25" s="1"/>
  <c r="E24" i="25"/>
  <c r="E25" i="25"/>
  <c r="E26" i="25"/>
  <c r="E27" i="25"/>
  <c r="E28" i="25"/>
  <c r="E29" i="25"/>
  <c r="E30" i="25"/>
  <c r="D96" i="25" s="1"/>
  <c r="E31" i="25"/>
  <c r="E32" i="25"/>
  <c r="E33" i="25"/>
  <c r="B81" i="25"/>
  <c r="U11" i="25"/>
  <c r="U12" i="25"/>
  <c r="AF12" i="25" s="1"/>
  <c r="U13" i="25"/>
  <c r="U14" i="25"/>
  <c r="AF14" i="25" s="1"/>
  <c r="U15" i="25"/>
  <c r="V16" i="25"/>
  <c r="E21" i="25"/>
  <c r="E81" i="25"/>
  <c r="U8" i="25"/>
  <c r="V7" i="25"/>
  <c r="V8" i="25"/>
  <c r="V9" i="25"/>
  <c r="AG9" i="25" s="1"/>
  <c r="V10" i="25"/>
  <c r="V11" i="25"/>
  <c r="AG11" i="25" s="1"/>
  <c r="V12" i="25"/>
  <c r="AG12" i="25" s="1"/>
  <c r="V13" i="25"/>
  <c r="V14" i="25"/>
  <c r="V15" i="25"/>
  <c r="W16" i="25"/>
  <c r="Z19" i="25"/>
  <c r="E20" i="25"/>
  <c r="H81" i="25"/>
  <c r="W7" i="25"/>
  <c r="W8" i="25"/>
  <c r="W9" i="25"/>
  <c r="W10" i="25"/>
  <c r="W11" i="25"/>
  <c r="AH11" i="25" s="1"/>
  <c r="W12" i="25"/>
  <c r="W13" i="25"/>
  <c r="W14" i="25"/>
  <c r="W15" i="25"/>
  <c r="X16" i="25"/>
  <c r="E19" i="25"/>
  <c r="B82" i="25"/>
  <c r="X9" i="25"/>
  <c r="AI9" i="25" s="1"/>
  <c r="X10" i="25"/>
  <c r="X11" i="25"/>
  <c r="AI11" i="25" s="1"/>
  <c r="X12" i="25"/>
  <c r="X13" i="25"/>
  <c r="X14" i="25"/>
  <c r="X15" i="25"/>
  <c r="Y16" i="25"/>
  <c r="E18" i="25"/>
  <c r="S22" i="25"/>
  <c r="AJ22" i="25" s="1"/>
  <c r="S23" i="25"/>
  <c r="AK23" i="25" s="1"/>
  <c r="S24" i="25"/>
  <c r="S25" i="25"/>
  <c r="AG25" i="25" s="1"/>
  <c r="S26" i="25"/>
  <c r="S27" i="25"/>
  <c r="S28" i="25"/>
  <c r="AG28" i="25" s="1"/>
  <c r="S29" i="25"/>
  <c r="AE29" i="25" s="1"/>
  <c r="S30" i="25"/>
  <c r="S31" i="25"/>
  <c r="S32" i="25"/>
  <c r="AK32" i="25" s="1"/>
  <c r="S33" i="25"/>
  <c r="AG33" i="25" s="1"/>
  <c r="E82" i="25"/>
  <c r="X7" i="25"/>
  <c r="Y14" i="25"/>
  <c r="Y15" i="25"/>
  <c r="AA17" i="25"/>
  <c r="H82" i="25"/>
  <c r="U7" i="25"/>
  <c r="U10" i="25"/>
  <c r="Y7" i="25"/>
  <c r="AJ7" i="25" s="1"/>
  <c r="Y8" i="25"/>
  <c r="AJ8" i="25" s="1"/>
  <c r="Y9" i="25"/>
  <c r="Y10" i="25"/>
  <c r="AJ10" i="25" s="1"/>
  <c r="Y11" i="25"/>
  <c r="AJ11" i="25" s="1"/>
  <c r="Y12" i="25"/>
  <c r="AJ12" i="25" s="1"/>
  <c r="Z7" i="25"/>
  <c r="AK7" i="25" s="1"/>
  <c r="Z8" i="25"/>
  <c r="Z9" i="25"/>
  <c r="AK9" i="25" s="1"/>
  <c r="Z13" i="25"/>
  <c r="AK13" i="25" s="1"/>
  <c r="E16" i="25"/>
  <c r="S20" i="25"/>
  <c r="T21" i="25"/>
  <c r="U22" i="25"/>
  <c r="U23" i="25"/>
  <c r="U24" i="25"/>
  <c r="U25" i="25"/>
  <c r="U26" i="25"/>
  <c r="U27" i="25"/>
  <c r="U28" i="25"/>
  <c r="U29" i="25"/>
  <c r="AF29" i="25" s="1"/>
  <c r="U30" i="25"/>
  <c r="U31" i="25"/>
  <c r="U32" i="25"/>
  <c r="AF32" i="25" s="1"/>
  <c r="U33" i="25"/>
  <c r="AF33" i="25" s="1"/>
  <c r="B83" i="25"/>
  <c r="AA7" i="25"/>
  <c r="E8" i="25"/>
  <c r="AA8" i="25"/>
  <c r="E9" i="25"/>
  <c r="AA9" i="25"/>
  <c r="E10" i="25"/>
  <c r="AA10" i="25"/>
  <c r="E11" i="25"/>
  <c r="AA11" i="25"/>
  <c r="E12" i="25"/>
  <c r="AA12" i="25"/>
  <c r="E13" i="25"/>
  <c r="E15" i="25"/>
  <c r="E83" i="25"/>
  <c r="C99" i="5"/>
  <c r="C98" i="5"/>
  <c r="C99" i="3"/>
  <c r="C98" i="3"/>
  <c r="AF28" i="25" l="1"/>
  <c r="AF25" i="25"/>
  <c r="AI28" i="25"/>
  <c r="AF17" i="25"/>
  <c r="AE9" i="25"/>
  <c r="AA18" i="25"/>
  <c r="AK19" i="25"/>
  <c r="AE7" i="25"/>
  <c r="AH28" i="25"/>
  <c r="AE18" i="25"/>
  <c r="AH25" i="25"/>
  <c r="AH18" i="25"/>
  <c r="AL18" i="25" s="1"/>
  <c r="AJ25" i="25"/>
  <c r="AH17" i="25"/>
  <c r="AJ9" i="25"/>
  <c r="AK18" i="25"/>
  <c r="AD11" i="25"/>
  <c r="AL11" i="25" s="1"/>
  <c r="AK17" i="25"/>
  <c r="AJ17" i="25"/>
  <c r="AF19" i="25"/>
  <c r="AG18" i="25"/>
  <c r="AL16" i="26"/>
  <c r="AE21" i="25"/>
  <c r="AE22" i="25"/>
  <c r="AL13" i="26"/>
  <c r="AE20" i="25"/>
  <c r="AK29" i="25"/>
  <c r="AH12" i="25"/>
  <c r="AF15" i="25"/>
  <c r="AD15" i="25"/>
  <c r="AL18" i="26"/>
  <c r="AI12" i="25"/>
  <c r="AG29" i="25"/>
  <c r="AH19" i="25"/>
  <c r="AL20" i="26"/>
  <c r="D91" i="26"/>
  <c r="D89" i="26"/>
  <c r="D87" i="26"/>
  <c r="D88" i="26" s="1"/>
  <c r="AL17" i="26"/>
  <c r="AL21" i="26"/>
  <c r="AL14" i="26"/>
  <c r="AL15" i="26"/>
  <c r="D85" i="26"/>
  <c r="D94" i="26"/>
  <c r="D92" i="26"/>
  <c r="D90" i="26"/>
  <c r="AA19" i="25"/>
  <c r="AF23" i="25"/>
  <c r="AJ23" i="25"/>
  <c r="AF22" i="25"/>
  <c r="AJ16" i="25"/>
  <c r="AE19" i="25"/>
  <c r="AI22" i="25"/>
  <c r="AJ19" i="25"/>
  <c r="AE27" i="25"/>
  <c r="AD19" i="25"/>
  <c r="AI24" i="25"/>
  <c r="AD31" i="25"/>
  <c r="AL31" i="25" s="1"/>
  <c r="AA31" i="25"/>
  <c r="AH16" i="25"/>
  <c r="AA21" i="25"/>
  <c r="AH27" i="25"/>
  <c r="AI8" i="25"/>
  <c r="AJ20" i="25"/>
  <c r="AK20" i="25"/>
  <c r="AD20" i="25"/>
  <c r="AA20" i="25"/>
  <c r="AD30" i="25"/>
  <c r="AL30" i="25" s="1"/>
  <c r="AA30" i="25"/>
  <c r="AH14" i="25"/>
  <c r="AH24" i="25"/>
  <c r="AF30" i="25"/>
  <c r="AF7" i="25"/>
  <c r="AD28" i="25"/>
  <c r="AL28" i="25" s="1"/>
  <c r="AA28" i="25"/>
  <c r="AI13" i="25"/>
  <c r="AG13" i="25"/>
  <c r="AG16" i="25"/>
  <c r="AF16" i="25"/>
  <c r="AJ28" i="25"/>
  <c r="AE32" i="25"/>
  <c r="AK10" i="25"/>
  <c r="AI33" i="25"/>
  <c r="AE16" i="25"/>
  <c r="AK22" i="25"/>
  <c r="AH31" i="25"/>
  <c r="AG19" i="25"/>
  <c r="AD26" i="25"/>
  <c r="AL26" i="25" s="1"/>
  <c r="AA26" i="25"/>
  <c r="AE14" i="25"/>
  <c r="AG30" i="25"/>
  <c r="AI27" i="25"/>
  <c r="AE30" i="25"/>
  <c r="AJ13" i="25"/>
  <c r="AA15" i="25"/>
  <c r="AF27" i="25"/>
  <c r="AK8" i="25"/>
  <c r="AJ15" i="25"/>
  <c r="AD25" i="25"/>
  <c r="AL25" i="25" s="1"/>
  <c r="AA25" i="25"/>
  <c r="AI10" i="25"/>
  <c r="AH9" i="25"/>
  <c r="AG10" i="25"/>
  <c r="AF13" i="25"/>
  <c r="AE13" i="25"/>
  <c r="AG24" i="25"/>
  <c r="AK27" i="25"/>
  <c r="AJ30" i="25"/>
  <c r="AK28" i="25"/>
  <c r="AH22" i="25"/>
  <c r="AD8" i="25"/>
  <c r="AL8" i="25" s="1"/>
  <c r="AI32" i="25"/>
  <c r="AF26" i="25"/>
  <c r="AJ14" i="25"/>
  <c r="AD24" i="25"/>
  <c r="AL24" i="25" s="1"/>
  <c r="AA24" i="25"/>
  <c r="AH8" i="25"/>
  <c r="AK21" i="25"/>
  <c r="AE26" i="25"/>
  <c r="AF20" i="25"/>
  <c r="AG27" i="25"/>
  <c r="AD13" i="25"/>
  <c r="AA14" i="25"/>
  <c r="AI7" i="25"/>
  <c r="AD23" i="25"/>
  <c r="AL23" i="25" s="1"/>
  <c r="AA23" i="25"/>
  <c r="AH7" i="25"/>
  <c r="AG8" i="25"/>
  <c r="AF11" i="25"/>
  <c r="AE11" i="25"/>
  <c r="AH32" i="25"/>
  <c r="AK24" i="25"/>
  <c r="AJ27" i="25"/>
  <c r="AD14" i="25"/>
  <c r="AE24" i="25"/>
  <c r="AK11" i="25"/>
  <c r="AG31" i="25"/>
  <c r="AI26" i="25"/>
  <c r="AH10" i="25"/>
  <c r="AA13" i="25"/>
  <c r="AF24" i="25"/>
  <c r="AD22" i="25"/>
  <c r="AL22" i="25" s="1"/>
  <c r="AA22" i="25"/>
  <c r="AD21" i="25"/>
  <c r="AG7" i="25"/>
  <c r="AE10" i="25"/>
  <c r="AH29" i="25"/>
  <c r="AE23" i="25"/>
  <c r="AG26" i="25"/>
  <c r="AK12" i="25"/>
  <c r="AG21" i="25"/>
  <c r="AI31" i="25"/>
  <c r="AJ29" i="25"/>
  <c r="AI23" i="25"/>
  <c r="AD27" i="25"/>
  <c r="AL27" i="25" s="1"/>
  <c r="AA27" i="25"/>
  <c r="AE15" i="25"/>
  <c r="AD33" i="25"/>
  <c r="AL33" i="25" s="1"/>
  <c r="AA33" i="25"/>
  <c r="C75" i="25"/>
  <c r="C74" i="25"/>
  <c r="C73" i="25"/>
  <c r="C72" i="25"/>
  <c r="D86" i="25" s="1"/>
  <c r="C71" i="25"/>
  <c r="C69" i="25"/>
  <c r="C70" i="25"/>
  <c r="AF8" i="25"/>
  <c r="AH26" i="25"/>
  <c r="AH20" i="25"/>
  <c r="AJ24" i="25"/>
  <c r="AH33" i="25"/>
  <c r="AD16" i="25"/>
  <c r="AE31" i="25"/>
  <c r="AD32" i="25"/>
  <c r="AL32" i="25" s="1"/>
  <c r="AA32" i="25"/>
  <c r="AE8" i="25"/>
  <c r="AH23" i="25"/>
  <c r="AG23" i="25"/>
  <c r="AH30" i="25"/>
  <c r="AJ31" i="25"/>
  <c r="AI25" i="25"/>
  <c r="AJ26" i="25"/>
  <c r="AH15" i="25"/>
  <c r="AJ21" i="25"/>
  <c r="AG15" i="25"/>
  <c r="AK15" i="25"/>
  <c r="AG20" i="25"/>
  <c r="AK31" i="25"/>
  <c r="AF21" i="25"/>
  <c r="AK26" i="25"/>
  <c r="AK14" i="25"/>
  <c r="AF31" i="25"/>
  <c r="AA16" i="25"/>
  <c r="AF10" i="25"/>
  <c r="AD29" i="25"/>
  <c r="AL29" i="25" s="1"/>
  <c r="AA29" i="25"/>
  <c r="AI14" i="25"/>
  <c r="AH13" i="25"/>
  <c r="AG14" i="25"/>
  <c r="AD10" i="25"/>
  <c r="AL10" i="25" s="1"/>
  <c r="AK33" i="25"/>
  <c r="AD12" i="25"/>
  <c r="AL12" i="25" s="1"/>
  <c r="AD7" i="25"/>
  <c r="AL7" i="25" s="1"/>
  <c r="AH21" i="25"/>
  <c r="AK25" i="25"/>
  <c r="AK16" i="25"/>
  <c r="AE25" i="25"/>
  <c r="AG22" i="25"/>
  <c r="AF9" i="25"/>
  <c r="AL19" i="25" l="1"/>
  <c r="AL15" i="25"/>
  <c r="AL17" i="25"/>
  <c r="AL16" i="25"/>
  <c r="D87" i="25"/>
  <c r="D88" i="25" s="1"/>
  <c r="D91" i="25"/>
  <c r="D89" i="25"/>
  <c r="AL14" i="25"/>
  <c r="AL13" i="25"/>
  <c r="AL20" i="25"/>
  <c r="AL21" i="25"/>
  <c r="D85" i="25"/>
  <c r="D94" i="25"/>
  <c r="D92" i="25"/>
  <c r="D90" i="25"/>
  <c r="D2" i="3" l="1"/>
  <c r="H2" i="3" s="1"/>
  <c r="B79" i="23"/>
  <c r="B78" i="23"/>
  <c r="B77" i="23"/>
  <c r="P33" i="23"/>
  <c r="V33" i="23" s="1"/>
  <c r="G33" i="23"/>
  <c r="R33" i="23" s="1"/>
  <c r="AC33" i="23" s="1"/>
  <c r="D33" i="23"/>
  <c r="P32" i="23"/>
  <c r="V32" i="23" s="1"/>
  <c r="G32" i="23"/>
  <c r="R32" i="23" s="1"/>
  <c r="AC32" i="23" s="1"/>
  <c r="D32" i="23"/>
  <c r="Z31" i="23"/>
  <c r="P31" i="23"/>
  <c r="V31" i="23" s="1"/>
  <c r="G31" i="23"/>
  <c r="R31" i="23" s="1"/>
  <c r="AC31" i="23" s="1"/>
  <c r="D31" i="23"/>
  <c r="E79" i="23" s="1"/>
  <c r="P30" i="23"/>
  <c r="V30" i="23" s="1"/>
  <c r="G30" i="23"/>
  <c r="R30" i="23" s="1"/>
  <c r="AC30" i="23" s="1"/>
  <c r="D30" i="23"/>
  <c r="Z29" i="23"/>
  <c r="P29" i="23"/>
  <c r="V29" i="23" s="1"/>
  <c r="G29" i="23"/>
  <c r="R29" i="23" s="1"/>
  <c r="AC29" i="23" s="1"/>
  <c r="D29" i="23"/>
  <c r="P28" i="23"/>
  <c r="V28" i="23" s="1"/>
  <c r="G28" i="23"/>
  <c r="R28" i="23" s="1"/>
  <c r="AC28" i="23" s="1"/>
  <c r="D28" i="23"/>
  <c r="P27" i="23"/>
  <c r="V27" i="23" s="1"/>
  <c r="G27" i="23"/>
  <c r="R27" i="23" s="1"/>
  <c r="AC27" i="23" s="1"/>
  <c r="D27" i="23"/>
  <c r="P26" i="23"/>
  <c r="V26" i="23" s="1"/>
  <c r="G26" i="23"/>
  <c r="R26" i="23" s="1"/>
  <c r="AC26" i="23" s="1"/>
  <c r="D26" i="23"/>
  <c r="P25" i="23"/>
  <c r="V25" i="23" s="1"/>
  <c r="G25" i="23"/>
  <c r="R25" i="23" s="1"/>
  <c r="AC25" i="23" s="1"/>
  <c r="D25" i="23"/>
  <c r="P24" i="23"/>
  <c r="V24" i="23" s="1"/>
  <c r="G24" i="23"/>
  <c r="R24" i="23" s="1"/>
  <c r="AC24" i="23" s="1"/>
  <c r="D24" i="23"/>
  <c r="Z23" i="23"/>
  <c r="P23" i="23"/>
  <c r="V23" i="23" s="1"/>
  <c r="G23" i="23"/>
  <c r="R23" i="23" s="1"/>
  <c r="AC23" i="23" s="1"/>
  <c r="D23" i="23"/>
  <c r="P22" i="23"/>
  <c r="V22" i="23" s="1"/>
  <c r="G22" i="23"/>
  <c r="R22" i="23" s="1"/>
  <c r="AC22" i="23" s="1"/>
  <c r="D22" i="23"/>
  <c r="P21" i="23"/>
  <c r="Z21" i="23" s="1"/>
  <c r="G21" i="23"/>
  <c r="R21" i="23" s="1"/>
  <c r="AC21" i="23" s="1"/>
  <c r="D21" i="23"/>
  <c r="R20" i="23"/>
  <c r="AC20" i="23" s="1"/>
  <c r="P20" i="23"/>
  <c r="G20" i="23"/>
  <c r="D20" i="23"/>
  <c r="Y19" i="23"/>
  <c r="P19" i="23"/>
  <c r="S19" i="23" s="1"/>
  <c r="G19" i="23"/>
  <c r="R19" i="23" s="1"/>
  <c r="AC19" i="23" s="1"/>
  <c r="D19" i="23"/>
  <c r="P18" i="23"/>
  <c r="G18" i="23"/>
  <c r="R18" i="23" s="1"/>
  <c r="AC18" i="23" s="1"/>
  <c r="D18" i="23"/>
  <c r="P17" i="23"/>
  <c r="G17" i="23"/>
  <c r="R17" i="23" s="1"/>
  <c r="AC17" i="23" s="1"/>
  <c r="D17" i="23"/>
  <c r="P16" i="23"/>
  <c r="G16" i="23"/>
  <c r="R16" i="23" s="1"/>
  <c r="AC16" i="23" s="1"/>
  <c r="D16" i="23"/>
  <c r="Y15" i="23"/>
  <c r="P15" i="23"/>
  <c r="W15" i="23" s="1"/>
  <c r="G15" i="23"/>
  <c r="R15" i="23" s="1"/>
  <c r="AC15" i="23" s="1"/>
  <c r="D15" i="23"/>
  <c r="P14" i="23"/>
  <c r="V14" i="23" s="1"/>
  <c r="G14" i="23"/>
  <c r="R14" i="23" s="1"/>
  <c r="AC14" i="23" s="1"/>
  <c r="D14" i="23"/>
  <c r="X13" i="23"/>
  <c r="P13" i="23"/>
  <c r="U13" i="23" s="1"/>
  <c r="G13" i="23"/>
  <c r="R13" i="23" s="1"/>
  <c r="AC13" i="23" s="1"/>
  <c r="D13" i="23"/>
  <c r="Z12" i="23"/>
  <c r="Y12" i="23"/>
  <c r="X12" i="23"/>
  <c r="W12" i="23"/>
  <c r="U12" i="23"/>
  <c r="P12" i="23"/>
  <c r="T12" i="23" s="1"/>
  <c r="G12" i="23"/>
  <c r="R12" i="23" s="1"/>
  <c r="AC12" i="23" s="1"/>
  <c r="D12" i="23"/>
  <c r="U11" i="23"/>
  <c r="P11" i="23"/>
  <c r="S11" i="23" s="1"/>
  <c r="AA11" i="23" s="1"/>
  <c r="G11" i="23"/>
  <c r="R11" i="23" s="1"/>
  <c r="AC11" i="23" s="1"/>
  <c r="D11" i="23"/>
  <c r="Z10" i="23"/>
  <c r="X10" i="23"/>
  <c r="U10" i="23"/>
  <c r="P10" i="23"/>
  <c r="Y10" i="23" s="1"/>
  <c r="G10" i="23"/>
  <c r="R10" i="23" s="1"/>
  <c r="AC10" i="23" s="1"/>
  <c r="D10" i="23"/>
  <c r="P9" i="23"/>
  <c r="G9" i="23"/>
  <c r="R9" i="23" s="1"/>
  <c r="AC9" i="23" s="1"/>
  <c r="D9" i="23"/>
  <c r="P8" i="23"/>
  <c r="Z8" i="23" s="1"/>
  <c r="G8" i="23"/>
  <c r="R8" i="23" s="1"/>
  <c r="AC8" i="23" s="1"/>
  <c r="D8" i="23"/>
  <c r="S7" i="23"/>
  <c r="AA7" i="23" s="1"/>
  <c r="P7" i="23"/>
  <c r="G7" i="23"/>
  <c r="R7" i="23" s="1"/>
  <c r="AC7" i="23" s="1"/>
  <c r="D7" i="23"/>
  <c r="AK4" i="23"/>
  <c r="Z4" i="23"/>
  <c r="Y4" i="23"/>
  <c r="AJ4" i="23" s="1"/>
  <c r="X4" i="23"/>
  <c r="AI4" i="23" s="1"/>
  <c r="W4" i="23"/>
  <c r="AH4" i="23" s="1"/>
  <c r="V4" i="23"/>
  <c r="AG4" i="23" s="1"/>
  <c r="U4" i="23"/>
  <c r="AF4" i="23" s="1"/>
  <c r="T4" i="23"/>
  <c r="AE4" i="23" s="1"/>
  <c r="S4" i="23"/>
  <c r="AD4" i="23" s="1"/>
  <c r="R4" i="23"/>
  <c r="AC4" i="23" s="1"/>
  <c r="D2" i="23"/>
  <c r="B79" i="15"/>
  <c r="B78" i="15"/>
  <c r="B77" i="15"/>
  <c r="P33" i="15"/>
  <c r="S33" i="15" s="1"/>
  <c r="G33" i="15"/>
  <c r="R33" i="15" s="1"/>
  <c r="AC33" i="15" s="1"/>
  <c r="D33" i="15"/>
  <c r="P32" i="15"/>
  <c r="G32" i="15"/>
  <c r="R32" i="15" s="1"/>
  <c r="AC32" i="15" s="1"/>
  <c r="D32" i="15"/>
  <c r="W31" i="15"/>
  <c r="V31" i="15"/>
  <c r="U31" i="15"/>
  <c r="P31" i="15"/>
  <c r="S31" i="15" s="1"/>
  <c r="G31" i="15"/>
  <c r="R31" i="15" s="1"/>
  <c r="AC31" i="15" s="1"/>
  <c r="D31" i="15"/>
  <c r="P30" i="15"/>
  <c r="S30" i="15" s="1"/>
  <c r="G30" i="15"/>
  <c r="R30" i="15" s="1"/>
  <c r="AC30" i="15" s="1"/>
  <c r="D30" i="15"/>
  <c r="Z29" i="15"/>
  <c r="U29" i="15"/>
  <c r="P29" i="15"/>
  <c r="S29" i="15" s="1"/>
  <c r="G29" i="15"/>
  <c r="R29" i="15" s="1"/>
  <c r="AC29" i="15" s="1"/>
  <c r="D29" i="15"/>
  <c r="P28" i="15"/>
  <c r="G28" i="15"/>
  <c r="R28" i="15" s="1"/>
  <c r="AC28" i="15" s="1"/>
  <c r="D28" i="15"/>
  <c r="P27" i="15"/>
  <c r="S27" i="15" s="1"/>
  <c r="G27" i="15"/>
  <c r="R27" i="15" s="1"/>
  <c r="AC27" i="15" s="1"/>
  <c r="D27" i="15"/>
  <c r="U26" i="15"/>
  <c r="P26" i="15"/>
  <c r="S26" i="15" s="1"/>
  <c r="G26" i="15"/>
  <c r="R26" i="15" s="1"/>
  <c r="AC26" i="15" s="1"/>
  <c r="D26" i="15"/>
  <c r="W25" i="15"/>
  <c r="U25" i="15"/>
  <c r="P25" i="15"/>
  <c r="S25" i="15" s="1"/>
  <c r="G25" i="15"/>
  <c r="R25" i="15" s="1"/>
  <c r="AC25" i="15" s="1"/>
  <c r="D25" i="15"/>
  <c r="P24" i="15"/>
  <c r="S24" i="15" s="1"/>
  <c r="G24" i="15"/>
  <c r="R24" i="15" s="1"/>
  <c r="AC24" i="15" s="1"/>
  <c r="D24" i="15"/>
  <c r="Z23" i="15"/>
  <c r="V23" i="15"/>
  <c r="U23" i="15"/>
  <c r="P23" i="15"/>
  <c r="S23" i="15" s="1"/>
  <c r="G23" i="15"/>
  <c r="R23" i="15" s="1"/>
  <c r="AC23" i="15" s="1"/>
  <c r="D23" i="15"/>
  <c r="U22" i="15"/>
  <c r="P22" i="15"/>
  <c r="S22" i="15" s="1"/>
  <c r="G22" i="15"/>
  <c r="R22" i="15" s="1"/>
  <c r="AC22" i="15" s="1"/>
  <c r="D22" i="15"/>
  <c r="P21" i="15"/>
  <c r="X21" i="15" s="1"/>
  <c r="G21" i="15"/>
  <c r="R21" i="15" s="1"/>
  <c r="AC21" i="15" s="1"/>
  <c r="D21" i="15"/>
  <c r="U20" i="15"/>
  <c r="P20" i="15"/>
  <c r="W20" i="15" s="1"/>
  <c r="G20" i="15"/>
  <c r="R20" i="15" s="1"/>
  <c r="AC20" i="15" s="1"/>
  <c r="D20" i="15"/>
  <c r="R19" i="15"/>
  <c r="AC19" i="15" s="1"/>
  <c r="P19" i="15"/>
  <c r="G19" i="15"/>
  <c r="D19" i="15"/>
  <c r="P18" i="15"/>
  <c r="Z18" i="15" s="1"/>
  <c r="G18" i="15"/>
  <c r="R18" i="15" s="1"/>
  <c r="AC18" i="15" s="1"/>
  <c r="D18" i="15"/>
  <c r="R17" i="15"/>
  <c r="AC17" i="15" s="1"/>
  <c r="P17" i="15"/>
  <c r="G17" i="15"/>
  <c r="D17" i="15"/>
  <c r="P16" i="15"/>
  <c r="G16" i="15"/>
  <c r="R16" i="15" s="1"/>
  <c r="AC16" i="15" s="1"/>
  <c r="D16" i="15"/>
  <c r="P15" i="15"/>
  <c r="G15" i="15"/>
  <c r="R15" i="15" s="1"/>
  <c r="AC15" i="15" s="1"/>
  <c r="D15" i="15"/>
  <c r="Z14" i="15"/>
  <c r="Y14" i="15"/>
  <c r="W14" i="15"/>
  <c r="U14" i="15"/>
  <c r="T14" i="15"/>
  <c r="S14" i="15"/>
  <c r="P14" i="15"/>
  <c r="X14" i="15" s="1"/>
  <c r="G14" i="15"/>
  <c r="R14" i="15" s="1"/>
  <c r="AC14" i="15" s="1"/>
  <c r="D14" i="15"/>
  <c r="P13" i="15"/>
  <c r="W13" i="15" s="1"/>
  <c r="G13" i="15"/>
  <c r="R13" i="15" s="1"/>
  <c r="AC13" i="15" s="1"/>
  <c r="D13" i="15"/>
  <c r="Z12" i="15"/>
  <c r="X12" i="15"/>
  <c r="P12" i="15"/>
  <c r="V12" i="15" s="1"/>
  <c r="G12" i="15"/>
  <c r="R12" i="15" s="1"/>
  <c r="AC12" i="15" s="1"/>
  <c r="D12" i="15"/>
  <c r="S11" i="15"/>
  <c r="AA11" i="15" s="1"/>
  <c r="P11" i="15"/>
  <c r="G11" i="15"/>
  <c r="R11" i="15" s="1"/>
  <c r="AC11" i="15" s="1"/>
  <c r="D11" i="15"/>
  <c r="X10" i="15"/>
  <c r="V10" i="15"/>
  <c r="S10" i="15"/>
  <c r="AA10" i="15" s="1"/>
  <c r="P10" i="15"/>
  <c r="T10" i="15" s="1"/>
  <c r="G10" i="15"/>
  <c r="R10" i="15" s="1"/>
  <c r="AC10" i="15" s="1"/>
  <c r="D10" i="15"/>
  <c r="P9" i="15"/>
  <c r="G9" i="15"/>
  <c r="R9" i="15" s="1"/>
  <c r="AC9" i="15" s="1"/>
  <c r="D9" i="15"/>
  <c r="Y8" i="15"/>
  <c r="X8" i="15"/>
  <c r="V8" i="15"/>
  <c r="U8" i="15"/>
  <c r="T8" i="15"/>
  <c r="S8" i="15"/>
  <c r="AA8" i="15" s="1"/>
  <c r="P8" i="15"/>
  <c r="W8" i="15" s="1"/>
  <c r="G8" i="15"/>
  <c r="R8" i="15" s="1"/>
  <c r="AC8" i="15" s="1"/>
  <c r="D8" i="15"/>
  <c r="X7" i="15"/>
  <c r="U7" i="15"/>
  <c r="P7" i="15"/>
  <c r="G7" i="15"/>
  <c r="R7" i="15" s="1"/>
  <c r="AC7" i="15" s="1"/>
  <c r="D7" i="15"/>
  <c r="AE4" i="15"/>
  <c r="Z4" i="15"/>
  <c r="AK4" i="15" s="1"/>
  <c r="Y4" i="15"/>
  <c r="AJ4" i="15" s="1"/>
  <c r="X4" i="15"/>
  <c r="AI4" i="15" s="1"/>
  <c r="W4" i="15"/>
  <c r="AH4" i="15" s="1"/>
  <c r="V4" i="15"/>
  <c r="AG4" i="15" s="1"/>
  <c r="U4" i="15"/>
  <c r="AF4" i="15" s="1"/>
  <c r="T4" i="15"/>
  <c r="S4" i="15"/>
  <c r="AD4" i="15" s="1"/>
  <c r="R4" i="15"/>
  <c r="AC4" i="15" s="1"/>
  <c r="B4" i="15"/>
  <c r="D2" i="15"/>
  <c r="B79" i="14"/>
  <c r="B78" i="14"/>
  <c r="B77" i="14"/>
  <c r="X33" i="14"/>
  <c r="W33" i="14"/>
  <c r="T33" i="14"/>
  <c r="P33" i="14"/>
  <c r="Y33" i="14" s="1"/>
  <c r="G33" i="14"/>
  <c r="R33" i="14" s="1"/>
  <c r="AC33" i="14" s="1"/>
  <c r="D33" i="14"/>
  <c r="P32" i="14"/>
  <c r="G32" i="14"/>
  <c r="R32" i="14" s="1"/>
  <c r="AC32" i="14" s="1"/>
  <c r="D32" i="14"/>
  <c r="Z31" i="14"/>
  <c r="T31" i="14"/>
  <c r="P31" i="14"/>
  <c r="Y31" i="14" s="1"/>
  <c r="G31" i="14"/>
  <c r="R31" i="14" s="1"/>
  <c r="AC31" i="14" s="1"/>
  <c r="D31" i="14"/>
  <c r="P30" i="14"/>
  <c r="Y30" i="14" s="1"/>
  <c r="G30" i="14"/>
  <c r="R30" i="14" s="1"/>
  <c r="AC30" i="14" s="1"/>
  <c r="D30" i="14"/>
  <c r="Z29" i="14"/>
  <c r="P29" i="14"/>
  <c r="Y29" i="14" s="1"/>
  <c r="G29" i="14"/>
  <c r="R29" i="14" s="1"/>
  <c r="AC29" i="14" s="1"/>
  <c r="D29" i="14"/>
  <c r="P28" i="14"/>
  <c r="G28" i="14"/>
  <c r="R28" i="14" s="1"/>
  <c r="AC28" i="14" s="1"/>
  <c r="D28" i="14"/>
  <c r="X27" i="14"/>
  <c r="W27" i="14"/>
  <c r="U27" i="14"/>
  <c r="T27" i="14"/>
  <c r="S27" i="14"/>
  <c r="P27" i="14"/>
  <c r="Y27" i="14" s="1"/>
  <c r="G27" i="14"/>
  <c r="R27" i="14" s="1"/>
  <c r="AC27" i="14" s="1"/>
  <c r="D27" i="14"/>
  <c r="X26" i="14"/>
  <c r="V26" i="14"/>
  <c r="S26" i="14"/>
  <c r="P26" i="14"/>
  <c r="Y26" i="14" s="1"/>
  <c r="G26" i="14"/>
  <c r="R26" i="14" s="1"/>
  <c r="AC26" i="14" s="1"/>
  <c r="D26" i="14"/>
  <c r="P25" i="14"/>
  <c r="G25" i="14"/>
  <c r="R25" i="14" s="1"/>
  <c r="AC25" i="14" s="1"/>
  <c r="D25" i="14"/>
  <c r="P24" i="14"/>
  <c r="Y24" i="14" s="1"/>
  <c r="G24" i="14"/>
  <c r="R24" i="14" s="1"/>
  <c r="AC24" i="14" s="1"/>
  <c r="D24" i="14"/>
  <c r="Z23" i="14"/>
  <c r="P23" i="14"/>
  <c r="Y23" i="14" s="1"/>
  <c r="G23" i="14"/>
  <c r="R23" i="14" s="1"/>
  <c r="AC23" i="14" s="1"/>
  <c r="D23" i="14"/>
  <c r="Z22" i="14"/>
  <c r="W22" i="14"/>
  <c r="V22" i="14"/>
  <c r="U22" i="14"/>
  <c r="S22" i="14"/>
  <c r="AF22" i="14" s="1"/>
  <c r="P22" i="14"/>
  <c r="Y22" i="14" s="1"/>
  <c r="G22" i="14"/>
  <c r="R22" i="14" s="1"/>
  <c r="AC22" i="14" s="1"/>
  <c r="D22" i="14"/>
  <c r="U21" i="14"/>
  <c r="P21" i="14"/>
  <c r="T21" i="14" s="1"/>
  <c r="G21" i="14"/>
  <c r="R21" i="14" s="1"/>
  <c r="AC21" i="14" s="1"/>
  <c r="D21" i="14"/>
  <c r="Z20" i="14"/>
  <c r="R20" i="14"/>
  <c r="AC20" i="14" s="1"/>
  <c r="P20" i="14"/>
  <c r="S20" i="14" s="1"/>
  <c r="G20" i="14"/>
  <c r="D20" i="14"/>
  <c r="T19" i="14"/>
  <c r="S19" i="14"/>
  <c r="P19" i="14"/>
  <c r="Z19" i="14" s="1"/>
  <c r="G19" i="14"/>
  <c r="R19" i="14" s="1"/>
  <c r="AC19" i="14" s="1"/>
  <c r="D19" i="14"/>
  <c r="R18" i="14"/>
  <c r="AC18" i="14" s="1"/>
  <c r="P18" i="14"/>
  <c r="Y18" i="14" s="1"/>
  <c r="G18" i="14"/>
  <c r="D18" i="14"/>
  <c r="R17" i="14"/>
  <c r="AC17" i="14" s="1"/>
  <c r="P17" i="14"/>
  <c r="Z17" i="14" s="1"/>
  <c r="G17" i="14"/>
  <c r="D17" i="14"/>
  <c r="P16" i="14"/>
  <c r="G16" i="14"/>
  <c r="R16" i="14" s="1"/>
  <c r="AC16" i="14" s="1"/>
  <c r="D16" i="14"/>
  <c r="Y15" i="14"/>
  <c r="X15" i="14"/>
  <c r="P15" i="14"/>
  <c r="G15" i="14"/>
  <c r="R15" i="14" s="1"/>
  <c r="AC15" i="14" s="1"/>
  <c r="D15" i="14"/>
  <c r="P14" i="14"/>
  <c r="V14" i="14" s="1"/>
  <c r="G14" i="14"/>
  <c r="R14" i="14" s="1"/>
  <c r="AC14" i="14" s="1"/>
  <c r="D14" i="14"/>
  <c r="P13" i="14"/>
  <c r="G13" i="14"/>
  <c r="R13" i="14" s="1"/>
  <c r="AC13" i="14" s="1"/>
  <c r="D13" i="14"/>
  <c r="X12" i="14"/>
  <c r="U12" i="14"/>
  <c r="P12" i="14"/>
  <c r="V12" i="14" s="1"/>
  <c r="G12" i="14"/>
  <c r="R12" i="14" s="1"/>
  <c r="AC12" i="14" s="1"/>
  <c r="D12" i="14"/>
  <c r="P11" i="14"/>
  <c r="V11" i="14" s="1"/>
  <c r="G11" i="14"/>
  <c r="R11" i="14" s="1"/>
  <c r="AC11" i="14" s="1"/>
  <c r="D11" i="14"/>
  <c r="Z10" i="14"/>
  <c r="X10" i="14"/>
  <c r="P10" i="14"/>
  <c r="V10" i="14" s="1"/>
  <c r="G10" i="14"/>
  <c r="R10" i="14" s="1"/>
  <c r="AC10" i="14" s="1"/>
  <c r="D10" i="14"/>
  <c r="P9" i="14"/>
  <c r="G9" i="14"/>
  <c r="R9" i="14" s="1"/>
  <c r="AC9" i="14" s="1"/>
  <c r="D9" i="14"/>
  <c r="P8" i="14"/>
  <c r="V8" i="14" s="1"/>
  <c r="G8" i="14"/>
  <c r="R8" i="14" s="1"/>
  <c r="AC8" i="14" s="1"/>
  <c r="D8" i="14"/>
  <c r="E8" i="14" s="1"/>
  <c r="P7" i="14"/>
  <c r="G7" i="14"/>
  <c r="R7" i="14" s="1"/>
  <c r="AC7" i="14" s="1"/>
  <c r="D7" i="14"/>
  <c r="AF4" i="14"/>
  <c r="Z4" i="14"/>
  <c r="AK4" i="14" s="1"/>
  <c r="Y4" i="14"/>
  <c r="AJ4" i="14" s="1"/>
  <c r="X4" i="14"/>
  <c r="AI4" i="14" s="1"/>
  <c r="W4" i="14"/>
  <c r="AH4" i="14" s="1"/>
  <c r="V4" i="14"/>
  <c r="AG4" i="14" s="1"/>
  <c r="U4" i="14"/>
  <c r="T4" i="14"/>
  <c r="AE4" i="14" s="1"/>
  <c r="S4" i="14"/>
  <c r="AD4" i="14" s="1"/>
  <c r="R4" i="14"/>
  <c r="AC4" i="14" s="1"/>
  <c r="B4" i="14"/>
  <c r="D2" i="14"/>
  <c r="B79" i="13"/>
  <c r="B78" i="13"/>
  <c r="B77" i="13"/>
  <c r="P33" i="13"/>
  <c r="G33" i="13"/>
  <c r="R33" i="13" s="1"/>
  <c r="AC33" i="13" s="1"/>
  <c r="D33" i="13"/>
  <c r="W32" i="13"/>
  <c r="P32" i="13"/>
  <c r="V32" i="13" s="1"/>
  <c r="G32" i="13"/>
  <c r="R32" i="13" s="1"/>
  <c r="AC32" i="13" s="1"/>
  <c r="D32" i="13"/>
  <c r="Z31" i="13"/>
  <c r="P31" i="13"/>
  <c r="G31" i="13"/>
  <c r="R31" i="13" s="1"/>
  <c r="AC31" i="13" s="1"/>
  <c r="D31" i="13"/>
  <c r="P30" i="13"/>
  <c r="V30" i="13" s="1"/>
  <c r="G30" i="13"/>
  <c r="R30" i="13" s="1"/>
  <c r="AC30" i="13" s="1"/>
  <c r="D30" i="13"/>
  <c r="P29" i="13"/>
  <c r="V29" i="13" s="1"/>
  <c r="G29" i="13"/>
  <c r="R29" i="13" s="1"/>
  <c r="AC29" i="13" s="1"/>
  <c r="D29" i="13"/>
  <c r="P28" i="13"/>
  <c r="V28" i="13" s="1"/>
  <c r="G28" i="13"/>
  <c r="R28" i="13" s="1"/>
  <c r="AC28" i="13" s="1"/>
  <c r="D28" i="13"/>
  <c r="Z27" i="13"/>
  <c r="P27" i="13"/>
  <c r="V27" i="13" s="1"/>
  <c r="G27" i="13"/>
  <c r="R27" i="13" s="1"/>
  <c r="AC27" i="13" s="1"/>
  <c r="D27" i="13"/>
  <c r="P26" i="13"/>
  <c r="G26" i="13"/>
  <c r="R26" i="13" s="1"/>
  <c r="AC26" i="13" s="1"/>
  <c r="D26" i="13"/>
  <c r="W25" i="13"/>
  <c r="P25" i="13"/>
  <c r="V25" i="13" s="1"/>
  <c r="G25" i="13"/>
  <c r="R25" i="13" s="1"/>
  <c r="AC25" i="13" s="1"/>
  <c r="D25" i="13"/>
  <c r="W24" i="13"/>
  <c r="P24" i="13"/>
  <c r="V24" i="13" s="1"/>
  <c r="G24" i="13"/>
  <c r="R24" i="13" s="1"/>
  <c r="AC24" i="13" s="1"/>
  <c r="D24" i="13"/>
  <c r="P23" i="13"/>
  <c r="G23" i="13"/>
  <c r="R23" i="13" s="1"/>
  <c r="AC23" i="13" s="1"/>
  <c r="D23" i="13"/>
  <c r="P22" i="13"/>
  <c r="G22" i="13"/>
  <c r="R22" i="13" s="1"/>
  <c r="AC22" i="13" s="1"/>
  <c r="D22" i="13"/>
  <c r="P21" i="13"/>
  <c r="G21" i="13"/>
  <c r="R21" i="13" s="1"/>
  <c r="AC21" i="13" s="1"/>
  <c r="D21" i="13"/>
  <c r="R20" i="13"/>
  <c r="AC20" i="13" s="1"/>
  <c r="P20" i="13"/>
  <c r="G20" i="13"/>
  <c r="D20" i="13"/>
  <c r="P19" i="13"/>
  <c r="S19" i="13" s="1"/>
  <c r="G19" i="13"/>
  <c r="R19" i="13" s="1"/>
  <c r="AC19" i="13" s="1"/>
  <c r="D19" i="13"/>
  <c r="P18" i="13"/>
  <c r="Z18" i="13" s="1"/>
  <c r="G18" i="13"/>
  <c r="R18" i="13" s="1"/>
  <c r="AC18" i="13" s="1"/>
  <c r="D18" i="13"/>
  <c r="R17" i="13"/>
  <c r="AC17" i="13" s="1"/>
  <c r="P17" i="13"/>
  <c r="Y17" i="13" s="1"/>
  <c r="G17" i="13"/>
  <c r="D17" i="13"/>
  <c r="P16" i="13"/>
  <c r="G16" i="13"/>
  <c r="R16" i="13" s="1"/>
  <c r="AC16" i="13" s="1"/>
  <c r="D16" i="13"/>
  <c r="P15" i="13"/>
  <c r="Z15" i="13" s="1"/>
  <c r="G15" i="13"/>
  <c r="R15" i="13" s="1"/>
  <c r="AC15" i="13" s="1"/>
  <c r="D15" i="13"/>
  <c r="P14" i="13"/>
  <c r="Z14" i="13" s="1"/>
  <c r="G14" i="13"/>
  <c r="R14" i="13" s="1"/>
  <c r="AC14" i="13" s="1"/>
  <c r="D14" i="13"/>
  <c r="W13" i="13"/>
  <c r="S13" i="13"/>
  <c r="AA13" i="13" s="1"/>
  <c r="P13" i="13"/>
  <c r="G13" i="13"/>
  <c r="R13" i="13" s="1"/>
  <c r="AC13" i="13" s="1"/>
  <c r="D13" i="13"/>
  <c r="W12" i="13"/>
  <c r="P12" i="13"/>
  <c r="V12" i="13" s="1"/>
  <c r="G12" i="13"/>
  <c r="R12" i="13" s="1"/>
  <c r="AC12" i="13" s="1"/>
  <c r="D12" i="13"/>
  <c r="Y11" i="13"/>
  <c r="W11" i="13"/>
  <c r="V11" i="13"/>
  <c r="U11" i="13"/>
  <c r="T11" i="13"/>
  <c r="P11" i="13"/>
  <c r="G11" i="13"/>
  <c r="R11" i="13" s="1"/>
  <c r="AC11" i="13" s="1"/>
  <c r="D11" i="13"/>
  <c r="X10" i="13"/>
  <c r="V10" i="13"/>
  <c r="U10" i="13"/>
  <c r="T10" i="13"/>
  <c r="S10" i="13"/>
  <c r="AA10" i="13" s="1"/>
  <c r="P10" i="13"/>
  <c r="Z10" i="13" s="1"/>
  <c r="G10" i="13"/>
  <c r="R10" i="13" s="1"/>
  <c r="AC10" i="13" s="1"/>
  <c r="D10" i="13"/>
  <c r="P9" i="13"/>
  <c r="G9" i="13"/>
  <c r="R9" i="13" s="1"/>
  <c r="AC9" i="13" s="1"/>
  <c r="D9" i="13"/>
  <c r="Z8" i="13"/>
  <c r="Y8" i="13"/>
  <c r="AJ8" i="13" s="1"/>
  <c r="X8" i="13"/>
  <c r="W8" i="13"/>
  <c r="V8" i="13"/>
  <c r="U8" i="13"/>
  <c r="T8" i="13"/>
  <c r="S8" i="13"/>
  <c r="AA8" i="13" s="1"/>
  <c r="P8" i="13"/>
  <c r="G8" i="13"/>
  <c r="R8" i="13" s="1"/>
  <c r="AC8" i="13" s="1"/>
  <c r="D8" i="13"/>
  <c r="X7" i="13"/>
  <c r="P7" i="13"/>
  <c r="Z7" i="13" s="1"/>
  <c r="G7" i="13"/>
  <c r="R7" i="13" s="1"/>
  <c r="AC7" i="13" s="1"/>
  <c r="D7" i="13"/>
  <c r="AI4" i="13"/>
  <c r="Z4" i="13"/>
  <c r="AK4" i="13" s="1"/>
  <c r="Y4" i="13"/>
  <c r="AJ4" i="13" s="1"/>
  <c r="X4" i="13"/>
  <c r="W4" i="13"/>
  <c r="AH4" i="13" s="1"/>
  <c r="V4" i="13"/>
  <c r="AG4" i="13" s="1"/>
  <c r="U4" i="13"/>
  <c r="AF4" i="13" s="1"/>
  <c r="T4" i="13"/>
  <c r="AE4" i="13" s="1"/>
  <c r="S4" i="13"/>
  <c r="AD4" i="13" s="1"/>
  <c r="R4" i="13"/>
  <c r="AC4" i="13" s="1"/>
  <c r="B4" i="13"/>
  <c r="O36" i="13" s="1"/>
  <c r="D2" i="13"/>
  <c r="N3" i="2" s="1"/>
  <c r="B79" i="12"/>
  <c r="B78" i="12"/>
  <c r="B77" i="12"/>
  <c r="P33" i="12"/>
  <c r="V33" i="12" s="1"/>
  <c r="G33" i="12"/>
  <c r="R33" i="12" s="1"/>
  <c r="AC33" i="12" s="1"/>
  <c r="D33" i="12"/>
  <c r="P32" i="12"/>
  <c r="G32" i="12"/>
  <c r="R32" i="12" s="1"/>
  <c r="AC32" i="12" s="1"/>
  <c r="D32" i="12"/>
  <c r="P31" i="12"/>
  <c r="G31" i="12"/>
  <c r="R31" i="12" s="1"/>
  <c r="AC31" i="12" s="1"/>
  <c r="D31" i="12"/>
  <c r="W30" i="12"/>
  <c r="P30" i="12"/>
  <c r="V30" i="12" s="1"/>
  <c r="G30" i="12"/>
  <c r="R30" i="12" s="1"/>
  <c r="AC30" i="12" s="1"/>
  <c r="D30" i="12"/>
  <c r="W29" i="12"/>
  <c r="P29" i="12"/>
  <c r="V29" i="12" s="1"/>
  <c r="G29" i="12"/>
  <c r="R29" i="12" s="1"/>
  <c r="AC29" i="12" s="1"/>
  <c r="D29" i="12"/>
  <c r="X28" i="12"/>
  <c r="P28" i="12"/>
  <c r="V28" i="12" s="1"/>
  <c r="G28" i="12"/>
  <c r="R28" i="12" s="1"/>
  <c r="AC28" i="12" s="1"/>
  <c r="D28" i="12"/>
  <c r="P27" i="12"/>
  <c r="V27" i="12" s="1"/>
  <c r="G27" i="12"/>
  <c r="R27" i="12" s="1"/>
  <c r="AC27" i="12" s="1"/>
  <c r="D27" i="12"/>
  <c r="P26" i="12"/>
  <c r="V26" i="12" s="1"/>
  <c r="G26" i="12"/>
  <c r="R26" i="12" s="1"/>
  <c r="AC26" i="12" s="1"/>
  <c r="D26" i="12"/>
  <c r="R25" i="12"/>
  <c r="AC25" i="12" s="1"/>
  <c r="P25" i="12"/>
  <c r="V25" i="12" s="1"/>
  <c r="G25" i="12"/>
  <c r="D25" i="12"/>
  <c r="P24" i="12"/>
  <c r="V24" i="12" s="1"/>
  <c r="G24" i="12"/>
  <c r="R24" i="12" s="1"/>
  <c r="AC24" i="12" s="1"/>
  <c r="D24" i="12"/>
  <c r="X23" i="12"/>
  <c r="W23" i="12"/>
  <c r="R23" i="12"/>
  <c r="AC23" i="12" s="1"/>
  <c r="P23" i="12"/>
  <c r="V23" i="12" s="1"/>
  <c r="G23" i="12"/>
  <c r="D23" i="12"/>
  <c r="X22" i="12"/>
  <c r="R22" i="12"/>
  <c r="AC22" i="12" s="1"/>
  <c r="P22" i="12"/>
  <c r="V22" i="12" s="1"/>
  <c r="G22" i="12"/>
  <c r="D22" i="12"/>
  <c r="Z21" i="12"/>
  <c r="W21" i="12"/>
  <c r="V21" i="12"/>
  <c r="S21" i="12"/>
  <c r="P21" i="12"/>
  <c r="X21" i="12" s="1"/>
  <c r="G21" i="12"/>
  <c r="R21" i="12" s="1"/>
  <c r="AC21" i="12" s="1"/>
  <c r="D21" i="12"/>
  <c r="Z20" i="12"/>
  <c r="X20" i="12"/>
  <c r="V20" i="12"/>
  <c r="U20" i="12"/>
  <c r="T20" i="12"/>
  <c r="S20" i="12"/>
  <c r="R20" i="12"/>
  <c r="AC20" i="12" s="1"/>
  <c r="P20" i="12"/>
  <c r="W20" i="12" s="1"/>
  <c r="G20" i="12"/>
  <c r="D20" i="12"/>
  <c r="X19" i="12"/>
  <c r="T19" i="12"/>
  <c r="P19" i="12"/>
  <c r="S19" i="12" s="1"/>
  <c r="G19" i="12"/>
  <c r="R19" i="12" s="1"/>
  <c r="AC19" i="12" s="1"/>
  <c r="D19" i="12"/>
  <c r="P18" i="12"/>
  <c r="Z18" i="12" s="1"/>
  <c r="G18" i="12"/>
  <c r="R18" i="12" s="1"/>
  <c r="AC18" i="12" s="1"/>
  <c r="D18" i="12"/>
  <c r="V17" i="12"/>
  <c r="S17" i="12"/>
  <c r="P17" i="12"/>
  <c r="Z17" i="12" s="1"/>
  <c r="G17" i="12"/>
  <c r="R17" i="12" s="1"/>
  <c r="AC17" i="12" s="1"/>
  <c r="D17" i="12"/>
  <c r="R16" i="12"/>
  <c r="AC16" i="12" s="1"/>
  <c r="P16" i="12"/>
  <c r="Z16" i="12" s="1"/>
  <c r="G16" i="12"/>
  <c r="D16" i="12"/>
  <c r="P15" i="12"/>
  <c r="Z15" i="12" s="1"/>
  <c r="G15" i="12"/>
  <c r="R15" i="12" s="1"/>
  <c r="AC15" i="12" s="1"/>
  <c r="D15" i="12"/>
  <c r="P14" i="12"/>
  <c r="Z14" i="12" s="1"/>
  <c r="G14" i="12"/>
  <c r="R14" i="12" s="1"/>
  <c r="AC14" i="12" s="1"/>
  <c r="D14" i="12"/>
  <c r="P13" i="12"/>
  <c r="Z13" i="12" s="1"/>
  <c r="G13" i="12"/>
  <c r="R13" i="12" s="1"/>
  <c r="AC13" i="12" s="1"/>
  <c r="D13" i="12"/>
  <c r="P12" i="12"/>
  <c r="Z12" i="12" s="1"/>
  <c r="G12" i="12"/>
  <c r="R12" i="12" s="1"/>
  <c r="AC12" i="12" s="1"/>
  <c r="D12" i="12"/>
  <c r="P11" i="12"/>
  <c r="Z11" i="12" s="1"/>
  <c r="G11" i="12"/>
  <c r="R11" i="12" s="1"/>
  <c r="AC11" i="12" s="1"/>
  <c r="D11" i="12"/>
  <c r="P10" i="12"/>
  <c r="Z10" i="12" s="1"/>
  <c r="G10" i="12"/>
  <c r="R10" i="12" s="1"/>
  <c r="AC10" i="12" s="1"/>
  <c r="D10" i="12"/>
  <c r="P9" i="12"/>
  <c r="Z9" i="12" s="1"/>
  <c r="G9" i="12"/>
  <c r="R9" i="12" s="1"/>
  <c r="AC9" i="12" s="1"/>
  <c r="D9" i="12"/>
  <c r="P8" i="12"/>
  <c r="Z8" i="12" s="1"/>
  <c r="G8" i="12"/>
  <c r="R8" i="12" s="1"/>
  <c r="AC8" i="12" s="1"/>
  <c r="D8" i="12"/>
  <c r="P7" i="12"/>
  <c r="G7" i="12"/>
  <c r="R7" i="12" s="1"/>
  <c r="AC7" i="12" s="1"/>
  <c r="D7" i="12"/>
  <c r="AE4" i="12"/>
  <c r="Z4" i="12"/>
  <c r="AK4" i="12" s="1"/>
  <c r="Y4" i="12"/>
  <c r="AJ4" i="12" s="1"/>
  <c r="X4" i="12"/>
  <c r="AI4" i="12" s="1"/>
  <c r="W4" i="12"/>
  <c r="AH4" i="12" s="1"/>
  <c r="V4" i="12"/>
  <c r="AG4" i="12" s="1"/>
  <c r="U4" i="12"/>
  <c r="AF4" i="12" s="1"/>
  <c r="T4" i="12"/>
  <c r="S4" i="12"/>
  <c r="AD4" i="12" s="1"/>
  <c r="R4" i="12"/>
  <c r="AC4" i="12" s="1"/>
  <c r="B4" i="12"/>
  <c r="O35" i="12" s="1"/>
  <c r="D2" i="12"/>
  <c r="B79" i="11"/>
  <c r="B78" i="11"/>
  <c r="B77" i="11"/>
  <c r="W33" i="11"/>
  <c r="P33" i="11"/>
  <c r="V33" i="11" s="1"/>
  <c r="G33" i="11"/>
  <c r="R33" i="11" s="1"/>
  <c r="AC33" i="11" s="1"/>
  <c r="D33" i="11"/>
  <c r="P32" i="11"/>
  <c r="V32" i="11" s="1"/>
  <c r="G32" i="11"/>
  <c r="R32" i="11" s="1"/>
  <c r="AC32" i="11" s="1"/>
  <c r="D32" i="11"/>
  <c r="P31" i="11"/>
  <c r="V31" i="11" s="1"/>
  <c r="G31" i="11"/>
  <c r="R31" i="11" s="1"/>
  <c r="AC31" i="11" s="1"/>
  <c r="D31" i="11"/>
  <c r="T30" i="11"/>
  <c r="P30" i="11"/>
  <c r="V30" i="11" s="1"/>
  <c r="G30" i="11"/>
  <c r="R30" i="11" s="1"/>
  <c r="AC30" i="11" s="1"/>
  <c r="D30" i="11"/>
  <c r="P29" i="11"/>
  <c r="G29" i="11"/>
  <c r="R29" i="11" s="1"/>
  <c r="AC29" i="11" s="1"/>
  <c r="D29" i="11"/>
  <c r="P28" i="11"/>
  <c r="G28" i="11"/>
  <c r="R28" i="11" s="1"/>
  <c r="AC28" i="11" s="1"/>
  <c r="D28" i="11"/>
  <c r="W27" i="11"/>
  <c r="T27" i="11"/>
  <c r="P27" i="11"/>
  <c r="V27" i="11" s="1"/>
  <c r="G27" i="11"/>
  <c r="R27" i="11" s="1"/>
  <c r="AC27" i="11" s="1"/>
  <c r="D27" i="11"/>
  <c r="T26" i="11"/>
  <c r="P26" i="11"/>
  <c r="V26" i="11" s="1"/>
  <c r="G26" i="11"/>
  <c r="R26" i="11" s="1"/>
  <c r="AC26" i="11" s="1"/>
  <c r="D26" i="11"/>
  <c r="W25" i="11"/>
  <c r="P25" i="11"/>
  <c r="V25" i="11" s="1"/>
  <c r="G25" i="11"/>
  <c r="R25" i="11" s="1"/>
  <c r="AC25" i="11" s="1"/>
  <c r="D25" i="11"/>
  <c r="P24" i="11"/>
  <c r="G24" i="11"/>
  <c r="R24" i="11" s="1"/>
  <c r="AC24" i="11" s="1"/>
  <c r="D24" i="11"/>
  <c r="Z23" i="11"/>
  <c r="W23" i="11"/>
  <c r="U23" i="11"/>
  <c r="T23" i="11"/>
  <c r="P23" i="11"/>
  <c r="V23" i="11" s="1"/>
  <c r="G23" i="11"/>
  <c r="R23" i="11" s="1"/>
  <c r="AC23" i="11" s="1"/>
  <c r="D23" i="11"/>
  <c r="W22" i="11"/>
  <c r="P22" i="11"/>
  <c r="V22" i="11" s="1"/>
  <c r="G22" i="11"/>
  <c r="R22" i="11" s="1"/>
  <c r="AC22" i="11" s="1"/>
  <c r="D22" i="11"/>
  <c r="U21" i="11"/>
  <c r="T21" i="11"/>
  <c r="P21" i="11"/>
  <c r="Z21" i="11" s="1"/>
  <c r="G21" i="11"/>
  <c r="R21" i="11" s="1"/>
  <c r="AC21" i="11" s="1"/>
  <c r="D21" i="11"/>
  <c r="P20" i="11"/>
  <c r="T20" i="11" s="1"/>
  <c r="G20" i="11"/>
  <c r="R20" i="11" s="1"/>
  <c r="AC20" i="11" s="1"/>
  <c r="D20" i="11"/>
  <c r="T19" i="11"/>
  <c r="P19" i="11"/>
  <c r="S19" i="11" s="1"/>
  <c r="G19" i="11"/>
  <c r="R19" i="11" s="1"/>
  <c r="AC19" i="11" s="1"/>
  <c r="D19" i="11"/>
  <c r="P18" i="11"/>
  <c r="Z18" i="11" s="1"/>
  <c r="G18" i="11"/>
  <c r="R18" i="11" s="1"/>
  <c r="AC18" i="11" s="1"/>
  <c r="D18" i="11"/>
  <c r="R17" i="11"/>
  <c r="AC17" i="11" s="1"/>
  <c r="P17" i="11"/>
  <c r="G17" i="11"/>
  <c r="D17" i="11"/>
  <c r="P16" i="11"/>
  <c r="G16" i="11"/>
  <c r="R16" i="11" s="1"/>
  <c r="AC16" i="11" s="1"/>
  <c r="D16" i="11"/>
  <c r="Z15" i="11"/>
  <c r="X15" i="11"/>
  <c r="U15" i="11"/>
  <c r="S15" i="11"/>
  <c r="P15" i="11"/>
  <c r="Y15" i="11" s="1"/>
  <c r="G15" i="11"/>
  <c r="R15" i="11" s="1"/>
  <c r="AC15" i="11" s="1"/>
  <c r="D15" i="11"/>
  <c r="Z14" i="11"/>
  <c r="Y14" i="11"/>
  <c r="V14" i="11"/>
  <c r="U14" i="11"/>
  <c r="P14" i="11"/>
  <c r="W14" i="11" s="1"/>
  <c r="G14" i="11"/>
  <c r="R14" i="11" s="1"/>
  <c r="AC14" i="11" s="1"/>
  <c r="D14" i="11"/>
  <c r="Z13" i="11"/>
  <c r="U13" i="11"/>
  <c r="T13" i="11"/>
  <c r="P13" i="11"/>
  <c r="V13" i="11" s="1"/>
  <c r="G13" i="11"/>
  <c r="R13" i="11" s="1"/>
  <c r="AC13" i="11" s="1"/>
  <c r="D13" i="11"/>
  <c r="W12" i="11"/>
  <c r="S12" i="11"/>
  <c r="AA12" i="11" s="1"/>
  <c r="P12" i="11"/>
  <c r="U12" i="11" s="1"/>
  <c r="G12" i="11"/>
  <c r="R12" i="11" s="1"/>
  <c r="AC12" i="11" s="1"/>
  <c r="D12" i="11"/>
  <c r="X11" i="11"/>
  <c r="W11" i="11"/>
  <c r="V11" i="11"/>
  <c r="S11" i="11"/>
  <c r="AA11" i="11" s="1"/>
  <c r="P11" i="11"/>
  <c r="T11" i="11" s="1"/>
  <c r="G11" i="11"/>
  <c r="R11" i="11" s="1"/>
  <c r="AC11" i="11" s="1"/>
  <c r="D11" i="11"/>
  <c r="P10" i="11"/>
  <c r="G10" i="11"/>
  <c r="R10" i="11" s="1"/>
  <c r="AC10" i="11" s="1"/>
  <c r="D10" i="11"/>
  <c r="Z9" i="11"/>
  <c r="Y9" i="11"/>
  <c r="W9" i="11"/>
  <c r="V9" i="11"/>
  <c r="U9" i="11"/>
  <c r="P9" i="11"/>
  <c r="X9" i="11" s="1"/>
  <c r="G9" i="11"/>
  <c r="R9" i="11" s="1"/>
  <c r="AC9" i="11" s="1"/>
  <c r="D9" i="11"/>
  <c r="Z8" i="11"/>
  <c r="V8" i="11"/>
  <c r="U8" i="11"/>
  <c r="T8" i="11"/>
  <c r="S8" i="11"/>
  <c r="AA8" i="11" s="1"/>
  <c r="P8" i="11"/>
  <c r="W8" i="11" s="1"/>
  <c r="G8" i="11"/>
  <c r="R8" i="11" s="1"/>
  <c r="AC8" i="11" s="1"/>
  <c r="D8" i="11"/>
  <c r="P7" i="11"/>
  <c r="G7" i="11"/>
  <c r="R7" i="11" s="1"/>
  <c r="AC7" i="11" s="1"/>
  <c r="D7" i="11"/>
  <c r="AD4" i="11"/>
  <c r="Z4" i="11"/>
  <c r="AK4" i="11" s="1"/>
  <c r="Y4" i="11"/>
  <c r="AJ4" i="11" s="1"/>
  <c r="X4" i="11"/>
  <c r="AI4" i="11" s="1"/>
  <c r="W4" i="11"/>
  <c r="AH4" i="11" s="1"/>
  <c r="V4" i="11"/>
  <c r="AG4" i="11" s="1"/>
  <c r="U4" i="11"/>
  <c r="AF4" i="11" s="1"/>
  <c r="T4" i="11"/>
  <c r="AE4" i="11" s="1"/>
  <c r="S4" i="11"/>
  <c r="R4" i="11"/>
  <c r="AC4" i="11" s="1"/>
  <c r="B4" i="11"/>
  <c r="D2" i="11"/>
  <c r="B79" i="10"/>
  <c r="B78" i="10"/>
  <c r="B77" i="10"/>
  <c r="V33" i="10"/>
  <c r="P33" i="10"/>
  <c r="W33" i="10" s="1"/>
  <c r="G33" i="10"/>
  <c r="R33" i="10" s="1"/>
  <c r="AC33" i="10" s="1"/>
  <c r="D33" i="10"/>
  <c r="P32" i="10"/>
  <c r="G32" i="10"/>
  <c r="R32" i="10" s="1"/>
  <c r="AC32" i="10" s="1"/>
  <c r="D32" i="10"/>
  <c r="Z31" i="10"/>
  <c r="U31" i="10"/>
  <c r="P31" i="10"/>
  <c r="W31" i="10" s="1"/>
  <c r="G31" i="10"/>
  <c r="R31" i="10" s="1"/>
  <c r="AC31" i="10" s="1"/>
  <c r="D31" i="10"/>
  <c r="Y30" i="10"/>
  <c r="S30" i="10"/>
  <c r="P30" i="10"/>
  <c r="W30" i="10" s="1"/>
  <c r="G30" i="10"/>
  <c r="R30" i="10" s="1"/>
  <c r="AC30" i="10" s="1"/>
  <c r="D30" i="10"/>
  <c r="P29" i="10"/>
  <c r="W29" i="10" s="1"/>
  <c r="G29" i="10"/>
  <c r="R29" i="10" s="1"/>
  <c r="AC29" i="10" s="1"/>
  <c r="D29" i="10"/>
  <c r="P28" i="10"/>
  <c r="W28" i="10" s="1"/>
  <c r="G28" i="10"/>
  <c r="R28" i="10" s="1"/>
  <c r="AC28" i="10" s="1"/>
  <c r="D28" i="10"/>
  <c r="Y27" i="10"/>
  <c r="P27" i="10"/>
  <c r="W27" i="10" s="1"/>
  <c r="G27" i="10"/>
  <c r="R27" i="10" s="1"/>
  <c r="AC27" i="10" s="1"/>
  <c r="D27" i="10"/>
  <c r="Z26" i="10"/>
  <c r="X26" i="10"/>
  <c r="T26" i="10"/>
  <c r="P26" i="10"/>
  <c r="W26" i="10" s="1"/>
  <c r="G26" i="10"/>
  <c r="R26" i="10" s="1"/>
  <c r="AC26" i="10" s="1"/>
  <c r="D26" i="10"/>
  <c r="Z25" i="10"/>
  <c r="Y25" i="10"/>
  <c r="X25" i="10"/>
  <c r="V25" i="10"/>
  <c r="S25" i="10"/>
  <c r="P25" i="10"/>
  <c r="W25" i="10" s="1"/>
  <c r="G25" i="10"/>
  <c r="R25" i="10" s="1"/>
  <c r="AC25" i="10" s="1"/>
  <c r="D25" i="10"/>
  <c r="P24" i="10"/>
  <c r="G24" i="10"/>
  <c r="R24" i="10" s="1"/>
  <c r="AC24" i="10" s="1"/>
  <c r="D24" i="10"/>
  <c r="P23" i="10"/>
  <c r="W23" i="10" s="1"/>
  <c r="G23" i="10"/>
  <c r="R23" i="10" s="1"/>
  <c r="AC23" i="10" s="1"/>
  <c r="D23" i="10"/>
  <c r="Y22" i="10"/>
  <c r="X22" i="10"/>
  <c r="V22" i="10"/>
  <c r="U22" i="10"/>
  <c r="T22" i="10"/>
  <c r="P22" i="10"/>
  <c r="W22" i="10" s="1"/>
  <c r="G22" i="10"/>
  <c r="R22" i="10" s="1"/>
  <c r="AC22" i="10" s="1"/>
  <c r="D22" i="10"/>
  <c r="W21" i="10"/>
  <c r="P21" i="10"/>
  <c r="V21" i="10" s="1"/>
  <c r="G21" i="10"/>
  <c r="R21" i="10" s="1"/>
  <c r="AC21" i="10" s="1"/>
  <c r="D21" i="10"/>
  <c r="R20" i="10"/>
  <c r="AC20" i="10" s="1"/>
  <c r="P20" i="10"/>
  <c r="T20" i="10" s="1"/>
  <c r="G20" i="10"/>
  <c r="D20" i="10"/>
  <c r="P19" i="10"/>
  <c r="S19" i="10" s="1"/>
  <c r="G19" i="10"/>
  <c r="R19" i="10" s="1"/>
  <c r="AC19" i="10" s="1"/>
  <c r="D19" i="10"/>
  <c r="P18" i="10"/>
  <c r="Z18" i="10" s="1"/>
  <c r="G18" i="10"/>
  <c r="R18" i="10" s="1"/>
  <c r="AC18" i="10" s="1"/>
  <c r="D18" i="10"/>
  <c r="W17" i="10"/>
  <c r="V17" i="10"/>
  <c r="U17" i="10"/>
  <c r="S17" i="10"/>
  <c r="P17" i="10"/>
  <c r="Y17" i="10" s="1"/>
  <c r="G17" i="10"/>
  <c r="R17" i="10" s="1"/>
  <c r="AC17" i="10" s="1"/>
  <c r="D17" i="10"/>
  <c r="X16" i="10"/>
  <c r="P16" i="10"/>
  <c r="Z16" i="10" s="1"/>
  <c r="G16" i="10"/>
  <c r="R16" i="10" s="1"/>
  <c r="AC16" i="10" s="1"/>
  <c r="D16" i="10"/>
  <c r="R15" i="10"/>
  <c r="AC15" i="10" s="1"/>
  <c r="P15" i="10"/>
  <c r="Z15" i="10" s="1"/>
  <c r="G15" i="10"/>
  <c r="D15" i="10"/>
  <c r="P14" i="10"/>
  <c r="Z14" i="10" s="1"/>
  <c r="G14" i="10"/>
  <c r="R14" i="10" s="1"/>
  <c r="AC14" i="10" s="1"/>
  <c r="D14" i="10"/>
  <c r="P13" i="10"/>
  <c r="Z13" i="10" s="1"/>
  <c r="G13" i="10"/>
  <c r="R13" i="10" s="1"/>
  <c r="AC13" i="10" s="1"/>
  <c r="D13" i="10"/>
  <c r="R12" i="10"/>
  <c r="AC12" i="10" s="1"/>
  <c r="P12" i="10"/>
  <c r="Z12" i="10" s="1"/>
  <c r="G12" i="10"/>
  <c r="D12" i="10"/>
  <c r="P11" i="10"/>
  <c r="Z11" i="10" s="1"/>
  <c r="G11" i="10"/>
  <c r="R11" i="10" s="1"/>
  <c r="AC11" i="10" s="1"/>
  <c r="D11" i="10"/>
  <c r="P10" i="10"/>
  <c r="Z10" i="10" s="1"/>
  <c r="G10" i="10"/>
  <c r="R10" i="10" s="1"/>
  <c r="AC10" i="10" s="1"/>
  <c r="D10" i="10"/>
  <c r="R9" i="10"/>
  <c r="AC9" i="10" s="1"/>
  <c r="P9" i="10"/>
  <c r="Z9" i="10" s="1"/>
  <c r="G9" i="10"/>
  <c r="D9" i="10"/>
  <c r="P8" i="10"/>
  <c r="Z8" i="10" s="1"/>
  <c r="G8" i="10"/>
  <c r="R8" i="10" s="1"/>
  <c r="AC8" i="10" s="1"/>
  <c r="D8" i="10"/>
  <c r="P7" i="10"/>
  <c r="G7" i="10"/>
  <c r="R7" i="10" s="1"/>
  <c r="AC7" i="10" s="1"/>
  <c r="D7" i="10"/>
  <c r="AI4" i="10"/>
  <c r="Z4" i="10"/>
  <c r="AK4" i="10" s="1"/>
  <c r="Y4" i="10"/>
  <c r="AJ4" i="10" s="1"/>
  <c r="X4" i="10"/>
  <c r="W4" i="10"/>
  <c r="AH4" i="10" s="1"/>
  <c r="V4" i="10"/>
  <c r="AG4" i="10" s="1"/>
  <c r="U4" i="10"/>
  <c r="AF4" i="10" s="1"/>
  <c r="T4" i="10"/>
  <c r="AE4" i="10" s="1"/>
  <c r="S4" i="10"/>
  <c r="AD4" i="10" s="1"/>
  <c r="R4" i="10"/>
  <c r="AC4" i="10" s="1"/>
  <c r="B4" i="10"/>
  <c r="D2" i="10"/>
  <c r="B79" i="5"/>
  <c r="B78" i="5"/>
  <c r="B77" i="5"/>
  <c r="Y33" i="5"/>
  <c r="W33" i="5"/>
  <c r="T33" i="5"/>
  <c r="P33" i="5"/>
  <c r="V33" i="5" s="1"/>
  <c r="G33" i="5"/>
  <c r="R33" i="5" s="1"/>
  <c r="AC33" i="5" s="1"/>
  <c r="D33" i="5"/>
  <c r="Y32" i="5"/>
  <c r="W32" i="5"/>
  <c r="T32" i="5"/>
  <c r="P32" i="5"/>
  <c r="V32" i="5" s="1"/>
  <c r="G32" i="5"/>
  <c r="R32" i="5" s="1"/>
  <c r="AC32" i="5" s="1"/>
  <c r="D32" i="5"/>
  <c r="Y31" i="5"/>
  <c r="W31" i="5"/>
  <c r="T31" i="5"/>
  <c r="P31" i="5"/>
  <c r="V31" i="5" s="1"/>
  <c r="G31" i="5"/>
  <c r="R31" i="5" s="1"/>
  <c r="AC31" i="5" s="1"/>
  <c r="D31" i="5"/>
  <c r="E79" i="5" s="1"/>
  <c r="Y30" i="5"/>
  <c r="W30" i="5"/>
  <c r="T30" i="5"/>
  <c r="P30" i="5"/>
  <c r="V30" i="5" s="1"/>
  <c r="G30" i="5"/>
  <c r="R30" i="5" s="1"/>
  <c r="AC30" i="5" s="1"/>
  <c r="D30" i="5"/>
  <c r="Y29" i="5"/>
  <c r="W29" i="5"/>
  <c r="T29" i="5"/>
  <c r="P29" i="5"/>
  <c r="V29" i="5" s="1"/>
  <c r="G29" i="5"/>
  <c r="R29" i="5" s="1"/>
  <c r="AC29" i="5" s="1"/>
  <c r="D29" i="5"/>
  <c r="W28" i="5"/>
  <c r="T28" i="5"/>
  <c r="P28" i="5"/>
  <c r="V28" i="5" s="1"/>
  <c r="G28" i="5"/>
  <c r="R28" i="5" s="1"/>
  <c r="AC28" i="5" s="1"/>
  <c r="D28" i="5"/>
  <c r="Y27" i="5"/>
  <c r="W27" i="5"/>
  <c r="T27" i="5"/>
  <c r="P27" i="5"/>
  <c r="V27" i="5" s="1"/>
  <c r="G27" i="5"/>
  <c r="R27" i="5" s="1"/>
  <c r="AC27" i="5" s="1"/>
  <c r="D27" i="5"/>
  <c r="W26" i="5"/>
  <c r="T26" i="5"/>
  <c r="P26" i="5"/>
  <c r="V26" i="5" s="1"/>
  <c r="G26" i="5"/>
  <c r="R26" i="5" s="1"/>
  <c r="AC26" i="5" s="1"/>
  <c r="D26" i="5"/>
  <c r="Y25" i="5"/>
  <c r="W25" i="5"/>
  <c r="T25" i="5"/>
  <c r="P25" i="5"/>
  <c r="V25" i="5" s="1"/>
  <c r="G25" i="5"/>
  <c r="R25" i="5" s="1"/>
  <c r="AC25" i="5" s="1"/>
  <c r="D25" i="5"/>
  <c r="W24" i="5"/>
  <c r="T24" i="5"/>
  <c r="P24" i="5"/>
  <c r="V24" i="5" s="1"/>
  <c r="G24" i="5"/>
  <c r="R24" i="5" s="1"/>
  <c r="AC24" i="5" s="1"/>
  <c r="D24" i="5"/>
  <c r="Y23" i="5"/>
  <c r="W23" i="5"/>
  <c r="T23" i="5"/>
  <c r="P23" i="5"/>
  <c r="V23" i="5" s="1"/>
  <c r="G23" i="5"/>
  <c r="R23" i="5" s="1"/>
  <c r="AC23" i="5" s="1"/>
  <c r="D23" i="5"/>
  <c r="W22" i="5"/>
  <c r="T22" i="5"/>
  <c r="P22" i="5"/>
  <c r="V22" i="5" s="1"/>
  <c r="G22" i="5"/>
  <c r="R22" i="5" s="1"/>
  <c r="AC22" i="5" s="1"/>
  <c r="D22" i="5"/>
  <c r="P21" i="5"/>
  <c r="G21" i="5"/>
  <c r="R21" i="5" s="1"/>
  <c r="AC21" i="5" s="1"/>
  <c r="D21" i="5"/>
  <c r="P20" i="5"/>
  <c r="Y20" i="5" s="1"/>
  <c r="G20" i="5"/>
  <c r="R20" i="5" s="1"/>
  <c r="AC20" i="5" s="1"/>
  <c r="D20" i="5"/>
  <c r="R19" i="5"/>
  <c r="AC19" i="5" s="1"/>
  <c r="P19" i="5"/>
  <c r="G19" i="5"/>
  <c r="D19" i="5"/>
  <c r="P18" i="5"/>
  <c r="G18" i="5"/>
  <c r="R18" i="5" s="1"/>
  <c r="AC18" i="5" s="1"/>
  <c r="D18" i="5"/>
  <c r="X17" i="5"/>
  <c r="R17" i="5"/>
  <c r="AC17" i="5" s="1"/>
  <c r="P17" i="5"/>
  <c r="W17" i="5" s="1"/>
  <c r="G17" i="5"/>
  <c r="D17" i="5"/>
  <c r="R16" i="5"/>
  <c r="AC16" i="5" s="1"/>
  <c r="P16" i="5"/>
  <c r="G16" i="5"/>
  <c r="D16" i="5"/>
  <c r="P15" i="5"/>
  <c r="T15" i="5" s="1"/>
  <c r="G15" i="5"/>
  <c r="R15" i="5" s="1"/>
  <c r="AC15" i="5" s="1"/>
  <c r="D15" i="5"/>
  <c r="P14" i="5"/>
  <c r="S14" i="5" s="1"/>
  <c r="G14" i="5"/>
  <c r="R14" i="5" s="1"/>
  <c r="AC14" i="5" s="1"/>
  <c r="D14" i="5"/>
  <c r="P13" i="5"/>
  <c r="G13" i="5"/>
  <c r="R13" i="5" s="1"/>
  <c r="AC13" i="5" s="1"/>
  <c r="D13" i="5"/>
  <c r="X12" i="5"/>
  <c r="P12" i="5"/>
  <c r="Y12" i="5" s="1"/>
  <c r="G12" i="5"/>
  <c r="R12" i="5" s="1"/>
  <c r="AC12" i="5" s="1"/>
  <c r="D12" i="5"/>
  <c r="P11" i="5"/>
  <c r="G11" i="5"/>
  <c r="R11" i="5" s="1"/>
  <c r="AC11" i="5" s="1"/>
  <c r="D11" i="5"/>
  <c r="Z10" i="5"/>
  <c r="Y10" i="5"/>
  <c r="AJ10" i="5" s="1"/>
  <c r="W10" i="5"/>
  <c r="V10" i="5"/>
  <c r="T10" i="5"/>
  <c r="S10" i="5"/>
  <c r="AA10" i="5" s="1"/>
  <c r="P10" i="5"/>
  <c r="X10" i="5" s="1"/>
  <c r="G10" i="5"/>
  <c r="R10" i="5" s="1"/>
  <c r="AC10" i="5" s="1"/>
  <c r="D10" i="5"/>
  <c r="X9" i="5"/>
  <c r="P9" i="5"/>
  <c r="G9" i="5"/>
  <c r="R9" i="5" s="1"/>
  <c r="AC9" i="5" s="1"/>
  <c r="D9" i="5"/>
  <c r="Y8" i="5"/>
  <c r="X8" i="5"/>
  <c r="W8" i="5"/>
  <c r="P8" i="5"/>
  <c r="V8" i="5" s="1"/>
  <c r="G8" i="5"/>
  <c r="R8" i="5" s="1"/>
  <c r="AC8" i="5" s="1"/>
  <c r="D8" i="5"/>
  <c r="Z7" i="5"/>
  <c r="AK7" i="5" s="1"/>
  <c r="Y7" i="5"/>
  <c r="X7" i="5"/>
  <c r="W7" i="5"/>
  <c r="AH7" i="5" s="1"/>
  <c r="V7" i="5"/>
  <c r="T7" i="5"/>
  <c r="S7" i="5"/>
  <c r="AA7" i="5" s="1"/>
  <c r="P7" i="5"/>
  <c r="U7" i="5" s="1"/>
  <c r="G7" i="5"/>
  <c r="R7" i="5" s="1"/>
  <c r="AC7" i="5" s="1"/>
  <c r="AK4" i="5"/>
  <c r="AE4" i="5"/>
  <c r="Z4" i="5"/>
  <c r="Y4" i="5"/>
  <c r="AJ4" i="5" s="1"/>
  <c r="X4" i="5"/>
  <c r="AI4" i="5" s="1"/>
  <c r="W4" i="5"/>
  <c r="AH4" i="5" s="1"/>
  <c r="V4" i="5"/>
  <c r="AG4" i="5" s="1"/>
  <c r="U4" i="5"/>
  <c r="AF4" i="5" s="1"/>
  <c r="T4" i="5"/>
  <c r="S4" i="5"/>
  <c r="AD4" i="5" s="1"/>
  <c r="R4" i="5"/>
  <c r="AC4" i="5" s="1"/>
  <c r="B4" i="5"/>
  <c r="O57" i="5" s="1"/>
  <c r="D2" i="5"/>
  <c r="J3" i="2" s="1"/>
  <c r="B79" i="4"/>
  <c r="B78" i="4"/>
  <c r="B77" i="4"/>
  <c r="U33" i="4"/>
  <c r="P33" i="4"/>
  <c r="V33" i="4" s="1"/>
  <c r="G33" i="4"/>
  <c r="R33" i="4" s="1"/>
  <c r="AC33" i="4" s="1"/>
  <c r="D33" i="4"/>
  <c r="U32" i="4"/>
  <c r="S32" i="4"/>
  <c r="P32" i="4"/>
  <c r="V32" i="4" s="1"/>
  <c r="G32" i="4"/>
  <c r="R32" i="4" s="1"/>
  <c r="AC32" i="4" s="1"/>
  <c r="D32" i="4"/>
  <c r="T31" i="4"/>
  <c r="S31" i="4"/>
  <c r="P31" i="4"/>
  <c r="V31" i="4" s="1"/>
  <c r="G31" i="4"/>
  <c r="R31" i="4" s="1"/>
  <c r="AC31" i="4" s="1"/>
  <c r="D31" i="4"/>
  <c r="E79" i="4" s="1"/>
  <c r="U30" i="4"/>
  <c r="S30" i="4"/>
  <c r="AA30" i="4" s="1"/>
  <c r="P30" i="4"/>
  <c r="V30" i="4" s="1"/>
  <c r="G30" i="4"/>
  <c r="R30" i="4" s="1"/>
  <c r="AC30" i="4" s="1"/>
  <c r="D30" i="4"/>
  <c r="P29" i="4"/>
  <c r="G29" i="4"/>
  <c r="R29" i="4" s="1"/>
  <c r="AC29" i="4" s="1"/>
  <c r="D29" i="4"/>
  <c r="U28" i="4"/>
  <c r="T28" i="4"/>
  <c r="S28" i="4"/>
  <c r="AA28" i="4" s="1"/>
  <c r="P28" i="4"/>
  <c r="V28" i="4" s="1"/>
  <c r="G28" i="4"/>
  <c r="R28" i="4" s="1"/>
  <c r="AC28" i="4" s="1"/>
  <c r="D28" i="4"/>
  <c r="U27" i="4"/>
  <c r="T27" i="4"/>
  <c r="S27" i="4"/>
  <c r="P27" i="4"/>
  <c r="V27" i="4" s="1"/>
  <c r="G27" i="4"/>
  <c r="R27" i="4" s="1"/>
  <c r="AC27" i="4" s="1"/>
  <c r="D27" i="4"/>
  <c r="U26" i="4"/>
  <c r="T26" i="4"/>
  <c r="P26" i="4"/>
  <c r="V26" i="4" s="1"/>
  <c r="G26" i="4"/>
  <c r="R26" i="4" s="1"/>
  <c r="AC26" i="4" s="1"/>
  <c r="D26" i="4"/>
  <c r="U25" i="4"/>
  <c r="S25" i="4"/>
  <c r="AA25" i="4" s="1"/>
  <c r="P25" i="4"/>
  <c r="V25" i="4" s="1"/>
  <c r="G25" i="4"/>
  <c r="R25" i="4" s="1"/>
  <c r="AC25" i="4" s="1"/>
  <c r="D25" i="4"/>
  <c r="AA24" i="4"/>
  <c r="T24" i="4"/>
  <c r="S24" i="4"/>
  <c r="P24" i="4"/>
  <c r="V24" i="4" s="1"/>
  <c r="G24" i="4"/>
  <c r="R24" i="4" s="1"/>
  <c r="AC24" i="4" s="1"/>
  <c r="D24" i="4"/>
  <c r="T23" i="4"/>
  <c r="P23" i="4"/>
  <c r="G23" i="4"/>
  <c r="R23" i="4" s="1"/>
  <c r="AC23" i="4" s="1"/>
  <c r="D23" i="4"/>
  <c r="T22" i="4"/>
  <c r="S22" i="4"/>
  <c r="P22" i="4"/>
  <c r="V22" i="4" s="1"/>
  <c r="G22" i="4"/>
  <c r="R22" i="4" s="1"/>
  <c r="AC22" i="4" s="1"/>
  <c r="D22" i="4"/>
  <c r="Z21" i="4"/>
  <c r="X21" i="4"/>
  <c r="V21" i="4"/>
  <c r="U21" i="4"/>
  <c r="P21" i="4"/>
  <c r="W21" i="4" s="1"/>
  <c r="G21" i="4"/>
  <c r="R21" i="4" s="1"/>
  <c r="AC21" i="4" s="1"/>
  <c r="D21" i="4"/>
  <c r="E78" i="4" s="1"/>
  <c r="P20" i="4"/>
  <c r="Y20" i="4" s="1"/>
  <c r="G20" i="4"/>
  <c r="R20" i="4" s="1"/>
  <c r="AC20" i="4" s="1"/>
  <c r="D20" i="4"/>
  <c r="P19" i="4"/>
  <c r="G19" i="4"/>
  <c r="R19" i="4" s="1"/>
  <c r="AC19" i="4" s="1"/>
  <c r="D19" i="4"/>
  <c r="P18" i="4"/>
  <c r="Y18" i="4" s="1"/>
  <c r="G18" i="4"/>
  <c r="R18" i="4" s="1"/>
  <c r="AC18" i="4" s="1"/>
  <c r="D18" i="4"/>
  <c r="Z17" i="4"/>
  <c r="X17" i="4"/>
  <c r="W17" i="4"/>
  <c r="V17" i="4"/>
  <c r="T17" i="4"/>
  <c r="P17" i="4"/>
  <c r="Y17" i="4" s="1"/>
  <c r="G17" i="4"/>
  <c r="R17" i="4" s="1"/>
  <c r="AC17" i="4" s="1"/>
  <c r="D17" i="4"/>
  <c r="P16" i="4"/>
  <c r="G16" i="4"/>
  <c r="R16" i="4" s="1"/>
  <c r="AC16" i="4" s="1"/>
  <c r="D16" i="4"/>
  <c r="AC15" i="4"/>
  <c r="X15" i="4"/>
  <c r="P15" i="4"/>
  <c r="G15" i="4"/>
  <c r="R15" i="4" s="1"/>
  <c r="D15" i="4"/>
  <c r="AA14" i="4"/>
  <c r="Z14" i="4"/>
  <c r="Y14" i="4"/>
  <c r="AJ14" i="4" s="1"/>
  <c r="W14" i="4"/>
  <c r="V14" i="4"/>
  <c r="AG14" i="4" s="1"/>
  <c r="U14" i="4"/>
  <c r="T14" i="4"/>
  <c r="S14" i="4"/>
  <c r="P14" i="4"/>
  <c r="X14" i="4" s="1"/>
  <c r="G14" i="4"/>
  <c r="R14" i="4" s="1"/>
  <c r="AC14" i="4" s="1"/>
  <c r="D14" i="4"/>
  <c r="AC13" i="4"/>
  <c r="V13" i="4"/>
  <c r="P13" i="4"/>
  <c r="G13" i="4"/>
  <c r="R13" i="4" s="1"/>
  <c r="D13" i="4"/>
  <c r="W12" i="4"/>
  <c r="U12" i="4"/>
  <c r="S12" i="4"/>
  <c r="AA12" i="4" s="1"/>
  <c r="P12" i="4"/>
  <c r="Z12" i="4" s="1"/>
  <c r="G12" i="4"/>
  <c r="R12" i="4" s="1"/>
  <c r="AC12" i="4" s="1"/>
  <c r="D12" i="4"/>
  <c r="Z11" i="4"/>
  <c r="X11" i="4"/>
  <c r="V11" i="4"/>
  <c r="U11" i="4"/>
  <c r="T11" i="4"/>
  <c r="P11" i="4"/>
  <c r="S11" i="4" s="1"/>
  <c r="G11" i="4"/>
  <c r="R11" i="4" s="1"/>
  <c r="AC11" i="4" s="1"/>
  <c r="D11" i="4"/>
  <c r="Y10" i="4"/>
  <c r="W10" i="4"/>
  <c r="V10" i="4"/>
  <c r="U10" i="4"/>
  <c r="P10" i="4"/>
  <c r="T10" i="4" s="1"/>
  <c r="G10" i="4"/>
  <c r="R10" i="4" s="1"/>
  <c r="AC10" i="4" s="1"/>
  <c r="D10" i="4"/>
  <c r="AC9" i="4"/>
  <c r="X9" i="4"/>
  <c r="P9" i="4"/>
  <c r="G9" i="4"/>
  <c r="R9" i="4" s="1"/>
  <c r="D9" i="4"/>
  <c r="U8" i="4"/>
  <c r="S8" i="4"/>
  <c r="P8" i="4"/>
  <c r="G8" i="4"/>
  <c r="R8" i="4" s="1"/>
  <c r="AC8" i="4" s="1"/>
  <c r="D8" i="4"/>
  <c r="Z7" i="4"/>
  <c r="Y7" i="4"/>
  <c r="W7" i="4"/>
  <c r="U7" i="4"/>
  <c r="T7" i="4"/>
  <c r="S7" i="4"/>
  <c r="P7" i="4"/>
  <c r="X7" i="4" s="1"/>
  <c r="G7" i="4"/>
  <c r="R7" i="4" s="1"/>
  <c r="AC7" i="4" s="1"/>
  <c r="D7" i="4"/>
  <c r="E31" i="4" s="1"/>
  <c r="Z4" i="4"/>
  <c r="AK4" i="4" s="1"/>
  <c r="Y4" i="4"/>
  <c r="AJ4" i="4" s="1"/>
  <c r="X4" i="4"/>
  <c r="AI4" i="4" s="1"/>
  <c r="W4" i="4"/>
  <c r="AH4" i="4" s="1"/>
  <c r="V4" i="4"/>
  <c r="AG4" i="4" s="1"/>
  <c r="U4" i="4"/>
  <c r="AF4" i="4" s="1"/>
  <c r="T4" i="4"/>
  <c r="AE4" i="4" s="1"/>
  <c r="S4" i="4"/>
  <c r="AD4" i="4" s="1"/>
  <c r="R4" i="4"/>
  <c r="AC4" i="4" s="1"/>
  <c r="B4" i="4"/>
  <c r="D2" i="4"/>
  <c r="B4" i="3"/>
  <c r="R4" i="3"/>
  <c r="AC4" i="3" s="1"/>
  <c r="S4" i="3"/>
  <c r="T4" i="3"/>
  <c r="AE4" i="3" s="1"/>
  <c r="U4" i="3"/>
  <c r="V4" i="3"/>
  <c r="AG4" i="3" s="1"/>
  <c r="W4" i="3"/>
  <c r="X4" i="3"/>
  <c r="AI4" i="3" s="1"/>
  <c r="Y4" i="3"/>
  <c r="Z4" i="3"/>
  <c r="AK4" i="3" s="1"/>
  <c r="AD4" i="3"/>
  <c r="AF4" i="3"/>
  <c r="AH4" i="3"/>
  <c r="AJ4" i="3"/>
  <c r="D7" i="3"/>
  <c r="E20" i="3" s="1"/>
  <c r="G7" i="3"/>
  <c r="P7" i="3"/>
  <c r="S7" i="3" s="1"/>
  <c r="AA7" i="3" s="1"/>
  <c r="R7" i="3"/>
  <c r="AC7" i="3" s="1"/>
  <c r="D8" i="3"/>
  <c r="E8" i="3"/>
  <c r="G8" i="3"/>
  <c r="P8" i="3"/>
  <c r="S8" i="3" s="1"/>
  <c r="AA8" i="3" s="1"/>
  <c r="R8" i="3"/>
  <c r="AC8" i="3" s="1"/>
  <c r="D9" i="3"/>
  <c r="G9" i="3"/>
  <c r="P9" i="3"/>
  <c r="R9" i="3"/>
  <c r="AC9" i="3" s="1"/>
  <c r="Y9" i="3"/>
  <c r="D10" i="3"/>
  <c r="E10" i="3"/>
  <c r="G10" i="3"/>
  <c r="P10" i="3"/>
  <c r="S10" i="3" s="1"/>
  <c r="AA10" i="3" s="1"/>
  <c r="R10" i="3"/>
  <c r="AC10" i="3" s="1"/>
  <c r="D11" i="3"/>
  <c r="G11" i="3"/>
  <c r="P11" i="3"/>
  <c r="S11" i="3" s="1"/>
  <c r="AA11" i="3" s="1"/>
  <c r="R11" i="3"/>
  <c r="AC11" i="3" s="1"/>
  <c r="D12" i="3"/>
  <c r="G12" i="3"/>
  <c r="P12" i="3"/>
  <c r="R12" i="3"/>
  <c r="AC12" i="3" s="1"/>
  <c r="Y12" i="3"/>
  <c r="D13" i="3"/>
  <c r="E13" i="3"/>
  <c r="G13" i="3"/>
  <c r="P13" i="3"/>
  <c r="S13" i="3" s="1"/>
  <c r="AA13" i="3" s="1"/>
  <c r="R13" i="3"/>
  <c r="AC13" i="3" s="1"/>
  <c r="D14" i="3"/>
  <c r="E14" i="3"/>
  <c r="G14" i="3"/>
  <c r="P14" i="3"/>
  <c r="S14" i="3" s="1"/>
  <c r="AA14" i="3" s="1"/>
  <c r="R14" i="3"/>
  <c r="AC14" i="3" s="1"/>
  <c r="D15" i="3"/>
  <c r="G15" i="3"/>
  <c r="P15" i="3"/>
  <c r="V15" i="3" s="1"/>
  <c r="R15" i="3"/>
  <c r="AC15" i="3" s="1"/>
  <c r="T15" i="3"/>
  <c r="U15" i="3"/>
  <c r="Y15" i="3"/>
  <c r="D16" i="3"/>
  <c r="G16" i="3"/>
  <c r="R16" i="3" s="1"/>
  <c r="AC16" i="3" s="1"/>
  <c r="P16" i="3"/>
  <c r="U16" i="3" s="1"/>
  <c r="T16" i="3"/>
  <c r="W16" i="3"/>
  <c r="D17" i="3"/>
  <c r="E17" i="3"/>
  <c r="G17" i="3"/>
  <c r="R17" i="3" s="1"/>
  <c r="AC17" i="3" s="1"/>
  <c r="P17" i="3"/>
  <c r="X17" i="3" s="1"/>
  <c r="T17" i="3"/>
  <c r="V17" i="3"/>
  <c r="W17" i="3"/>
  <c r="D18" i="3"/>
  <c r="G18" i="3"/>
  <c r="R18" i="3" s="1"/>
  <c r="AC18" i="3" s="1"/>
  <c r="P18" i="3"/>
  <c r="Y18" i="3" s="1"/>
  <c r="W18" i="3"/>
  <c r="D19" i="3"/>
  <c r="E19" i="3"/>
  <c r="G19" i="3"/>
  <c r="R19" i="3" s="1"/>
  <c r="AC19" i="3" s="1"/>
  <c r="P19" i="3"/>
  <c r="W19" i="3" s="1"/>
  <c r="V19" i="3"/>
  <c r="Y19" i="3"/>
  <c r="D20" i="3"/>
  <c r="G20" i="3"/>
  <c r="P20" i="3"/>
  <c r="S20" i="3" s="1"/>
  <c r="R20" i="3"/>
  <c r="AC20" i="3" s="1"/>
  <c r="W20" i="3"/>
  <c r="X20" i="3"/>
  <c r="Z20" i="3"/>
  <c r="D21" i="3"/>
  <c r="E78" i="3" s="1"/>
  <c r="E21" i="3"/>
  <c r="G21" i="3"/>
  <c r="R21" i="3" s="1"/>
  <c r="AC21" i="3" s="1"/>
  <c r="P21" i="3"/>
  <c r="T21" i="3" s="1"/>
  <c r="S21" i="3"/>
  <c r="X21" i="3"/>
  <c r="Z21" i="3"/>
  <c r="AA21" i="3"/>
  <c r="D22" i="3"/>
  <c r="E22" i="3"/>
  <c r="G22" i="3"/>
  <c r="R22" i="3" s="1"/>
  <c r="AC22" i="3" s="1"/>
  <c r="P22" i="3"/>
  <c r="W22" i="3" s="1"/>
  <c r="S22" i="3"/>
  <c r="AA22" i="3" s="1"/>
  <c r="X22" i="3"/>
  <c r="D23" i="3"/>
  <c r="E23" i="3"/>
  <c r="D95" i="3" s="1"/>
  <c r="G23" i="3"/>
  <c r="R23" i="3" s="1"/>
  <c r="AC23" i="3" s="1"/>
  <c r="P23" i="3"/>
  <c r="W23" i="3" s="1"/>
  <c r="S23" i="3"/>
  <c r="X23" i="3"/>
  <c r="D24" i="3"/>
  <c r="E24" i="3"/>
  <c r="G24" i="3"/>
  <c r="R24" i="3" s="1"/>
  <c r="AC24" i="3" s="1"/>
  <c r="P24" i="3"/>
  <c r="W24" i="3" s="1"/>
  <c r="S24" i="3"/>
  <c r="X24" i="3"/>
  <c r="D25" i="3"/>
  <c r="E25" i="3"/>
  <c r="G25" i="3"/>
  <c r="R25" i="3" s="1"/>
  <c r="AC25" i="3" s="1"/>
  <c r="P25" i="3"/>
  <c r="W25" i="3" s="1"/>
  <c r="S25" i="3"/>
  <c r="X25" i="3"/>
  <c r="D26" i="3"/>
  <c r="E26" i="3"/>
  <c r="G26" i="3"/>
  <c r="R26" i="3" s="1"/>
  <c r="AC26" i="3" s="1"/>
  <c r="P26" i="3"/>
  <c r="W26" i="3" s="1"/>
  <c r="S26" i="3"/>
  <c r="X26" i="3"/>
  <c r="D27" i="3"/>
  <c r="E27" i="3"/>
  <c r="G27" i="3"/>
  <c r="R27" i="3" s="1"/>
  <c r="AC27" i="3" s="1"/>
  <c r="P27" i="3"/>
  <c r="W27" i="3" s="1"/>
  <c r="S27" i="3"/>
  <c r="X27" i="3"/>
  <c r="D28" i="3"/>
  <c r="E28" i="3"/>
  <c r="G28" i="3"/>
  <c r="R28" i="3" s="1"/>
  <c r="AC28" i="3" s="1"/>
  <c r="P28" i="3"/>
  <c r="W28" i="3" s="1"/>
  <c r="S28" i="3"/>
  <c r="X28" i="3"/>
  <c r="D29" i="3"/>
  <c r="E29" i="3"/>
  <c r="G29" i="3"/>
  <c r="R29" i="3" s="1"/>
  <c r="P29" i="3"/>
  <c r="W29" i="3" s="1"/>
  <c r="S29" i="3"/>
  <c r="X29" i="3"/>
  <c r="AC29" i="3"/>
  <c r="D30" i="3"/>
  <c r="E30" i="3"/>
  <c r="D96" i="3" s="1"/>
  <c r="G30" i="3"/>
  <c r="R30" i="3" s="1"/>
  <c r="AC30" i="3" s="1"/>
  <c r="P30" i="3"/>
  <c r="W30" i="3" s="1"/>
  <c r="V30" i="3"/>
  <c r="D31" i="3"/>
  <c r="E31" i="3"/>
  <c r="G31" i="3"/>
  <c r="R31" i="3" s="1"/>
  <c r="P31" i="3"/>
  <c r="W31" i="3" s="1"/>
  <c r="T31" i="3"/>
  <c r="X31" i="3"/>
  <c r="AC31" i="3"/>
  <c r="D32" i="3"/>
  <c r="E32" i="3"/>
  <c r="G32" i="3"/>
  <c r="R32" i="3" s="1"/>
  <c r="AC32" i="3" s="1"/>
  <c r="P32" i="3"/>
  <c r="W32" i="3" s="1"/>
  <c r="S32" i="3"/>
  <c r="AD32" i="3" s="1"/>
  <c r="AL32" i="3" s="1"/>
  <c r="U32" i="3"/>
  <c r="V32" i="3"/>
  <c r="Y32" i="3"/>
  <c r="D33" i="3"/>
  <c r="E33" i="3"/>
  <c r="G33" i="3"/>
  <c r="R33" i="3" s="1"/>
  <c r="AC33" i="3" s="1"/>
  <c r="P33" i="3"/>
  <c r="W33" i="3" s="1"/>
  <c r="S33" i="3"/>
  <c r="AA33" i="3" s="1"/>
  <c r="U33" i="3"/>
  <c r="V33" i="3"/>
  <c r="B77" i="3"/>
  <c r="E77" i="3"/>
  <c r="B78" i="3"/>
  <c r="B79" i="3"/>
  <c r="E79" i="3"/>
  <c r="Y28" i="14" l="1"/>
  <c r="Z28" i="14"/>
  <c r="X28" i="14"/>
  <c r="V28" i="14"/>
  <c r="AG28" i="14" s="1"/>
  <c r="U28" i="14"/>
  <c r="W28" i="14"/>
  <c r="AH28" i="14" s="1"/>
  <c r="T28" i="14"/>
  <c r="S28" i="14"/>
  <c r="Z9" i="23"/>
  <c r="AK9" i="23" s="1"/>
  <c r="Y9" i="23"/>
  <c r="U9" i="23"/>
  <c r="S9" i="23"/>
  <c r="AA9" i="23" s="1"/>
  <c r="AH32" i="3"/>
  <c r="S31" i="3"/>
  <c r="AA31" i="3" s="1"/>
  <c r="U30" i="3"/>
  <c r="V29" i="3"/>
  <c r="V28" i="3"/>
  <c r="V27" i="3"/>
  <c r="V26" i="3"/>
  <c r="V25" i="3"/>
  <c r="V24" i="3"/>
  <c r="V23" i="3"/>
  <c r="V22" i="3"/>
  <c r="V18" i="3"/>
  <c r="S16" i="3"/>
  <c r="V12" i="3"/>
  <c r="T12" i="3"/>
  <c r="AE12" i="3" s="1"/>
  <c r="U12" i="3"/>
  <c r="W12" i="3"/>
  <c r="V9" i="3"/>
  <c r="T9" i="3"/>
  <c r="U9" i="3"/>
  <c r="W9" i="3"/>
  <c r="AE7" i="4"/>
  <c r="AG13" i="4"/>
  <c r="S10" i="11"/>
  <c r="AA10" i="11" s="1"/>
  <c r="U10" i="11"/>
  <c r="AF10" i="11" s="1"/>
  <c r="V28" i="11"/>
  <c r="T28" i="11"/>
  <c r="V31" i="12"/>
  <c r="W31" i="12"/>
  <c r="U28" i="3"/>
  <c r="U26" i="3"/>
  <c r="U24" i="3"/>
  <c r="Y7" i="3"/>
  <c r="AJ7" i="3" s="1"/>
  <c r="AK25" i="10"/>
  <c r="Z17" i="11"/>
  <c r="W17" i="11"/>
  <c r="U17" i="11"/>
  <c r="AD7" i="4"/>
  <c r="AL7" i="4" s="1"/>
  <c r="AA7" i="4"/>
  <c r="T30" i="3"/>
  <c r="U29" i="3"/>
  <c r="U27" i="3"/>
  <c r="U25" i="3"/>
  <c r="U23" i="3"/>
  <c r="U22" i="3"/>
  <c r="U18" i="3"/>
  <c r="Y13" i="3"/>
  <c r="AJ13" i="3" s="1"/>
  <c r="Y10" i="3"/>
  <c r="AJ10" i="3" s="1"/>
  <c r="S30" i="3"/>
  <c r="T29" i="3"/>
  <c r="T28" i="3"/>
  <c r="T27" i="3"/>
  <c r="AE27" i="3" s="1"/>
  <c r="T26" i="3"/>
  <c r="T25" i="3"/>
  <c r="AE25" i="3" s="1"/>
  <c r="T24" i="3"/>
  <c r="T23" i="3"/>
  <c r="T22" i="3"/>
  <c r="T18" i="3"/>
  <c r="E15" i="3"/>
  <c r="E12" i="3"/>
  <c r="E9" i="3"/>
  <c r="AH7" i="4"/>
  <c r="V29" i="4"/>
  <c r="U29" i="4"/>
  <c r="T29" i="4"/>
  <c r="S29" i="4"/>
  <c r="AA29" i="4" s="1"/>
  <c r="V29" i="11"/>
  <c r="W29" i="11"/>
  <c r="T29" i="11"/>
  <c r="V32" i="12"/>
  <c r="X32" i="12"/>
  <c r="W32" i="12"/>
  <c r="AJ7" i="4"/>
  <c r="W9" i="4"/>
  <c r="V9" i="4"/>
  <c r="U9" i="4"/>
  <c r="T9" i="4"/>
  <c r="S9" i="4"/>
  <c r="W15" i="4"/>
  <c r="V15" i="4"/>
  <c r="U15" i="4"/>
  <c r="T15" i="4"/>
  <c r="S15" i="4"/>
  <c r="Y15" i="4"/>
  <c r="X9" i="13"/>
  <c r="AI9" i="13" s="1"/>
  <c r="V9" i="13"/>
  <c r="AG9" i="13" s="1"/>
  <c r="Z9" i="13"/>
  <c r="AK9" i="13" s="1"/>
  <c r="Y9" i="13"/>
  <c r="W9" i="13"/>
  <c r="U9" i="13"/>
  <c r="T9" i="13"/>
  <c r="S9" i="13"/>
  <c r="AA9" i="13" s="1"/>
  <c r="W24" i="10"/>
  <c r="V24" i="10"/>
  <c r="U24" i="10"/>
  <c r="S24" i="10"/>
  <c r="AA32" i="3"/>
  <c r="V7" i="3"/>
  <c r="AG7" i="3" s="1"/>
  <c r="T7" i="3"/>
  <c r="AE7" i="3" s="1"/>
  <c r="U7" i="3"/>
  <c r="AF7" i="3" s="1"/>
  <c r="W7" i="3"/>
  <c r="AH7" i="3" s="1"/>
  <c r="E83" i="3"/>
  <c r="Z33" i="3"/>
  <c r="Z32" i="3"/>
  <c r="E18" i="3"/>
  <c r="Z16" i="3"/>
  <c r="AK16" i="3" s="1"/>
  <c r="Y14" i="3"/>
  <c r="AJ14" i="3" s="1"/>
  <c r="Y11" i="3"/>
  <c r="AJ11" i="3" s="1"/>
  <c r="Y8" i="3"/>
  <c r="AJ8" i="3" s="1"/>
  <c r="Y9" i="4"/>
  <c r="AJ9" i="4" s="1"/>
  <c r="Z15" i="4"/>
  <c r="V23" i="4"/>
  <c r="U23" i="4"/>
  <c r="S23" i="4"/>
  <c r="E29" i="5"/>
  <c r="Z24" i="10"/>
  <c r="AE16" i="3"/>
  <c r="H82" i="3"/>
  <c r="Y33" i="3"/>
  <c r="AH33" i="3" s="1"/>
  <c r="Z31" i="3"/>
  <c r="Y16" i="3"/>
  <c r="Z9" i="4"/>
  <c r="AK9" i="4" s="1"/>
  <c r="W32" i="10"/>
  <c r="V32" i="10"/>
  <c r="U32" i="10"/>
  <c r="AD23" i="3"/>
  <c r="AL23" i="3" s="1"/>
  <c r="V13" i="3"/>
  <c r="AG13" i="3" s="1"/>
  <c r="T13" i="3"/>
  <c r="AE13" i="3" s="1"/>
  <c r="U13" i="3"/>
  <c r="AF13" i="3" s="1"/>
  <c r="W13" i="3"/>
  <c r="AH13" i="3" s="1"/>
  <c r="E82" i="3"/>
  <c r="X33" i="3"/>
  <c r="X32" i="3"/>
  <c r="Y31" i="3"/>
  <c r="AE31" i="3" s="1"/>
  <c r="Y20" i="3"/>
  <c r="Y17" i="3"/>
  <c r="X16" i="3"/>
  <c r="W15" i="3"/>
  <c r="Z8" i="4"/>
  <c r="AK8" i="4" s="1"/>
  <c r="Y8" i="4"/>
  <c r="AJ8" i="4" s="1"/>
  <c r="X8" i="4"/>
  <c r="AI8" i="4" s="1"/>
  <c r="W8" i="4"/>
  <c r="V8" i="4"/>
  <c r="T8" i="4"/>
  <c r="AA11" i="4"/>
  <c r="W9" i="5"/>
  <c r="AH9" i="5" s="1"/>
  <c r="V9" i="5"/>
  <c r="U9" i="5"/>
  <c r="T9" i="5"/>
  <c r="AE9" i="5" s="1"/>
  <c r="S9" i="5"/>
  <c r="AA9" i="5" s="1"/>
  <c r="Z9" i="5"/>
  <c r="AK9" i="5" s="1"/>
  <c r="Y9" i="5"/>
  <c r="V24" i="11"/>
  <c r="W24" i="11"/>
  <c r="U24" i="11"/>
  <c r="T24" i="11"/>
  <c r="AH25" i="3"/>
  <c r="AA29" i="3"/>
  <c r="AA26" i="3"/>
  <c r="AA23" i="3"/>
  <c r="V14" i="3"/>
  <c r="AG14" i="3" s="1"/>
  <c r="T14" i="3"/>
  <c r="AE14" i="3" s="1"/>
  <c r="U14" i="3"/>
  <c r="AF14" i="3" s="1"/>
  <c r="W14" i="3"/>
  <c r="AH14" i="3" s="1"/>
  <c r="V11" i="3"/>
  <c r="AG11" i="3" s="1"/>
  <c r="T11" i="3"/>
  <c r="AE11" i="3" s="1"/>
  <c r="U11" i="3"/>
  <c r="AF11" i="3" s="1"/>
  <c r="W11" i="3"/>
  <c r="AH11" i="3" s="1"/>
  <c r="V8" i="3"/>
  <c r="T8" i="3"/>
  <c r="AE8" i="3" s="1"/>
  <c r="U8" i="3"/>
  <c r="W8" i="3"/>
  <c r="AD8" i="4"/>
  <c r="AL8" i="4" s="1"/>
  <c r="Y11" i="5"/>
  <c r="X11" i="5"/>
  <c r="W11" i="5"/>
  <c r="V11" i="5"/>
  <c r="U11" i="5"/>
  <c r="S11" i="5"/>
  <c r="AA11" i="5" s="1"/>
  <c r="AD24" i="3"/>
  <c r="AL24" i="3" s="1"/>
  <c r="AH28" i="3"/>
  <c r="AI9" i="4"/>
  <c r="Z30" i="3"/>
  <c r="AA27" i="3"/>
  <c r="AA24" i="3"/>
  <c r="V31" i="3"/>
  <c r="Z29" i="3"/>
  <c r="Z27" i="3"/>
  <c r="AK27" i="3" s="1"/>
  <c r="Z24" i="3"/>
  <c r="AK21" i="3"/>
  <c r="Z18" i="3"/>
  <c r="AF8" i="4"/>
  <c r="Z13" i="4"/>
  <c r="Y13" i="4"/>
  <c r="AJ13" i="4" s="1"/>
  <c r="X13" i="4"/>
  <c r="AI13" i="4" s="1"/>
  <c r="W13" i="4"/>
  <c r="U13" i="4"/>
  <c r="S13" i="4"/>
  <c r="AK21" i="4"/>
  <c r="T11" i="5"/>
  <c r="V22" i="13"/>
  <c r="W22" i="13"/>
  <c r="Z22" i="13"/>
  <c r="V10" i="3"/>
  <c r="AG10" i="3" s="1"/>
  <c r="T10" i="3"/>
  <c r="AE10" i="3" s="1"/>
  <c r="U10" i="3"/>
  <c r="AF10" i="3" s="1"/>
  <c r="W10" i="3"/>
  <c r="AH10" i="3" s="1"/>
  <c r="B82" i="3"/>
  <c r="AA28" i="3"/>
  <c r="AA25" i="3"/>
  <c r="E81" i="3"/>
  <c r="Y30" i="3"/>
  <c r="AG30" i="3" s="1"/>
  <c r="Z28" i="3"/>
  <c r="Z26" i="3"/>
  <c r="AK26" i="3" s="1"/>
  <c r="Z25" i="3"/>
  <c r="AK25" i="3" s="1"/>
  <c r="Z23" i="3"/>
  <c r="AK23" i="3" s="1"/>
  <c r="Z22" i="3"/>
  <c r="AK22" i="3" s="1"/>
  <c r="AH20" i="3"/>
  <c r="V16" i="3"/>
  <c r="AG16" i="3" s="1"/>
  <c r="B81" i="3"/>
  <c r="T33" i="3"/>
  <c r="AE33" i="3" s="1"/>
  <c r="T32" i="3"/>
  <c r="AE32" i="3" s="1"/>
  <c r="U31" i="3"/>
  <c r="X30" i="3"/>
  <c r="Y29" i="3"/>
  <c r="Y28" i="3"/>
  <c r="Y27" i="3"/>
  <c r="Y26" i="3"/>
  <c r="AG26" i="3" s="1"/>
  <c r="Y25" i="3"/>
  <c r="AG25" i="3" s="1"/>
  <c r="Y24" i="3"/>
  <c r="AF24" i="3" s="1"/>
  <c r="Y23" i="3"/>
  <c r="AF23" i="3" s="1"/>
  <c r="Y22" i="3"/>
  <c r="AF22" i="3" s="1"/>
  <c r="Y21" i="3"/>
  <c r="AJ21" i="3" s="1"/>
  <c r="T20" i="3"/>
  <c r="X18" i="3"/>
  <c r="U17" i="3"/>
  <c r="S15" i="3"/>
  <c r="S12" i="3"/>
  <c r="AA12" i="3" s="1"/>
  <c r="E11" i="3"/>
  <c r="S9" i="3"/>
  <c r="AA9" i="3" s="1"/>
  <c r="AI7" i="4"/>
  <c r="AA8" i="4"/>
  <c r="T13" i="4"/>
  <c r="AE13" i="4" s="1"/>
  <c r="Z11" i="5"/>
  <c r="AK14" i="4"/>
  <c r="E32" i="4"/>
  <c r="AK10" i="5"/>
  <c r="E32" i="5"/>
  <c r="Y7" i="13"/>
  <c r="AK8" i="13"/>
  <c r="C99" i="14"/>
  <c r="C98" i="14"/>
  <c r="Z7" i="14"/>
  <c r="Y7" i="14"/>
  <c r="W7" i="14"/>
  <c r="U7" i="14"/>
  <c r="V13" i="14"/>
  <c r="Z13" i="14"/>
  <c r="Y13" i="14"/>
  <c r="S32" i="15"/>
  <c r="V32" i="15"/>
  <c r="U32" i="15"/>
  <c r="E27" i="5"/>
  <c r="C98" i="10"/>
  <c r="C99" i="10"/>
  <c r="U27" i="10"/>
  <c r="X8" i="11"/>
  <c r="X13" i="11"/>
  <c r="V21" i="11"/>
  <c r="T31" i="11"/>
  <c r="Z23" i="12"/>
  <c r="W26" i="12"/>
  <c r="X7" i="14"/>
  <c r="U13" i="14"/>
  <c r="T32" i="15"/>
  <c r="Z18" i="23"/>
  <c r="X18" i="23"/>
  <c r="V18" i="23"/>
  <c r="V7" i="4"/>
  <c r="AG7" i="4" s="1"/>
  <c r="X10" i="4"/>
  <c r="W11" i="4"/>
  <c r="T12" i="4"/>
  <c r="Y21" i="4"/>
  <c r="T30" i="4"/>
  <c r="AJ7" i="5"/>
  <c r="Z8" i="5"/>
  <c r="E22" i="5"/>
  <c r="S21" i="10"/>
  <c r="Z22" i="10"/>
  <c r="V27" i="10"/>
  <c r="Y8" i="11"/>
  <c r="Y13" i="11"/>
  <c r="W31" i="11"/>
  <c r="X26" i="12"/>
  <c r="X13" i="14"/>
  <c r="Z32" i="15"/>
  <c r="Z10" i="4"/>
  <c r="Y11" i="4"/>
  <c r="AJ11" i="4" s="1"/>
  <c r="V12" i="4"/>
  <c r="T25" i="4"/>
  <c r="T32" i="4"/>
  <c r="X21" i="10"/>
  <c r="Z27" i="10"/>
  <c r="T30" i="10"/>
  <c r="AE30" i="10" s="1"/>
  <c r="T12" i="11"/>
  <c r="T15" i="11"/>
  <c r="U17" i="12"/>
  <c r="W19" i="12"/>
  <c r="E78" i="12"/>
  <c r="W22" i="12"/>
  <c r="Y15" i="15"/>
  <c r="Z15" i="15"/>
  <c r="X15" i="15"/>
  <c r="W15" i="15"/>
  <c r="V15" i="15"/>
  <c r="U15" i="15"/>
  <c r="T15" i="15"/>
  <c r="B82" i="11"/>
  <c r="C99" i="11"/>
  <c r="C98" i="11"/>
  <c r="C99" i="13"/>
  <c r="C98" i="13"/>
  <c r="Y25" i="14"/>
  <c r="Z25" i="14"/>
  <c r="AK25" i="14" s="1"/>
  <c r="T25" i="14"/>
  <c r="S25" i="14"/>
  <c r="Y32" i="14"/>
  <c r="V32" i="14"/>
  <c r="U32" i="14"/>
  <c r="S19" i="15"/>
  <c r="T19" i="15"/>
  <c r="S28" i="15"/>
  <c r="V28" i="15"/>
  <c r="U28" i="15"/>
  <c r="AK7" i="4"/>
  <c r="X12" i="4"/>
  <c r="AE10" i="5"/>
  <c r="T23" i="10"/>
  <c r="U26" i="10"/>
  <c r="Z30" i="10"/>
  <c r="AK30" i="10" s="1"/>
  <c r="E14" i="11"/>
  <c r="X12" i="11"/>
  <c r="V15" i="11"/>
  <c r="T32" i="11"/>
  <c r="C99" i="12"/>
  <c r="C98" i="12"/>
  <c r="H81" i="12"/>
  <c r="H82" i="12"/>
  <c r="X17" i="12"/>
  <c r="Z22" i="12"/>
  <c r="W27" i="12"/>
  <c r="S7" i="13"/>
  <c r="AA7" i="13" s="1"/>
  <c r="V26" i="13"/>
  <c r="Z26" i="13"/>
  <c r="V33" i="13"/>
  <c r="W33" i="13"/>
  <c r="AH22" i="14"/>
  <c r="V25" i="14"/>
  <c r="S32" i="14"/>
  <c r="U11" i="15"/>
  <c r="W11" i="15"/>
  <c r="T11" i="15"/>
  <c r="T28" i="15"/>
  <c r="Y12" i="4"/>
  <c r="AJ12" i="4" s="1"/>
  <c r="E82" i="4"/>
  <c r="W18" i="4"/>
  <c r="AH21" i="4"/>
  <c r="S8" i="5"/>
  <c r="AA8" i="5" s="1"/>
  <c r="U10" i="5"/>
  <c r="Y22" i="5"/>
  <c r="Y24" i="5"/>
  <c r="Y26" i="5"/>
  <c r="Y28" i="5"/>
  <c r="Y23" i="10"/>
  <c r="T9" i="11"/>
  <c r="Y12" i="11"/>
  <c r="AJ12" i="11" s="1"/>
  <c r="S14" i="11"/>
  <c r="W15" i="11"/>
  <c r="E14" i="12"/>
  <c r="T7" i="13"/>
  <c r="V23" i="13"/>
  <c r="W23" i="13"/>
  <c r="V9" i="14"/>
  <c r="X9" i="14"/>
  <c r="U9" i="14"/>
  <c r="X32" i="14"/>
  <c r="W28" i="15"/>
  <c r="T8" i="5"/>
  <c r="AE8" i="5" s="1"/>
  <c r="T17" i="10"/>
  <c r="S22" i="10"/>
  <c r="AG22" i="10" s="1"/>
  <c r="Z23" i="10"/>
  <c r="T25" i="10"/>
  <c r="AE25" i="10" s="1"/>
  <c r="Y26" i="10"/>
  <c r="Z28" i="10"/>
  <c r="T21" i="12"/>
  <c r="X30" i="12"/>
  <c r="U7" i="13"/>
  <c r="AG8" i="13"/>
  <c r="S11" i="13"/>
  <c r="AA11" i="13" s="1"/>
  <c r="Z11" i="13"/>
  <c r="AK11" i="13" s="1"/>
  <c r="X11" i="13"/>
  <c r="AI11" i="13" s="1"/>
  <c r="V13" i="13"/>
  <c r="X13" i="13"/>
  <c r="Y9" i="14"/>
  <c r="V15" i="14"/>
  <c r="U15" i="14"/>
  <c r="E78" i="14"/>
  <c r="Y11" i="15"/>
  <c r="AJ11" i="15" s="1"/>
  <c r="T20" i="23"/>
  <c r="X20" i="23"/>
  <c r="S10" i="4"/>
  <c r="AA10" i="4" s="1"/>
  <c r="S21" i="4"/>
  <c r="AG21" i="4" s="1"/>
  <c r="S33" i="4"/>
  <c r="AE7" i="5"/>
  <c r="U8" i="5"/>
  <c r="AH10" i="5"/>
  <c r="V7" i="13"/>
  <c r="AG7" i="13" s="1"/>
  <c r="S9" i="15"/>
  <c r="AA9" i="15" s="1"/>
  <c r="W9" i="15"/>
  <c r="AH9" i="15" s="1"/>
  <c r="U9" i="15"/>
  <c r="T21" i="4"/>
  <c r="AE21" i="4" s="1"/>
  <c r="U22" i="4"/>
  <c r="U24" i="4"/>
  <c r="S26" i="4"/>
  <c r="AA26" i="4" s="1"/>
  <c r="U31" i="4"/>
  <c r="T33" i="4"/>
  <c r="AI25" i="10"/>
  <c r="T31" i="10"/>
  <c r="S18" i="11"/>
  <c r="U25" i="11"/>
  <c r="E79" i="11"/>
  <c r="T33" i="11"/>
  <c r="V18" i="12"/>
  <c r="W28" i="12"/>
  <c r="W7" i="13"/>
  <c r="AI8" i="13"/>
  <c r="V31" i="13"/>
  <c r="W31" i="13"/>
  <c r="E14" i="15"/>
  <c r="Z17" i="15"/>
  <c r="W17" i="15"/>
  <c r="Y17" i="23"/>
  <c r="Z17" i="23"/>
  <c r="X17" i="23"/>
  <c r="W17" i="23"/>
  <c r="U17" i="23"/>
  <c r="AK22" i="14"/>
  <c r="U14" i="23"/>
  <c r="AH14" i="23" s="1"/>
  <c r="Z27" i="23"/>
  <c r="W10" i="13"/>
  <c r="V13" i="15"/>
  <c r="T22" i="15"/>
  <c r="T26" i="15"/>
  <c r="C98" i="23"/>
  <c r="C99" i="23"/>
  <c r="X14" i="23"/>
  <c r="E78" i="23"/>
  <c r="Y10" i="13"/>
  <c r="AJ10" i="13" s="1"/>
  <c r="E14" i="14"/>
  <c r="V21" i="14"/>
  <c r="AE8" i="15"/>
  <c r="V22" i="15"/>
  <c r="V26" i="15"/>
  <c r="W7" i="23"/>
  <c r="U23" i="14"/>
  <c r="S31" i="14"/>
  <c r="W22" i="15"/>
  <c r="Z26" i="15"/>
  <c r="T31" i="15"/>
  <c r="Z7" i="23"/>
  <c r="T13" i="23"/>
  <c r="E17" i="15"/>
  <c r="S10" i="23"/>
  <c r="AA10" i="23" s="1"/>
  <c r="V13" i="23"/>
  <c r="S15" i="23"/>
  <c r="T19" i="23"/>
  <c r="AD19" i="23" s="1"/>
  <c r="Z25" i="23"/>
  <c r="U10" i="14"/>
  <c r="Y12" i="14"/>
  <c r="W17" i="14"/>
  <c r="V31" i="14"/>
  <c r="S33" i="14"/>
  <c r="T12" i="15"/>
  <c r="AA12" i="15" s="1"/>
  <c r="Z20" i="15"/>
  <c r="T25" i="15"/>
  <c r="T29" i="15"/>
  <c r="T10" i="23"/>
  <c r="S12" i="23"/>
  <c r="W13" i="23"/>
  <c r="V15" i="23"/>
  <c r="AF15" i="23" s="1"/>
  <c r="W19" i="23"/>
  <c r="C99" i="15"/>
  <c r="C98" i="15"/>
  <c r="AJ8" i="15"/>
  <c r="Y10" i="14"/>
  <c r="U20" i="14"/>
  <c r="T22" i="14"/>
  <c r="U26" i="14"/>
  <c r="U29" i="14"/>
  <c r="U33" i="14"/>
  <c r="S7" i="15"/>
  <c r="AA7" i="15" s="1"/>
  <c r="Z8" i="15"/>
  <c r="AK8" i="15" s="1"/>
  <c r="Y12" i="15"/>
  <c r="V14" i="15"/>
  <c r="AI14" i="15" s="1"/>
  <c r="T23" i="15"/>
  <c r="V25" i="15"/>
  <c r="V29" i="15"/>
  <c r="V10" i="23"/>
  <c r="V12" i="23"/>
  <c r="AG12" i="23" s="1"/>
  <c r="Y13" i="23"/>
  <c r="Z15" i="23"/>
  <c r="E79" i="10"/>
  <c r="E78" i="10"/>
  <c r="S19" i="5"/>
  <c r="X13" i="5"/>
  <c r="S15" i="5"/>
  <c r="V17" i="5"/>
  <c r="T19" i="5"/>
  <c r="Y13" i="5"/>
  <c r="Z15" i="5"/>
  <c r="U21" i="5"/>
  <c r="Y15" i="5"/>
  <c r="AJ15" i="5" s="1"/>
  <c r="W20" i="5"/>
  <c r="U15" i="5"/>
  <c r="Y14" i="5"/>
  <c r="W15" i="5"/>
  <c r="AH15" i="5" s="1"/>
  <c r="T14" i="5"/>
  <c r="Z18" i="5"/>
  <c r="T20" i="5"/>
  <c r="W12" i="5"/>
  <c r="U14" i="5"/>
  <c r="W18" i="5"/>
  <c r="V15" i="5"/>
  <c r="Z14" i="5"/>
  <c r="Z16" i="5"/>
  <c r="Z13" i="5"/>
  <c r="Z12" i="5"/>
  <c r="Y17" i="5"/>
  <c r="Z17" i="5"/>
  <c r="S21" i="5"/>
  <c r="T12" i="5"/>
  <c r="U13" i="5"/>
  <c r="V14" i="5"/>
  <c r="S17" i="5"/>
  <c r="V21" i="5"/>
  <c r="S13" i="5"/>
  <c r="U12" i="5"/>
  <c r="V13" i="5"/>
  <c r="W14" i="5"/>
  <c r="X15" i="5"/>
  <c r="AA15" i="5" s="1"/>
  <c r="T17" i="5"/>
  <c r="X21" i="5"/>
  <c r="S12" i="5"/>
  <c r="T13" i="5"/>
  <c r="T21" i="5"/>
  <c r="V12" i="5"/>
  <c r="W13" i="5"/>
  <c r="X14" i="5"/>
  <c r="U17" i="5"/>
  <c r="S20" i="5"/>
  <c r="Y21" i="5"/>
  <c r="E83" i="5"/>
  <c r="S18" i="5"/>
  <c r="U20" i="5"/>
  <c r="Z21" i="5"/>
  <c r="E14" i="5"/>
  <c r="E20" i="5"/>
  <c r="E26" i="5"/>
  <c r="E24" i="5"/>
  <c r="E78" i="5"/>
  <c r="E18" i="5"/>
  <c r="E28" i="5"/>
  <c r="E77" i="5"/>
  <c r="E31" i="5"/>
  <c r="E33" i="5"/>
  <c r="E16" i="5"/>
  <c r="E23" i="5"/>
  <c r="D95" i="5" s="1"/>
  <c r="E17" i="5"/>
  <c r="E30" i="5"/>
  <c r="D96" i="5" s="1"/>
  <c r="E25" i="5"/>
  <c r="O3" i="2"/>
  <c r="H2" i="23"/>
  <c r="F3" i="2"/>
  <c r="H2" i="15"/>
  <c r="R3" i="2"/>
  <c r="H2" i="14"/>
  <c r="D3" i="2"/>
  <c r="H2" i="13"/>
  <c r="H2" i="12"/>
  <c r="H3" i="2"/>
  <c r="H2" i="11"/>
  <c r="H2" i="10"/>
  <c r="I3" i="2"/>
  <c r="H2" i="4"/>
  <c r="H2" i="5"/>
  <c r="Y13" i="15"/>
  <c r="S12" i="15"/>
  <c r="U12" i="15"/>
  <c r="W12" i="15"/>
  <c r="X12" i="13"/>
  <c r="Y13" i="13"/>
  <c r="AJ13" i="13" s="1"/>
  <c r="Z25" i="13"/>
  <c r="W30" i="13"/>
  <c r="Y12" i="13"/>
  <c r="Z13" i="13"/>
  <c r="Z30" i="13"/>
  <c r="Z12" i="13"/>
  <c r="Z23" i="13"/>
  <c r="W28" i="13"/>
  <c r="Z28" i="13"/>
  <c r="W26" i="13"/>
  <c r="S12" i="13"/>
  <c r="AA12" i="13" s="1"/>
  <c r="T13" i="13"/>
  <c r="AE13" i="13" s="1"/>
  <c r="Z24" i="13"/>
  <c r="W29" i="13"/>
  <c r="T12" i="13"/>
  <c r="U13" i="13"/>
  <c r="AF13" i="13" s="1"/>
  <c r="Z29" i="13"/>
  <c r="U12" i="13"/>
  <c r="W27" i="13"/>
  <c r="T20" i="13"/>
  <c r="T19" i="13"/>
  <c r="S21" i="13"/>
  <c r="V21" i="13"/>
  <c r="T21" i="13"/>
  <c r="X21" i="13"/>
  <c r="V18" i="13"/>
  <c r="X17" i="13"/>
  <c r="U21" i="13"/>
  <c r="Y21" i="13"/>
  <c r="U20" i="13"/>
  <c r="X20" i="13"/>
  <c r="Z20" i="13"/>
  <c r="W19" i="13"/>
  <c r="Y19" i="13"/>
  <c r="S18" i="13"/>
  <c r="X18" i="13"/>
  <c r="Y18" i="13"/>
  <c r="U17" i="13"/>
  <c r="W17" i="13"/>
  <c r="Z17" i="13"/>
  <c r="S15" i="13"/>
  <c r="T15" i="13"/>
  <c r="U15" i="13"/>
  <c r="V15" i="13"/>
  <c r="W15" i="13"/>
  <c r="X15" i="13"/>
  <c r="Y15" i="13"/>
  <c r="AJ15" i="13" s="1"/>
  <c r="E83" i="13"/>
  <c r="S14" i="13"/>
  <c r="T14" i="13"/>
  <c r="U14" i="13"/>
  <c r="V14" i="13"/>
  <c r="W14" i="13"/>
  <c r="X14" i="13"/>
  <c r="B82" i="13"/>
  <c r="Y14" i="13"/>
  <c r="T11" i="23"/>
  <c r="W14" i="23"/>
  <c r="X15" i="23"/>
  <c r="B81" i="23"/>
  <c r="S8" i="23"/>
  <c r="AA8" i="23" s="1"/>
  <c r="T9" i="23"/>
  <c r="AE9" i="23" s="1"/>
  <c r="V11" i="23"/>
  <c r="AG11" i="23" s="1"/>
  <c r="Y14" i="23"/>
  <c r="T22" i="23"/>
  <c r="T24" i="23"/>
  <c r="T26" i="23"/>
  <c r="T28" i="23"/>
  <c r="T30" i="23"/>
  <c r="T32" i="23"/>
  <c r="T8" i="23"/>
  <c r="W11" i="23"/>
  <c r="Z14" i="23"/>
  <c r="W22" i="23"/>
  <c r="W24" i="23"/>
  <c r="W26" i="23"/>
  <c r="W28" i="23"/>
  <c r="W30" i="23"/>
  <c r="W32" i="23"/>
  <c r="T7" i="23"/>
  <c r="U8" i="23"/>
  <c r="AF8" i="23" s="1"/>
  <c r="V9" i="23"/>
  <c r="AG9" i="23" s="1"/>
  <c r="W10" i="23"/>
  <c r="AH10" i="23" s="1"/>
  <c r="X11" i="23"/>
  <c r="AI11" i="23" s="1"/>
  <c r="Z13" i="23"/>
  <c r="S21" i="23"/>
  <c r="Z22" i="23"/>
  <c r="Z24" i="23"/>
  <c r="Z26" i="23"/>
  <c r="Z28" i="23"/>
  <c r="Z30" i="23"/>
  <c r="Z32" i="23"/>
  <c r="U7" i="23"/>
  <c r="V8" i="23"/>
  <c r="W9" i="23"/>
  <c r="Y11" i="23"/>
  <c r="AJ11" i="23" s="1"/>
  <c r="E83" i="23"/>
  <c r="S18" i="23"/>
  <c r="T21" i="23"/>
  <c r="V7" i="23"/>
  <c r="W8" i="23"/>
  <c r="X9" i="23"/>
  <c r="Z11" i="23"/>
  <c r="AK11" i="23" s="1"/>
  <c r="U21" i="23"/>
  <c r="X8" i="23"/>
  <c r="AJ9" i="23"/>
  <c r="V21" i="23"/>
  <c r="X7" i="23"/>
  <c r="Y8" i="23"/>
  <c r="AJ8" i="23" s="1"/>
  <c r="S14" i="23"/>
  <c r="T15" i="23"/>
  <c r="AJ15" i="23" s="1"/>
  <c r="Y18" i="23"/>
  <c r="S20" i="23"/>
  <c r="X21" i="23"/>
  <c r="T23" i="23"/>
  <c r="T25" i="23"/>
  <c r="T27" i="23"/>
  <c r="T29" i="23"/>
  <c r="T31" i="23"/>
  <c r="T33" i="23"/>
  <c r="Y7" i="23"/>
  <c r="AJ7" i="23" s="1"/>
  <c r="S13" i="23"/>
  <c r="AJ13" i="23" s="1"/>
  <c r="T14" i="23"/>
  <c r="AE14" i="23" s="1"/>
  <c r="U15" i="23"/>
  <c r="U20" i="23"/>
  <c r="Y21" i="23"/>
  <c r="AJ21" i="23" s="1"/>
  <c r="W23" i="23"/>
  <c r="W25" i="23"/>
  <c r="W27" i="23"/>
  <c r="W29" i="23"/>
  <c r="W31" i="23"/>
  <c r="W33" i="23"/>
  <c r="AK7" i="23"/>
  <c r="Z20" i="23"/>
  <c r="E77" i="23"/>
  <c r="E14" i="23"/>
  <c r="AJ15" i="15"/>
  <c r="E82" i="15"/>
  <c r="T9" i="15"/>
  <c r="AE9" i="15" s="1"/>
  <c r="U10" i="15"/>
  <c r="V11" i="15"/>
  <c r="X13" i="15"/>
  <c r="AJ14" i="15"/>
  <c r="T7" i="15"/>
  <c r="V9" i="15"/>
  <c r="W10" i="15"/>
  <c r="X11" i="15"/>
  <c r="AI11" i="15" s="1"/>
  <c r="Z13" i="15"/>
  <c r="AF13" i="15" s="1"/>
  <c r="S18" i="15"/>
  <c r="S21" i="15"/>
  <c r="E83" i="15"/>
  <c r="V18" i="15"/>
  <c r="T21" i="15"/>
  <c r="V7" i="15"/>
  <c r="X9" i="15"/>
  <c r="AI9" i="15" s="1"/>
  <c r="Y10" i="15"/>
  <c r="AJ10" i="15" s="1"/>
  <c r="Z11" i="15"/>
  <c r="AK11" i="15" s="1"/>
  <c r="W18" i="15"/>
  <c r="S20" i="15"/>
  <c r="U21" i="15"/>
  <c r="Z22" i="15"/>
  <c r="T24" i="15"/>
  <c r="Z25" i="15"/>
  <c r="T27" i="15"/>
  <c r="Z28" i="15"/>
  <c r="T30" i="15"/>
  <c r="Z31" i="15"/>
  <c r="T33" i="15"/>
  <c r="W7" i="15"/>
  <c r="AI8" i="15"/>
  <c r="Y9" i="15"/>
  <c r="AJ9" i="15" s="1"/>
  <c r="Z10" i="15"/>
  <c r="S15" i="15"/>
  <c r="X18" i="15"/>
  <c r="T20" i="15"/>
  <c r="V21" i="15"/>
  <c r="U24" i="15"/>
  <c r="U27" i="15"/>
  <c r="U30" i="15"/>
  <c r="U33" i="15"/>
  <c r="Z9" i="15"/>
  <c r="AK9" i="15" s="1"/>
  <c r="AA14" i="15"/>
  <c r="Y21" i="15"/>
  <c r="V24" i="15"/>
  <c r="V27" i="15"/>
  <c r="V30" i="15"/>
  <c r="V33" i="15"/>
  <c r="Y7" i="15"/>
  <c r="AJ7" i="15" s="1"/>
  <c r="S13" i="15"/>
  <c r="AE14" i="15"/>
  <c r="X20" i="15"/>
  <c r="Z21" i="15"/>
  <c r="W24" i="15"/>
  <c r="W27" i="15"/>
  <c r="W30" i="15"/>
  <c r="W33" i="15"/>
  <c r="Z7" i="15"/>
  <c r="T13" i="15"/>
  <c r="U17" i="15"/>
  <c r="Y20" i="15"/>
  <c r="Z24" i="15"/>
  <c r="Z27" i="15"/>
  <c r="Z30" i="15"/>
  <c r="Z33" i="15"/>
  <c r="AE12" i="15"/>
  <c r="U13" i="15"/>
  <c r="V17" i="15"/>
  <c r="AE11" i="15"/>
  <c r="W19" i="15"/>
  <c r="W23" i="15"/>
  <c r="W26" i="15"/>
  <c r="W29" i="15"/>
  <c r="W32" i="15"/>
  <c r="E77" i="15"/>
  <c r="E79" i="15"/>
  <c r="E78" i="15"/>
  <c r="U8" i="14"/>
  <c r="Z9" i="14"/>
  <c r="U11" i="14"/>
  <c r="Z12" i="14"/>
  <c r="U14" i="14"/>
  <c r="Z15" i="14"/>
  <c r="S24" i="14"/>
  <c r="U25" i="14"/>
  <c r="W26" i="14"/>
  <c r="Z27" i="14"/>
  <c r="S30" i="14"/>
  <c r="U31" i="14"/>
  <c r="AF31" i="14" s="1"/>
  <c r="W32" i="14"/>
  <c r="AH32" i="14" s="1"/>
  <c r="Z33" i="14"/>
  <c r="W8" i="14"/>
  <c r="W11" i="14"/>
  <c r="W14" i="14"/>
  <c r="S18" i="14"/>
  <c r="T24" i="14"/>
  <c r="T30" i="14"/>
  <c r="H81" i="14"/>
  <c r="X8" i="14"/>
  <c r="X11" i="14"/>
  <c r="X14" i="14"/>
  <c r="X18" i="14"/>
  <c r="T20" i="14"/>
  <c r="S23" i="14"/>
  <c r="AF23" i="14" s="1"/>
  <c r="U24" i="14"/>
  <c r="W25" i="14"/>
  <c r="Z26" i="14"/>
  <c r="S29" i="14"/>
  <c r="AF29" i="14" s="1"/>
  <c r="U30" i="14"/>
  <c r="W31" i="14"/>
  <c r="AH31" i="14" s="1"/>
  <c r="Z32" i="14"/>
  <c r="Y8" i="14"/>
  <c r="Y11" i="14"/>
  <c r="Y14" i="14"/>
  <c r="E83" i="14"/>
  <c r="Z18" i="14"/>
  <c r="T23" i="14"/>
  <c r="V24" i="14"/>
  <c r="X25" i="14"/>
  <c r="T29" i="14"/>
  <c r="V30" i="14"/>
  <c r="X31" i="14"/>
  <c r="Z8" i="14"/>
  <c r="Z11" i="14"/>
  <c r="Z14" i="14"/>
  <c r="W24" i="14"/>
  <c r="W30" i="14"/>
  <c r="W10" i="14"/>
  <c r="W13" i="14"/>
  <c r="AE22" i="14"/>
  <c r="V23" i="14"/>
  <c r="AG23" i="14" s="1"/>
  <c r="X24" i="14"/>
  <c r="AE28" i="14"/>
  <c r="V29" i="14"/>
  <c r="X30" i="14"/>
  <c r="W23" i="14"/>
  <c r="AH23" i="14" s="1"/>
  <c r="Z24" i="14"/>
  <c r="AF27" i="14"/>
  <c r="W29" i="14"/>
  <c r="AH29" i="14" s="1"/>
  <c r="Z30" i="14"/>
  <c r="AF33" i="14"/>
  <c r="AG22" i="14"/>
  <c r="X23" i="14"/>
  <c r="X29" i="14"/>
  <c r="AF26" i="14"/>
  <c r="AF32" i="14"/>
  <c r="W9" i="14"/>
  <c r="W12" i="14"/>
  <c r="W15" i="14"/>
  <c r="Y19" i="14"/>
  <c r="S21" i="14"/>
  <c r="X22" i="14"/>
  <c r="T26" i="14"/>
  <c r="V27" i="14"/>
  <c r="T32" i="14"/>
  <c r="AE32" i="14" s="1"/>
  <c r="V33" i="14"/>
  <c r="E77" i="14"/>
  <c r="E79" i="14"/>
  <c r="E79" i="13"/>
  <c r="E14" i="13"/>
  <c r="E78" i="13"/>
  <c r="E77" i="13"/>
  <c r="T18" i="12"/>
  <c r="W18" i="12"/>
  <c r="W33" i="12"/>
  <c r="Y18" i="12"/>
  <c r="W25" i="12"/>
  <c r="X33" i="12"/>
  <c r="X25" i="12"/>
  <c r="X27" i="12"/>
  <c r="X29" i="12"/>
  <c r="X31" i="12"/>
  <c r="Z25" i="12"/>
  <c r="Z27" i="12"/>
  <c r="Z29" i="12"/>
  <c r="Z31" i="12"/>
  <c r="E83" i="12"/>
  <c r="U21" i="12"/>
  <c r="AF21" i="12" s="1"/>
  <c r="W24" i="12"/>
  <c r="X24" i="12"/>
  <c r="Z24" i="12"/>
  <c r="T16" i="12"/>
  <c r="S18" i="12"/>
  <c r="U19" i="12"/>
  <c r="Y20" i="12"/>
  <c r="Y21" i="12"/>
  <c r="Z26" i="12"/>
  <c r="Z28" i="12"/>
  <c r="Z30" i="12"/>
  <c r="E77" i="12"/>
  <c r="E79" i="12"/>
  <c r="S9" i="11"/>
  <c r="AA9" i="11" s="1"/>
  <c r="T10" i="11"/>
  <c r="AE10" i="11" s="1"/>
  <c r="U11" i="11"/>
  <c r="V12" i="11"/>
  <c r="AG12" i="11" s="1"/>
  <c r="W13" i="11"/>
  <c r="X14" i="11"/>
  <c r="Y19" i="11"/>
  <c r="S21" i="11"/>
  <c r="U22" i="11"/>
  <c r="S7" i="11"/>
  <c r="AA7" i="11" s="1"/>
  <c r="V10" i="11"/>
  <c r="AK14" i="11"/>
  <c r="Z22" i="11"/>
  <c r="T7" i="11"/>
  <c r="AE7" i="11" s="1"/>
  <c r="AG9" i="11"/>
  <c r="W10" i="11"/>
  <c r="U7" i="11"/>
  <c r="AG8" i="11"/>
  <c r="X10" i="11"/>
  <c r="Y11" i="11"/>
  <c r="AJ11" i="11" s="1"/>
  <c r="Z12" i="11"/>
  <c r="AK12" i="11" s="1"/>
  <c r="E83" i="11"/>
  <c r="V18" i="11"/>
  <c r="X21" i="11"/>
  <c r="Z24" i="11"/>
  <c r="W26" i="11"/>
  <c r="W28" i="11"/>
  <c r="W30" i="11"/>
  <c r="W32" i="11"/>
  <c r="V7" i="11"/>
  <c r="Y10" i="11"/>
  <c r="AJ10" i="11" s="1"/>
  <c r="Z11" i="11"/>
  <c r="AK11" i="11" s="1"/>
  <c r="X18" i="11"/>
  <c r="S20" i="11"/>
  <c r="Y21" i="11"/>
  <c r="Z26" i="11"/>
  <c r="Z28" i="11"/>
  <c r="Z30" i="11"/>
  <c r="Z32" i="11"/>
  <c r="W7" i="11"/>
  <c r="AJ9" i="11"/>
  <c r="Z10" i="11"/>
  <c r="U20" i="11"/>
  <c r="X7" i="11"/>
  <c r="AJ8" i="11"/>
  <c r="AK9" i="11"/>
  <c r="X20" i="11"/>
  <c r="AG11" i="11"/>
  <c r="Y7" i="11"/>
  <c r="AK8" i="11"/>
  <c r="S13" i="11"/>
  <c r="AA13" i="11" s="1"/>
  <c r="T14" i="11"/>
  <c r="Z20" i="11"/>
  <c r="T25" i="11"/>
  <c r="Z7" i="11"/>
  <c r="X17" i="11"/>
  <c r="W19" i="11"/>
  <c r="T22" i="11"/>
  <c r="Z25" i="11"/>
  <c r="Z27" i="11"/>
  <c r="Z29" i="11"/>
  <c r="Z31" i="11"/>
  <c r="E78" i="11"/>
  <c r="E77" i="11"/>
  <c r="U21" i="10"/>
  <c r="X23" i="10"/>
  <c r="AI23" i="10" s="1"/>
  <c r="Y24" i="10"/>
  <c r="AJ24" i="10" s="1"/>
  <c r="AH30" i="10"/>
  <c r="S31" i="10"/>
  <c r="AE31" i="10" s="1"/>
  <c r="T32" i="10"/>
  <c r="U33" i="10"/>
  <c r="E83" i="10"/>
  <c r="AJ22" i="10"/>
  <c r="S29" i="10"/>
  <c r="X33" i="10"/>
  <c r="T18" i="10"/>
  <c r="Y21" i="10"/>
  <c r="AH27" i="10"/>
  <c r="S28" i="10"/>
  <c r="T29" i="10"/>
  <c r="U30" i="10"/>
  <c r="V31" i="10"/>
  <c r="X32" i="10"/>
  <c r="Y33" i="10"/>
  <c r="S16" i="10"/>
  <c r="V18" i="10"/>
  <c r="V20" i="10"/>
  <c r="Z21" i="10"/>
  <c r="S27" i="10"/>
  <c r="T28" i="10"/>
  <c r="AE28" i="10" s="1"/>
  <c r="U29" i="10"/>
  <c r="V30" i="10"/>
  <c r="AG30" i="10" s="1"/>
  <c r="X31" i="10"/>
  <c r="Y32" i="10"/>
  <c r="Z33" i="10"/>
  <c r="T16" i="10"/>
  <c r="W18" i="10"/>
  <c r="X20" i="10"/>
  <c r="AH25" i="10"/>
  <c r="S26" i="10"/>
  <c r="AH26" i="10" s="1"/>
  <c r="T27" i="10"/>
  <c r="AE27" i="10" s="1"/>
  <c r="U28" i="10"/>
  <c r="V29" i="10"/>
  <c r="X30" i="10"/>
  <c r="AI30" i="10" s="1"/>
  <c r="Y31" i="10"/>
  <c r="Z32" i="10"/>
  <c r="U16" i="10"/>
  <c r="X18" i="10"/>
  <c r="AG25" i="10"/>
  <c r="AE26" i="10"/>
  <c r="V28" i="10"/>
  <c r="X29" i="10"/>
  <c r="AJ30" i="10"/>
  <c r="V16" i="10"/>
  <c r="X28" i="10"/>
  <c r="Y29" i="10"/>
  <c r="W16" i="10"/>
  <c r="AH22" i="10"/>
  <c r="S23" i="10"/>
  <c r="AJ23" i="10" s="1"/>
  <c r="T24" i="10"/>
  <c r="AE24" i="10" s="1"/>
  <c r="U25" i="10"/>
  <c r="V26" i="10"/>
  <c r="X27" i="10"/>
  <c r="Y28" i="10"/>
  <c r="Z29" i="10"/>
  <c r="AI26" i="10"/>
  <c r="Y16" i="10"/>
  <c r="U19" i="10"/>
  <c r="AE22" i="10"/>
  <c r="U23" i="10"/>
  <c r="S33" i="10"/>
  <c r="AG33" i="10" s="1"/>
  <c r="Z17" i="10"/>
  <c r="AK17" i="10" s="1"/>
  <c r="W19" i="10"/>
  <c r="T21" i="10"/>
  <c r="V23" i="10"/>
  <c r="X24" i="10"/>
  <c r="AI24" i="10" s="1"/>
  <c r="AJ25" i="10"/>
  <c r="S32" i="10"/>
  <c r="AG32" i="10" s="1"/>
  <c r="T33" i="10"/>
  <c r="E77" i="10"/>
  <c r="E14" i="10"/>
  <c r="AD9" i="23"/>
  <c r="AL9" i="23" s="1"/>
  <c r="AD10" i="23"/>
  <c r="AL10" i="23" s="1"/>
  <c r="AD11" i="23"/>
  <c r="AL11" i="23" s="1"/>
  <c r="AD12" i="23"/>
  <c r="AD15" i="23"/>
  <c r="S17" i="23"/>
  <c r="T18" i="23"/>
  <c r="U19" i="23"/>
  <c r="V20" i="23"/>
  <c r="W21" i="23"/>
  <c r="X22" i="23"/>
  <c r="X23" i="23"/>
  <c r="X24" i="23"/>
  <c r="X25" i="23"/>
  <c r="X26" i="23"/>
  <c r="X27" i="23"/>
  <c r="X28" i="23"/>
  <c r="X29" i="23"/>
  <c r="X30" i="23"/>
  <c r="X31" i="23"/>
  <c r="X32" i="23"/>
  <c r="X33" i="23"/>
  <c r="AE10" i="23"/>
  <c r="AE11" i="23"/>
  <c r="AE13" i="23"/>
  <c r="AE15" i="23"/>
  <c r="S16" i="23"/>
  <c r="T17" i="23"/>
  <c r="U18" i="23"/>
  <c r="V19" i="23"/>
  <c r="W20" i="23"/>
  <c r="Y22" i="23"/>
  <c r="Y23" i="23"/>
  <c r="Y24" i="23"/>
  <c r="Y25" i="23"/>
  <c r="Y26" i="23"/>
  <c r="Y27" i="23"/>
  <c r="Y28" i="23"/>
  <c r="AE28" i="23" s="1"/>
  <c r="Y29" i="23"/>
  <c r="Y30" i="23"/>
  <c r="Y31" i="23"/>
  <c r="Y32" i="23"/>
  <c r="Y33" i="23"/>
  <c r="AF7" i="23"/>
  <c r="AF9" i="23"/>
  <c r="AF10" i="23"/>
  <c r="AF11" i="23"/>
  <c r="AF13" i="23"/>
  <c r="T16" i="23"/>
  <c r="Z33" i="23"/>
  <c r="U16" i="23"/>
  <c r="V17" i="23"/>
  <c r="W18" i="23"/>
  <c r="X19" i="23"/>
  <c r="Y20" i="23"/>
  <c r="E22" i="23"/>
  <c r="E23" i="23"/>
  <c r="D95" i="23" s="1"/>
  <c r="E24" i="23"/>
  <c r="E25" i="23"/>
  <c r="E26" i="23"/>
  <c r="E27" i="23"/>
  <c r="E28" i="23"/>
  <c r="E29" i="23"/>
  <c r="E30" i="23"/>
  <c r="D96" i="23" s="1"/>
  <c r="E31" i="23"/>
  <c r="E32" i="23"/>
  <c r="E33" i="23"/>
  <c r="AH7" i="23"/>
  <c r="AH8" i="23"/>
  <c r="AH9" i="23"/>
  <c r="AH11" i="23"/>
  <c r="V16" i="23"/>
  <c r="E21" i="23"/>
  <c r="E81" i="23"/>
  <c r="H83" i="23"/>
  <c r="AI9" i="23"/>
  <c r="AI10" i="23"/>
  <c r="AI13" i="23"/>
  <c r="W16" i="23"/>
  <c r="Z19" i="23"/>
  <c r="E20" i="23"/>
  <c r="H81" i="23"/>
  <c r="X16" i="23"/>
  <c r="E19" i="23"/>
  <c r="B82" i="23"/>
  <c r="Y16" i="23"/>
  <c r="E18" i="23"/>
  <c r="AA18" i="23"/>
  <c r="S22" i="23"/>
  <c r="S23" i="23"/>
  <c r="AK23" i="23" s="1"/>
  <c r="S24" i="23"/>
  <c r="AE24" i="23" s="1"/>
  <c r="S25" i="23"/>
  <c r="S26" i="23"/>
  <c r="S27" i="23"/>
  <c r="S28" i="23"/>
  <c r="S29" i="23"/>
  <c r="S30" i="23"/>
  <c r="AG30" i="23" s="1"/>
  <c r="S31" i="23"/>
  <c r="S32" i="23"/>
  <c r="AG32" i="23" s="1"/>
  <c r="S33" i="23"/>
  <c r="AE33" i="23" s="1"/>
  <c r="E82" i="23"/>
  <c r="Z16" i="23"/>
  <c r="E17" i="23"/>
  <c r="H82" i="23"/>
  <c r="E16" i="23"/>
  <c r="U22" i="23"/>
  <c r="U23" i="23"/>
  <c r="U24" i="23"/>
  <c r="U25" i="23"/>
  <c r="U26" i="23"/>
  <c r="U27" i="23"/>
  <c r="AF27" i="23" s="1"/>
  <c r="U28" i="23"/>
  <c r="U29" i="23"/>
  <c r="U30" i="23"/>
  <c r="U31" i="23"/>
  <c r="U32" i="23"/>
  <c r="U33" i="23"/>
  <c r="B83" i="23"/>
  <c r="E8" i="23"/>
  <c r="E9" i="23"/>
  <c r="E10" i="23"/>
  <c r="E11" i="23"/>
  <c r="E12" i="23"/>
  <c r="E13" i="23"/>
  <c r="E15" i="23"/>
  <c r="AA22" i="15"/>
  <c r="AA24" i="15"/>
  <c r="AA27" i="15"/>
  <c r="AA30" i="15"/>
  <c r="AA33" i="15"/>
  <c r="AA23" i="15"/>
  <c r="AA26" i="15"/>
  <c r="AA29" i="15"/>
  <c r="AA32" i="15"/>
  <c r="AA25" i="15"/>
  <c r="AA28" i="15"/>
  <c r="AA31" i="15"/>
  <c r="H83" i="15"/>
  <c r="AD7" i="15"/>
  <c r="AL7" i="15" s="1"/>
  <c r="AD8" i="15"/>
  <c r="AL8" i="15" s="1"/>
  <c r="AD9" i="15"/>
  <c r="AL9" i="15" s="1"/>
  <c r="AD10" i="15"/>
  <c r="AL10" i="15" s="1"/>
  <c r="AD11" i="15"/>
  <c r="AL11" i="15" s="1"/>
  <c r="AD12" i="15"/>
  <c r="AD14" i="15"/>
  <c r="AD15" i="15"/>
  <c r="S17" i="15"/>
  <c r="T18" i="15"/>
  <c r="AA18" i="15" s="1"/>
  <c r="U19" i="15"/>
  <c r="V20" i="15"/>
  <c r="AG20" i="15" s="1"/>
  <c r="W21" i="15"/>
  <c r="X22" i="15"/>
  <c r="X23" i="15"/>
  <c r="X24" i="15"/>
  <c r="X25" i="15"/>
  <c r="X26" i="15"/>
  <c r="X27" i="15"/>
  <c r="X28" i="15"/>
  <c r="X29" i="15"/>
  <c r="X30" i="15"/>
  <c r="X31" i="15"/>
  <c r="AI31" i="15" s="1"/>
  <c r="X32" i="15"/>
  <c r="X33" i="15"/>
  <c r="S16" i="15"/>
  <c r="T17" i="15"/>
  <c r="U18" i="15"/>
  <c r="V19" i="15"/>
  <c r="Y22" i="15"/>
  <c r="AJ22" i="15" s="1"/>
  <c r="Y23" i="15"/>
  <c r="AJ23" i="15" s="1"/>
  <c r="Y24" i="15"/>
  <c r="AJ24" i="15" s="1"/>
  <c r="Y25" i="15"/>
  <c r="AJ25" i="15" s="1"/>
  <c r="Y26" i="15"/>
  <c r="AJ26" i="15" s="1"/>
  <c r="Y27" i="15"/>
  <c r="AJ27" i="15" s="1"/>
  <c r="Y28" i="15"/>
  <c r="AJ28" i="15" s="1"/>
  <c r="Y29" i="15"/>
  <c r="AJ29" i="15" s="1"/>
  <c r="Y30" i="15"/>
  <c r="AJ30" i="15" s="1"/>
  <c r="Y31" i="15"/>
  <c r="AJ31" i="15" s="1"/>
  <c r="Y32" i="15"/>
  <c r="AJ32" i="15" s="1"/>
  <c r="Y33" i="15"/>
  <c r="AJ33" i="15" s="1"/>
  <c r="AF7" i="15"/>
  <c r="AF8" i="15"/>
  <c r="AF9" i="15"/>
  <c r="AF10" i="15"/>
  <c r="AF11" i="15"/>
  <c r="AF12" i="15"/>
  <c r="AF14" i="15"/>
  <c r="T16" i="15"/>
  <c r="AG7" i="15"/>
  <c r="AG8" i="15"/>
  <c r="AG9" i="15"/>
  <c r="AG10" i="15"/>
  <c r="AG11" i="15"/>
  <c r="AG12" i="15"/>
  <c r="AG13" i="15"/>
  <c r="AG14" i="15"/>
  <c r="U16" i="15"/>
  <c r="X19" i="15"/>
  <c r="E22" i="15"/>
  <c r="E23" i="15"/>
  <c r="D95" i="15" s="1"/>
  <c r="E24" i="15"/>
  <c r="E25" i="15"/>
  <c r="E26" i="15"/>
  <c r="E27" i="15"/>
  <c r="E28" i="15"/>
  <c r="E29" i="15"/>
  <c r="E30" i="15"/>
  <c r="D96" i="15" s="1"/>
  <c r="E31" i="15"/>
  <c r="E32" i="15"/>
  <c r="E33" i="15"/>
  <c r="B81" i="15"/>
  <c r="AH7" i="15"/>
  <c r="AH8" i="15"/>
  <c r="AH10" i="15"/>
  <c r="AH11" i="15"/>
  <c r="AH12" i="15"/>
  <c r="AH13" i="15"/>
  <c r="AH14" i="15"/>
  <c r="V16" i="15"/>
  <c r="AG16" i="15" s="1"/>
  <c r="Y19" i="15"/>
  <c r="E21" i="15"/>
  <c r="E81" i="15"/>
  <c r="W16" i="15"/>
  <c r="X17" i="15"/>
  <c r="Y18" i="15"/>
  <c r="AJ18" i="15" s="1"/>
  <c r="Z19" i="15"/>
  <c r="E20" i="15"/>
  <c r="AA20" i="15"/>
  <c r="H81" i="15"/>
  <c r="X16" i="15"/>
  <c r="Y17" i="15"/>
  <c r="E19" i="15"/>
  <c r="B82" i="15"/>
  <c r="Y16" i="15"/>
  <c r="E18" i="15"/>
  <c r="Z16" i="15"/>
  <c r="H82" i="15"/>
  <c r="E16" i="15"/>
  <c r="B83" i="15"/>
  <c r="E8" i="15"/>
  <c r="E9" i="15"/>
  <c r="E10" i="15"/>
  <c r="E11" i="15"/>
  <c r="E12" i="15"/>
  <c r="E13" i="15"/>
  <c r="E15" i="15"/>
  <c r="AI27" i="14"/>
  <c r="AJ27" i="14"/>
  <c r="AI33" i="14"/>
  <c r="AJ33" i="14"/>
  <c r="AI26" i="14"/>
  <c r="AJ26" i="14"/>
  <c r="AE27" i="14"/>
  <c r="AI32" i="14"/>
  <c r="AJ32" i="14"/>
  <c r="AE33" i="14"/>
  <c r="AE26" i="14"/>
  <c r="AG27" i="14"/>
  <c r="AI31" i="14"/>
  <c r="AJ31" i="14"/>
  <c r="AG33" i="14"/>
  <c r="AH27" i="14"/>
  <c r="AH33" i="14"/>
  <c r="AI24" i="14"/>
  <c r="AJ24" i="14"/>
  <c r="AG26" i="14"/>
  <c r="AJ30" i="14"/>
  <c r="AE31" i="14"/>
  <c r="AG32" i="14"/>
  <c r="AF24" i="14"/>
  <c r="AH26" i="14"/>
  <c r="AI23" i="14"/>
  <c r="AJ23" i="14"/>
  <c r="AE24" i="14"/>
  <c r="AG25" i="14"/>
  <c r="AI29" i="14"/>
  <c r="AJ29" i="14"/>
  <c r="AG31" i="14"/>
  <c r="AI22" i="14"/>
  <c r="AJ22" i="14"/>
  <c r="AE23" i="14"/>
  <c r="AG24" i="14"/>
  <c r="AI28" i="14"/>
  <c r="AJ28" i="14"/>
  <c r="AE29" i="14"/>
  <c r="AH24" i="14"/>
  <c r="S17" i="14"/>
  <c r="T18" i="14"/>
  <c r="U19" i="14"/>
  <c r="AE19" i="14" s="1"/>
  <c r="V20" i="14"/>
  <c r="W21" i="14"/>
  <c r="AK24" i="14"/>
  <c r="AK26" i="14"/>
  <c r="AK27" i="14"/>
  <c r="AK28" i="14"/>
  <c r="AK29" i="14"/>
  <c r="AK31" i="14"/>
  <c r="AK32" i="14"/>
  <c r="AK33" i="14"/>
  <c r="S16" i="14"/>
  <c r="T17" i="14"/>
  <c r="U18" i="14"/>
  <c r="V19" i="14"/>
  <c r="W20" i="14"/>
  <c r="X21" i="14"/>
  <c r="S7" i="14"/>
  <c r="AF7" i="14" s="1"/>
  <c r="S8" i="14"/>
  <c r="S9" i="14"/>
  <c r="AF9" i="14" s="1"/>
  <c r="S10" i="14"/>
  <c r="S11" i="14"/>
  <c r="AF11" i="14" s="1"/>
  <c r="S12" i="14"/>
  <c r="AF12" i="14" s="1"/>
  <c r="S13" i="14"/>
  <c r="S14" i="14"/>
  <c r="S15" i="14"/>
  <c r="T16" i="14"/>
  <c r="U17" i="14"/>
  <c r="V18" i="14"/>
  <c r="W19" i="14"/>
  <c r="X20" i="14"/>
  <c r="Y21" i="14"/>
  <c r="AJ21" i="14" s="1"/>
  <c r="H83" i="14"/>
  <c r="T7" i="14"/>
  <c r="AE7" i="14" s="1"/>
  <c r="T8" i="14"/>
  <c r="T9" i="14"/>
  <c r="T10" i="14"/>
  <c r="T11" i="14"/>
  <c r="T12" i="14"/>
  <c r="T13" i="14"/>
  <c r="T14" i="14"/>
  <c r="AE14" i="14" s="1"/>
  <c r="T15" i="14"/>
  <c r="U16" i="14"/>
  <c r="V17" i="14"/>
  <c r="W18" i="14"/>
  <c r="X19" i="14"/>
  <c r="AA19" i="14" s="1"/>
  <c r="Y20" i="14"/>
  <c r="Z21" i="14"/>
  <c r="E22" i="14"/>
  <c r="AA22" i="14"/>
  <c r="E23" i="14"/>
  <c r="D95" i="14" s="1"/>
  <c r="AA23" i="14"/>
  <c r="E24" i="14"/>
  <c r="AA24" i="14"/>
  <c r="E25" i="14"/>
  <c r="E26" i="14"/>
  <c r="AA26" i="14"/>
  <c r="E27" i="14"/>
  <c r="AA27" i="14"/>
  <c r="E28" i="14"/>
  <c r="AA28" i="14"/>
  <c r="E29" i="14"/>
  <c r="AA29" i="14"/>
  <c r="E30" i="14"/>
  <c r="D96" i="14" s="1"/>
  <c r="E31" i="14"/>
  <c r="AA31" i="14"/>
  <c r="E32" i="14"/>
  <c r="AA32" i="14"/>
  <c r="E33" i="14"/>
  <c r="AA33" i="14"/>
  <c r="B81" i="14"/>
  <c r="V16" i="14"/>
  <c r="E21" i="14"/>
  <c r="E81" i="14"/>
  <c r="V7" i="14"/>
  <c r="AG7" i="14" s="1"/>
  <c r="W16" i="14"/>
  <c r="X17" i="14"/>
  <c r="E20" i="14"/>
  <c r="AD22" i="14"/>
  <c r="AL22" i="14" s="1"/>
  <c r="AD23" i="14"/>
  <c r="AL23" i="14" s="1"/>
  <c r="AD24" i="14"/>
  <c r="AL24" i="14" s="1"/>
  <c r="AD26" i="14"/>
  <c r="AL26" i="14" s="1"/>
  <c r="AD27" i="14"/>
  <c r="AL27" i="14" s="1"/>
  <c r="AD28" i="14"/>
  <c r="AL28" i="14" s="1"/>
  <c r="AD29" i="14"/>
  <c r="AL29" i="14" s="1"/>
  <c r="AD30" i="14"/>
  <c r="AL30" i="14" s="1"/>
  <c r="AD31" i="14"/>
  <c r="AL31" i="14" s="1"/>
  <c r="AD32" i="14"/>
  <c r="AL32" i="14" s="1"/>
  <c r="AD33" i="14"/>
  <c r="AL33" i="14" s="1"/>
  <c r="X16" i="14"/>
  <c r="Y17" i="14"/>
  <c r="E19" i="14"/>
  <c r="B82" i="14"/>
  <c r="Y16" i="14"/>
  <c r="AJ16" i="14" s="1"/>
  <c r="E18" i="14"/>
  <c r="E82" i="14"/>
  <c r="Z16" i="14"/>
  <c r="E17" i="14"/>
  <c r="H82" i="14"/>
  <c r="E16" i="14"/>
  <c r="B83" i="14"/>
  <c r="E9" i="14"/>
  <c r="E10" i="14"/>
  <c r="E11" i="14"/>
  <c r="E12" i="14"/>
  <c r="E13" i="14"/>
  <c r="E15" i="14"/>
  <c r="AH33" i="13"/>
  <c r="H83" i="13"/>
  <c r="AD7" i="13"/>
  <c r="AL7" i="13" s="1"/>
  <c r="AD8" i="13"/>
  <c r="AL8" i="13" s="1"/>
  <c r="AD9" i="13"/>
  <c r="AL9" i="13" s="1"/>
  <c r="AD10" i="13"/>
  <c r="AL10" i="13" s="1"/>
  <c r="AD11" i="13"/>
  <c r="AL11" i="13" s="1"/>
  <c r="AD13" i="13"/>
  <c r="AL13" i="13" s="1"/>
  <c r="S17" i="13"/>
  <c r="T18" i="13"/>
  <c r="U19" i="13"/>
  <c r="V20" i="13"/>
  <c r="W21" i="13"/>
  <c r="X22" i="13"/>
  <c r="X23" i="13"/>
  <c r="X24" i="13"/>
  <c r="X25" i="13"/>
  <c r="X26" i="13"/>
  <c r="X27" i="13"/>
  <c r="X28" i="13"/>
  <c r="X29" i="13"/>
  <c r="X30" i="13"/>
  <c r="X31" i="13"/>
  <c r="X32" i="13"/>
  <c r="X33" i="13"/>
  <c r="AE7" i="13"/>
  <c r="AE8" i="13"/>
  <c r="AE9" i="13"/>
  <c r="AE10" i="13"/>
  <c r="AE11" i="13"/>
  <c r="AE12" i="13"/>
  <c r="S16" i="13"/>
  <c r="T17" i="13"/>
  <c r="U18" i="13"/>
  <c r="V19" i="13"/>
  <c r="W20" i="13"/>
  <c r="Y22" i="13"/>
  <c r="Y23" i="13"/>
  <c r="AJ23" i="13" s="1"/>
  <c r="Y24" i="13"/>
  <c r="Y25" i="13"/>
  <c r="Y26" i="13"/>
  <c r="Y27" i="13"/>
  <c r="Y28" i="13"/>
  <c r="Y29" i="13"/>
  <c r="Y30" i="13"/>
  <c r="Y31" i="13"/>
  <c r="Y32" i="13"/>
  <c r="Y33" i="13"/>
  <c r="AF7" i="13"/>
  <c r="AF8" i="13"/>
  <c r="AF9" i="13"/>
  <c r="AF10" i="13"/>
  <c r="AF11" i="13"/>
  <c r="AF15" i="13"/>
  <c r="T16" i="13"/>
  <c r="Z32" i="13"/>
  <c r="Z33" i="13"/>
  <c r="U16" i="13"/>
  <c r="V17" i="13"/>
  <c r="W18" i="13"/>
  <c r="X19" i="13"/>
  <c r="Y20" i="13"/>
  <c r="E22" i="13"/>
  <c r="E23" i="13"/>
  <c r="D95" i="13" s="1"/>
  <c r="E24" i="13"/>
  <c r="E25" i="13"/>
  <c r="E26" i="13"/>
  <c r="E27" i="13"/>
  <c r="E28" i="13"/>
  <c r="E29" i="13"/>
  <c r="E30" i="13"/>
  <c r="D96" i="13" s="1"/>
  <c r="E31" i="13"/>
  <c r="E32" i="13"/>
  <c r="E33" i="13"/>
  <c r="B81" i="13"/>
  <c r="AH7" i="13"/>
  <c r="AH8" i="13"/>
  <c r="AH9" i="13"/>
  <c r="AH10" i="13"/>
  <c r="AH11" i="13"/>
  <c r="AH13" i="13"/>
  <c r="V16" i="13"/>
  <c r="E21" i="13"/>
  <c r="E81" i="13"/>
  <c r="W16" i="13"/>
  <c r="E20" i="13"/>
  <c r="H81" i="13"/>
  <c r="X16" i="13"/>
  <c r="E19" i="13"/>
  <c r="Y16" i="13"/>
  <c r="E18" i="13"/>
  <c r="S22" i="13"/>
  <c r="S23" i="13"/>
  <c r="S24" i="13"/>
  <c r="AK24" i="13" s="1"/>
  <c r="S25" i="13"/>
  <c r="S26" i="13"/>
  <c r="S27" i="13"/>
  <c r="AG27" i="13" s="1"/>
  <c r="S28" i="13"/>
  <c r="S29" i="13"/>
  <c r="S30" i="13"/>
  <c r="S31" i="13"/>
  <c r="AH31" i="13" s="1"/>
  <c r="S32" i="13"/>
  <c r="S33" i="13"/>
  <c r="E82" i="13"/>
  <c r="Z16" i="13"/>
  <c r="E17" i="13"/>
  <c r="T22" i="13"/>
  <c r="T23" i="13"/>
  <c r="T24" i="13"/>
  <c r="T25" i="13"/>
  <c r="T26" i="13"/>
  <c r="T27" i="13"/>
  <c r="T28" i="13"/>
  <c r="AE28" i="13" s="1"/>
  <c r="T29" i="13"/>
  <c r="T30" i="13"/>
  <c r="T31" i="13"/>
  <c r="T32" i="13"/>
  <c r="T33" i="13"/>
  <c r="H82" i="13"/>
  <c r="E16" i="13"/>
  <c r="S20" i="13"/>
  <c r="U22" i="13"/>
  <c r="U23" i="13"/>
  <c r="U24" i="13"/>
  <c r="U25" i="13"/>
  <c r="AF25" i="13" s="1"/>
  <c r="U26" i="13"/>
  <c r="U27" i="13"/>
  <c r="U28" i="13"/>
  <c r="U29" i="13"/>
  <c r="U30" i="13"/>
  <c r="U31" i="13"/>
  <c r="U32" i="13"/>
  <c r="U33" i="13"/>
  <c r="B83" i="13"/>
  <c r="E8" i="13"/>
  <c r="E9" i="13"/>
  <c r="E10" i="13"/>
  <c r="E11" i="13"/>
  <c r="E12" i="13"/>
  <c r="E13" i="13"/>
  <c r="E15" i="13"/>
  <c r="H83" i="12"/>
  <c r="S16" i="12"/>
  <c r="T17" i="12"/>
  <c r="U18" i="12"/>
  <c r="V19" i="12"/>
  <c r="Y22" i="12"/>
  <c r="Y23" i="12"/>
  <c r="Y24" i="12"/>
  <c r="Y25" i="12"/>
  <c r="Y26" i="12"/>
  <c r="Y27" i="12"/>
  <c r="Y28" i="12"/>
  <c r="Y29" i="12"/>
  <c r="Y30" i="12"/>
  <c r="Y31" i="12"/>
  <c r="Y32" i="12"/>
  <c r="Y33" i="12"/>
  <c r="S7" i="12"/>
  <c r="S8" i="12"/>
  <c r="S9" i="12"/>
  <c r="S10" i="12"/>
  <c r="S11" i="12"/>
  <c r="S12" i="12"/>
  <c r="S13" i="12"/>
  <c r="S14" i="12"/>
  <c r="S15" i="12"/>
  <c r="Z32" i="12"/>
  <c r="Z33" i="12"/>
  <c r="T7" i="12"/>
  <c r="T8" i="12"/>
  <c r="T9" i="12"/>
  <c r="T10" i="12"/>
  <c r="T11" i="12"/>
  <c r="T12" i="12"/>
  <c r="T13" i="12"/>
  <c r="T14" i="12"/>
  <c r="T15" i="12"/>
  <c r="U16" i="12"/>
  <c r="E22" i="12"/>
  <c r="E23" i="12"/>
  <c r="D95" i="12" s="1"/>
  <c r="E24" i="12"/>
  <c r="E25" i="12"/>
  <c r="E26" i="12"/>
  <c r="E27" i="12"/>
  <c r="E28" i="12"/>
  <c r="E29" i="12"/>
  <c r="E30" i="12"/>
  <c r="D96" i="12" s="1"/>
  <c r="E31" i="12"/>
  <c r="E32" i="12"/>
  <c r="E33" i="12"/>
  <c r="B81" i="12"/>
  <c r="U7" i="12"/>
  <c r="U8" i="12"/>
  <c r="U9" i="12"/>
  <c r="U10" i="12"/>
  <c r="U11" i="12"/>
  <c r="U12" i="12"/>
  <c r="U13" i="12"/>
  <c r="U14" i="12"/>
  <c r="U15" i="12"/>
  <c r="V16" i="12"/>
  <c r="W17" i="12"/>
  <c r="AA17" i="12" s="1"/>
  <c r="X18" i="12"/>
  <c r="Y19" i="12"/>
  <c r="E21" i="12"/>
  <c r="AA21" i="12"/>
  <c r="E81" i="12"/>
  <c r="V7" i="12"/>
  <c r="V8" i="12"/>
  <c r="V9" i="12"/>
  <c r="V10" i="12"/>
  <c r="V11" i="12"/>
  <c r="V12" i="12"/>
  <c r="AG12" i="12" s="1"/>
  <c r="V13" i="12"/>
  <c r="V14" i="12"/>
  <c r="V15" i="12"/>
  <c r="W16" i="12"/>
  <c r="Z19" i="12"/>
  <c r="E20" i="12"/>
  <c r="W7" i="12"/>
  <c r="W8" i="12"/>
  <c r="W9" i="12"/>
  <c r="W10" i="12"/>
  <c r="W11" i="12"/>
  <c r="W12" i="12"/>
  <c r="W13" i="12"/>
  <c r="W14" i="12"/>
  <c r="W15" i="12"/>
  <c r="X16" i="12"/>
  <c r="Y17" i="12"/>
  <c r="E19" i="12"/>
  <c r="AD21" i="12"/>
  <c r="B82" i="12"/>
  <c r="X7" i="12"/>
  <c r="X8" i="12"/>
  <c r="X9" i="12"/>
  <c r="X10" i="12"/>
  <c r="X11" i="12"/>
  <c r="X12" i="12"/>
  <c r="X13" i="12"/>
  <c r="X14" i="12"/>
  <c r="X15" i="12"/>
  <c r="Y16" i="12"/>
  <c r="E18" i="12"/>
  <c r="S22" i="12"/>
  <c r="S23" i="12"/>
  <c r="AG23" i="12" s="1"/>
  <c r="S24" i="12"/>
  <c r="S25" i="12"/>
  <c r="AG25" i="12" s="1"/>
  <c r="S26" i="12"/>
  <c r="AH26" i="12" s="1"/>
  <c r="S27" i="12"/>
  <c r="S28" i="12"/>
  <c r="S29" i="12"/>
  <c r="S30" i="12"/>
  <c r="S31" i="12"/>
  <c r="AH31" i="12" s="1"/>
  <c r="S32" i="12"/>
  <c r="AI32" i="12" s="1"/>
  <c r="S33" i="12"/>
  <c r="AH33" i="12" s="1"/>
  <c r="E82" i="12"/>
  <c r="Y7" i="12"/>
  <c r="Y8" i="12"/>
  <c r="Y9" i="12"/>
  <c r="Y10" i="12"/>
  <c r="AJ10" i="12" s="1"/>
  <c r="Y11" i="12"/>
  <c r="Y12" i="12"/>
  <c r="AJ12" i="12" s="1"/>
  <c r="Y13" i="12"/>
  <c r="Y14" i="12"/>
  <c r="Y15" i="12"/>
  <c r="E17" i="12"/>
  <c r="T22" i="12"/>
  <c r="T23" i="12"/>
  <c r="AE23" i="12" s="1"/>
  <c r="T24" i="12"/>
  <c r="T25" i="12"/>
  <c r="T26" i="12"/>
  <c r="T27" i="12"/>
  <c r="T28" i="12"/>
  <c r="T29" i="12"/>
  <c r="T30" i="12"/>
  <c r="T31" i="12"/>
  <c r="AE31" i="12" s="1"/>
  <c r="T32" i="12"/>
  <c r="AE32" i="12" s="1"/>
  <c r="T33" i="12"/>
  <c r="AE33" i="12" s="1"/>
  <c r="Z7" i="12"/>
  <c r="E16" i="12"/>
  <c r="U22" i="12"/>
  <c r="U23" i="12"/>
  <c r="U24" i="12"/>
  <c r="U25" i="12"/>
  <c r="U26" i="12"/>
  <c r="U27" i="12"/>
  <c r="U28" i="12"/>
  <c r="U29" i="12"/>
  <c r="U30" i="12"/>
  <c r="AF30" i="12" s="1"/>
  <c r="U31" i="12"/>
  <c r="U32" i="12"/>
  <c r="U33" i="12"/>
  <c r="AF33" i="12" s="1"/>
  <c r="B83" i="12"/>
  <c r="E8" i="12"/>
  <c r="E9" i="12"/>
  <c r="E10" i="12"/>
  <c r="E11" i="12"/>
  <c r="E12" i="12"/>
  <c r="E13" i="12"/>
  <c r="E15" i="12"/>
  <c r="AD19" i="11"/>
  <c r="H83" i="11"/>
  <c r="AD7" i="11"/>
  <c r="AL7" i="11" s="1"/>
  <c r="AD8" i="11"/>
  <c r="AL8" i="11" s="1"/>
  <c r="AD9" i="11"/>
  <c r="AL9" i="11" s="1"/>
  <c r="AD10" i="11"/>
  <c r="AL10" i="11" s="1"/>
  <c r="AD11" i="11"/>
  <c r="AL11" i="11" s="1"/>
  <c r="AD12" i="11"/>
  <c r="AL12" i="11" s="1"/>
  <c r="AD13" i="11"/>
  <c r="AL13" i="11" s="1"/>
  <c r="S17" i="11"/>
  <c r="T18" i="11"/>
  <c r="U19" i="11"/>
  <c r="V20" i="11"/>
  <c r="W21" i="11"/>
  <c r="AG21" i="11" s="1"/>
  <c r="X22" i="11"/>
  <c r="X23" i="11"/>
  <c r="X24" i="11"/>
  <c r="X25" i="11"/>
  <c r="X26" i="11"/>
  <c r="X27" i="11"/>
  <c r="X28" i="11"/>
  <c r="X29" i="11"/>
  <c r="X30" i="11"/>
  <c r="X31" i="11"/>
  <c r="X32" i="11"/>
  <c r="X33" i="11"/>
  <c r="AE8" i="11"/>
  <c r="AE9" i="11"/>
  <c r="AE11" i="11"/>
  <c r="AE12" i="11"/>
  <c r="AE13" i="11"/>
  <c r="AE14" i="11"/>
  <c r="AE15" i="11"/>
  <c r="S16" i="11"/>
  <c r="T17" i="11"/>
  <c r="U18" i="11"/>
  <c r="V19" i="11"/>
  <c r="W20" i="11"/>
  <c r="AA20" i="11" s="1"/>
  <c r="Y22" i="11"/>
  <c r="Y23" i="11"/>
  <c r="Y24" i="11"/>
  <c r="Y25" i="11"/>
  <c r="Y26" i="11"/>
  <c r="Y27" i="11"/>
  <c r="Y28" i="11"/>
  <c r="Y29" i="11"/>
  <c r="Y30" i="11"/>
  <c r="Y31" i="11"/>
  <c r="Y32" i="11"/>
  <c r="Y33" i="11"/>
  <c r="AF7" i="11"/>
  <c r="AF8" i="11"/>
  <c r="AF9" i="11"/>
  <c r="AF11" i="11"/>
  <c r="AF12" i="11"/>
  <c r="AF13" i="11"/>
  <c r="T16" i="11"/>
  <c r="Z33" i="11"/>
  <c r="U16" i="11"/>
  <c r="V17" i="11"/>
  <c r="W18" i="11"/>
  <c r="X19" i="11"/>
  <c r="Y20" i="11"/>
  <c r="E22" i="11"/>
  <c r="E23" i="11"/>
  <c r="D95" i="11" s="1"/>
  <c r="E24" i="11"/>
  <c r="E25" i="11"/>
  <c r="E26" i="11"/>
  <c r="E27" i="11"/>
  <c r="E28" i="11"/>
  <c r="E29" i="11"/>
  <c r="E30" i="11"/>
  <c r="D96" i="11" s="1"/>
  <c r="E31" i="11"/>
  <c r="E32" i="11"/>
  <c r="E33" i="11"/>
  <c r="B81" i="11"/>
  <c r="AH7" i="11"/>
  <c r="AH8" i="11"/>
  <c r="AH9" i="11"/>
  <c r="AH10" i="11"/>
  <c r="AH11" i="11"/>
  <c r="AH12" i="11"/>
  <c r="AH13" i="11"/>
  <c r="AH14" i="11"/>
  <c r="V16" i="11"/>
  <c r="E21" i="11"/>
  <c r="E81" i="11"/>
  <c r="AI7" i="11"/>
  <c r="AI8" i="11"/>
  <c r="AI9" i="11"/>
  <c r="AI10" i="11"/>
  <c r="AI11" i="11"/>
  <c r="AI12" i="11"/>
  <c r="AI13" i="11"/>
  <c r="AI14" i="11"/>
  <c r="W16" i="11"/>
  <c r="Y18" i="11"/>
  <c r="AJ18" i="11" s="1"/>
  <c r="Z19" i="11"/>
  <c r="AK19" i="11" s="1"/>
  <c r="E20" i="11"/>
  <c r="H81" i="11"/>
  <c r="X16" i="11"/>
  <c r="Y17" i="11"/>
  <c r="E19" i="11"/>
  <c r="Y16" i="11"/>
  <c r="E18" i="11"/>
  <c r="AA18" i="11"/>
  <c r="S22" i="11"/>
  <c r="S23" i="11"/>
  <c r="AE23" i="11" s="1"/>
  <c r="S24" i="11"/>
  <c r="AF24" i="11" s="1"/>
  <c r="S25" i="11"/>
  <c r="AG25" i="11" s="1"/>
  <c r="S26" i="11"/>
  <c r="AE26" i="11" s="1"/>
  <c r="S27" i="11"/>
  <c r="S28" i="11"/>
  <c r="S29" i="11"/>
  <c r="AE29" i="11" s="1"/>
  <c r="S30" i="11"/>
  <c r="AH30" i="11" s="1"/>
  <c r="S31" i="11"/>
  <c r="AE31" i="11" s="1"/>
  <c r="S32" i="11"/>
  <c r="S33" i="11"/>
  <c r="AG33" i="11" s="1"/>
  <c r="E82" i="11"/>
  <c r="Z16" i="11"/>
  <c r="E17" i="11"/>
  <c r="H82" i="11"/>
  <c r="E16" i="11"/>
  <c r="U26" i="11"/>
  <c r="AF26" i="11" s="1"/>
  <c r="U27" i="11"/>
  <c r="U28" i="11"/>
  <c r="U29" i="11"/>
  <c r="AF29" i="11" s="1"/>
  <c r="U30" i="11"/>
  <c r="U31" i="11"/>
  <c r="U32" i="11"/>
  <c r="U33" i="11"/>
  <c r="B83" i="11"/>
  <c r="E8" i="11"/>
  <c r="E9" i="11"/>
  <c r="E10" i="11"/>
  <c r="E11" i="11"/>
  <c r="E12" i="11"/>
  <c r="E13" i="11"/>
  <c r="E15" i="11"/>
  <c r="AD17" i="10"/>
  <c r="AE17" i="10"/>
  <c r="AG17" i="10"/>
  <c r="AF17" i="10"/>
  <c r="S18" i="10"/>
  <c r="T19" i="10"/>
  <c r="U20" i="10"/>
  <c r="H83" i="10"/>
  <c r="U18" i="10"/>
  <c r="V19" i="10"/>
  <c r="W20" i="10"/>
  <c r="S7" i="10"/>
  <c r="S8" i="10"/>
  <c r="S9" i="10"/>
  <c r="S10" i="10"/>
  <c r="S11" i="10"/>
  <c r="S12" i="10"/>
  <c r="S13" i="10"/>
  <c r="S14" i="10"/>
  <c r="S15" i="10"/>
  <c r="AH17" i="10"/>
  <c r="T7" i="10"/>
  <c r="T8" i="10"/>
  <c r="T9" i="10"/>
  <c r="T10" i="10"/>
  <c r="T11" i="10"/>
  <c r="T12" i="10"/>
  <c r="T13" i="10"/>
  <c r="T14" i="10"/>
  <c r="T15" i="10"/>
  <c r="AH16" i="10"/>
  <c r="X19" i="10"/>
  <c r="Y20" i="10"/>
  <c r="E22" i="10"/>
  <c r="AA22" i="10"/>
  <c r="E23" i="10"/>
  <c r="D95" i="10" s="1"/>
  <c r="AA23" i="10"/>
  <c r="E24" i="10"/>
  <c r="AA24" i="10"/>
  <c r="E25" i="10"/>
  <c r="AA25" i="10"/>
  <c r="E26" i="10"/>
  <c r="AA26" i="10"/>
  <c r="E27" i="10"/>
  <c r="AA27" i="10"/>
  <c r="E28" i="10"/>
  <c r="AA28" i="10"/>
  <c r="E29" i="10"/>
  <c r="AA29" i="10"/>
  <c r="E30" i="10"/>
  <c r="D96" i="10" s="1"/>
  <c r="AA30" i="10"/>
  <c r="E31" i="10"/>
  <c r="AA31" i="10"/>
  <c r="E32" i="10"/>
  <c r="AA32" i="10"/>
  <c r="E33" i="10"/>
  <c r="AA33" i="10"/>
  <c r="B81" i="10"/>
  <c r="U7" i="10"/>
  <c r="U8" i="10"/>
  <c r="U9" i="10"/>
  <c r="U10" i="10"/>
  <c r="U11" i="10"/>
  <c r="U12" i="10"/>
  <c r="U13" i="10"/>
  <c r="U14" i="10"/>
  <c r="U15" i="10"/>
  <c r="Y19" i="10"/>
  <c r="AJ19" i="10" s="1"/>
  <c r="Z20" i="10"/>
  <c r="E21" i="10"/>
  <c r="E81" i="10"/>
  <c r="V7" i="10"/>
  <c r="V8" i="10"/>
  <c r="V9" i="10"/>
  <c r="V10" i="10"/>
  <c r="V11" i="10"/>
  <c r="V12" i="10"/>
  <c r="V13" i="10"/>
  <c r="V14" i="10"/>
  <c r="V15" i="10"/>
  <c r="X17" i="10"/>
  <c r="Y18" i="10"/>
  <c r="Z19" i="10"/>
  <c r="E20" i="10"/>
  <c r="AD22" i="10"/>
  <c r="AL22" i="10" s="1"/>
  <c r="AD23" i="10"/>
  <c r="AL23" i="10" s="1"/>
  <c r="AD24" i="10"/>
  <c r="AL24" i="10" s="1"/>
  <c r="AD25" i="10"/>
  <c r="AL25" i="10" s="1"/>
  <c r="AD26" i="10"/>
  <c r="AL26" i="10" s="1"/>
  <c r="AD27" i="10"/>
  <c r="AL27" i="10" s="1"/>
  <c r="AD28" i="10"/>
  <c r="AL28" i="10" s="1"/>
  <c r="AD29" i="10"/>
  <c r="AL29" i="10" s="1"/>
  <c r="AD30" i="10"/>
  <c r="AL30" i="10" s="1"/>
  <c r="AD31" i="10"/>
  <c r="AL31" i="10" s="1"/>
  <c r="AD32" i="10"/>
  <c r="AL32" i="10" s="1"/>
  <c r="AD33" i="10"/>
  <c r="AL33" i="10" s="1"/>
  <c r="H81" i="10"/>
  <c r="W7" i="10"/>
  <c r="W8" i="10"/>
  <c r="W9" i="10"/>
  <c r="W10" i="10"/>
  <c r="W11" i="10"/>
  <c r="W12" i="10"/>
  <c r="W13" i="10"/>
  <c r="W14" i="10"/>
  <c r="W15" i="10"/>
  <c r="E19" i="10"/>
  <c r="B82" i="10"/>
  <c r="X7" i="10"/>
  <c r="X8" i="10"/>
  <c r="X9" i="10"/>
  <c r="X10" i="10"/>
  <c r="X11" i="10"/>
  <c r="X12" i="10"/>
  <c r="X13" i="10"/>
  <c r="X14" i="10"/>
  <c r="X15" i="10"/>
  <c r="E18" i="10"/>
  <c r="AF22" i="10"/>
  <c r="AF23" i="10"/>
  <c r="AF24" i="10"/>
  <c r="AF25" i="10"/>
  <c r="AF26" i="10"/>
  <c r="AF28" i="10"/>
  <c r="AF29" i="10"/>
  <c r="AF30" i="10"/>
  <c r="AF31" i="10"/>
  <c r="AF32" i="10"/>
  <c r="AF33" i="10"/>
  <c r="E82" i="10"/>
  <c r="Y7" i="10"/>
  <c r="Y8" i="10"/>
  <c r="AJ8" i="10" s="1"/>
  <c r="Y9" i="10"/>
  <c r="AJ9" i="10" s="1"/>
  <c r="Y10" i="10"/>
  <c r="Y11" i="10"/>
  <c r="Y12" i="10"/>
  <c r="Y13" i="10"/>
  <c r="Y14" i="10"/>
  <c r="Y15" i="10"/>
  <c r="E17" i="10"/>
  <c r="AA17" i="10"/>
  <c r="H82" i="10"/>
  <c r="Z7" i="10"/>
  <c r="E16" i="10"/>
  <c r="S20" i="10"/>
  <c r="B83" i="10"/>
  <c r="E8" i="10"/>
  <c r="E9" i="10"/>
  <c r="E10" i="10"/>
  <c r="E11" i="10"/>
  <c r="E12" i="10"/>
  <c r="E13" i="10"/>
  <c r="E15" i="10"/>
  <c r="AH32" i="5"/>
  <c r="AE33" i="5"/>
  <c r="AE23" i="5"/>
  <c r="AG32" i="5"/>
  <c r="AH25" i="5"/>
  <c r="H83" i="5"/>
  <c r="AD7" i="5"/>
  <c r="AL7" i="5" s="1"/>
  <c r="AD8" i="5"/>
  <c r="AL8" i="5" s="1"/>
  <c r="AD9" i="5"/>
  <c r="AL9" i="5" s="1"/>
  <c r="AD10" i="5"/>
  <c r="AL10" i="5" s="1"/>
  <c r="AD11" i="5"/>
  <c r="AL11" i="5" s="1"/>
  <c r="AD15" i="5"/>
  <c r="T18" i="5"/>
  <c r="U19" i="5"/>
  <c r="V20" i="5"/>
  <c r="W21" i="5"/>
  <c r="X22" i="5"/>
  <c r="X23" i="5"/>
  <c r="X24" i="5"/>
  <c r="X25" i="5"/>
  <c r="X26" i="5"/>
  <c r="AI26" i="5" s="1"/>
  <c r="X27" i="5"/>
  <c r="AI27" i="5" s="1"/>
  <c r="X28" i="5"/>
  <c r="X29" i="5"/>
  <c r="X30" i="5"/>
  <c r="X31" i="5"/>
  <c r="X32" i="5"/>
  <c r="AI32" i="5" s="1"/>
  <c r="X33" i="5"/>
  <c r="S16" i="5"/>
  <c r="U18" i="5"/>
  <c r="V19" i="5"/>
  <c r="AF7" i="5"/>
  <c r="AF8" i="5"/>
  <c r="AF9" i="5"/>
  <c r="AF10" i="5"/>
  <c r="AF11" i="5"/>
  <c r="T16" i="5"/>
  <c r="V18" i="5"/>
  <c r="W19" i="5"/>
  <c r="X20" i="5"/>
  <c r="Z22" i="5"/>
  <c r="Z23" i="5"/>
  <c r="Z24" i="5"/>
  <c r="Z25" i="5"/>
  <c r="Z26" i="5"/>
  <c r="Z27" i="5"/>
  <c r="Z28" i="5"/>
  <c r="Z29" i="5"/>
  <c r="Z30" i="5"/>
  <c r="Z31" i="5"/>
  <c r="Z32" i="5"/>
  <c r="Z33" i="5"/>
  <c r="AG7" i="5"/>
  <c r="AG8" i="5"/>
  <c r="AG9" i="5"/>
  <c r="AG10" i="5"/>
  <c r="AG11" i="5"/>
  <c r="U16" i="5"/>
  <c r="X19" i="5"/>
  <c r="B81" i="5"/>
  <c r="V16" i="5"/>
  <c r="X18" i="5"/>
  <c r="Y19" i="5"/>
  <c r="Z20" i="5"/>
  <c r="E21" i="5"/>
  <c r="E81" i="5"/>
  <c r="AI7" i="5"/>
  <c r="AI8" i="5"/>
  <c r="AI9" i="5"/>
  <c r="AI10" i="5"/>
  <c r="AI11" i="5"/>
  <c r="AI13" i="5"/>
  <c r="AI14" i="5"/>
  <c r="W16" i="5"/>
  <c r="Y18" i="5"/>
  <c r="Z19" i="5"/>
  <c r="H81" i="5"/>
  <c r="X16" i="5"/>
  <c r="E19" i="5"/>
  <c r="B82" i="5"/>
  <c r="Y16" i="5"/>
  <c r="S22" i="5"/>
  <c r="AH22" i="5" s="1"/>
  <c r="S23" i="5"/>
  <c r="AH23" i="5" s="1"/>
  <c r="S24" i="5"/>
  <c r="AE24" i="5" s="1"/>
  <c r="S25" i="5"/>
  <c r="S26" i="5"/>
  <c r="AH26" i="5" s="1"/>
  <c r="S27" i="5"/>
  <c r="AE27" i="5" s="1"/>
  <c r="S28" i="5"/>
  <c r="AE28" i="5" s="1"/>
  <c r="S29" i="5"/>
  <c r="AG29" i="5" s="1"/>
  <c r="S30" i="5"/>
  <c r="AG30" i="5" s="1"/>
  <c r="S31" i="5"/>
  <c r="AG31" i="5" s="1"/>
  <c r="S32" i="5"/>
  <c r="AE32" i="5" s="1"/>
  <c r="S33" i="5"/>
  <c r="AG33" i="5" s="1"/>
  <c r="E82" i="5"/>
  <c r="H82" i="5"/>
  <c r="U22" i="5"/>
  <c r="U23" i="5"/>
  <c r="U24" i="5"/>
  <c r="U25" i="5"/>
  <c r="U26" i="5"/>
  <c r="AF26" i="5" s="1"/>
  <c r="U27" i="5"/>
  <c r="AF27" i="5" s="1"/>
  <c r="U28" i="5"/>
  <c r="AF28" i="5" s="1"/>
  <c r="U29" i="5"/>
  <c r="U30" i="5"/>
  <c r="U31" i="5"/>
  <c r="U32" i="5"/>
  <c r="AF32" i="5" s="1"/>
  <c r="U33" i="5"/>
  <c r="AF33" i="5" s="1"/>
  <c r="B83" i="5"/>
  <c r="E8" i="5"/>
  <c r="E9" i="5"/>
  <c r="E10" i="5"/>
  <c r="E11" i="5"/>
  <c r="E12" i="5"/>
  <c r="E13" i="5"/>
  <c r="E15" i="5"/>
  <c r="AF9" i="4"/>
  <c r="AF11" i="4"/>
  <c r="AF13" i="4"/>
  <c r="E22" i="4"/>
  <c r="E16" i="4"/>
  <c r="AD21" i="4"/>
  <c r="AL21" i="4" s="1"/>
  <c r="AA21" i="4"/>
  <c r="AJ21" i="4"/>
  <c r="AA27" i="4"/>
  <c r="E33" i="4"/>
  <c r="AH12" i="4"/>
  <c r="AH14" i="4"/>
  <c r="E17" i="4"/>
  <c r="E77" i="4"/>
  <c r="E15" i="4"/>
  <c r="E13" i="4"/>
  <c r="E12" i="4"/>
  <c r="E11" i="4"/>
  <c r="E10" i="4"/>
  <c r="E9" i="4"/>
  <c r="E19" i="4"/>
  <c r="E20" i="4"/>
  <c r="E21" i="4"/>
  <c r="AH10" i="4"/>
  <c r="AI14" i="4"/>
  <c r="AE10" i="4"/>
  <c r="AI10" i="4"/>
  <c r="U16" i="4"/>
  <c r="E30" i="4"/>
  <c r="D96" i="4" s="1"/>
  <c r="B82" i="4"/>
  <c r="AE12" i="4"/>
  <c r="AE14" i="4"/>
  <c r="AK15" i="4"/>
  <c r="V16" i="4"/>
  <c r="S19" i="4"/>
  <c r="Z19" i="4"/>
  <c r="Y19" i="4"/>
  <c r="AJ19" i="4" s="1"/>
  <c r="W19" i="4"/>
  <c r="V19" i="4"/>
  <c r="U19" i="4"/>
  <c r="T19" i="4"/>
  <c r="AA23" i="4"/>
  <c r="E29" i="4"/>
  <c r="B81" i="4"/>
  <c r="AF10" i="4"/>
  <c r="AF12" i="4"/>
  <c r="AF14" i="4"/>
  <c r="W16" i="4"/>
  <c r="E18" i="4"/>
  <c r="AA22" i="4"/>
  <c r="E28" i="4"/>
  <c r="T20" i="4"/>
  <c r="Z20" i="4"/>
  <c r="X20" i="4"/>
  <c r="W20" i="4"/>
  <c r="AH20" i="4" s="1"/>
  <c r="V20" i="4"/>
  <c r="U20" i="4"/>
  <c r="E83" i="4"/>
  <c r="X16" i="4"/>
  <c r="H81" i="4"/>
  <c r="E81" i="4"/>
  <c r="T16" i="4"/>
  <c r="S16" i="4"/>
  <c r="H83" i="4"/>
  <c r="AD10" i="4"/>
  <c r="AL10" i="4" s="1"/>
  <c r="AD12" i="4"/>
  <c r="AL12" i="4" s="1"/>
  <c r="AD14" i="4"/>
  <c r="AL14" i="4" s="1"/>
  <c r="S20" i="4"/>
  <c r="AJ20" i="4" s="1"/>
  <c r="Y16" i="4"/>
  <c r="X19" i="4"/>
  <c r="E27" i="4"/>
  <c r="AA33" i="4"/>
  <c r="H82" i="4"/>
  <c r="Z16" i="4"/>
  <c r="AK16" i="4" s="1"/>
  <c r="AG17" i="4"/>
  <c r="Z18" i="4"/>
  <c r="AK18" i="4" s="1"/>
  <c r="X18" i="4"/>
  <c r="V18" i="4"/>
  <c r="AG18" i="4" s="1"/>
  <c r="U18" i="4"/>
  <c r="T18" i="4"/>
  <c r="S18" i="4"/>
  <c r="E26" i="4"/>
  <c r="AA32" i="4"/>
  <c r="B83" i="4"/>
  <c r="AD23" i="4"/>
  <c r="AL23" i="4" s="1"/>
  <c r="AI12" i="4"/>
  <c r="AF7" i="4"/>
  <c r="AH9" i="4"/>
  <c r="AH11" i="4"/>
  <c r="AH13" i="4"/>
  <c r="AH18" i="4"/>
  <c r="AF21" i="4"/>
  <c r="E25" i="4"/>
  <c r="AD28" i="4"/>
  <c r="AL28" i="4" s="1"/>
  <c r="AA31" i="4"/>
  <c r="AJ18" i="4"/>
  <c r="E24" i="4"/>
  <c r="E14" i="4"/>
  <c r="E8" i="4"/>
  <c r="E23" i="4"/>
  <c r="D95" i="4" s="1"/>
  <c r="AF15" i="4"/>
  <c r="W22" i="4"/>
  <c r="W23" i="4"/>
  <c r="W24" i="4"/>
  <c r="W25" i="4"/>
  <c r="W26" i="4"/>
  <c r="W27" i="4"/>
  <c r="AH27" i="4" s="1"/>
  <c r="W28" i="4"/>
  <c r="W29" i="4"/>
  <c r="W30" i="4"/>
  <c r="W31" i="4"/>
  <c r="W32" i="4"/>
  <c r="W33" i="4"/>
  <c r="AH33" i="4" s="1"/>
  <c r="S17" i="4"/>
  <c r="X22" i="4"/>
  <c r="X23" i="4"/>
  <c r="X24" i="4"/>
  <c r="X25" i="4"/>
  <c r="X26" i="4"/>
  <c r="X27" i="4"/>
  <c r="X28" i="4"/>
  <c r="X29" i="4"/>
  <c r="X30" i="4"/>
  <c r="X31" i="4"/>
  <c r="X32" i="4"/>
  <c r="X33" i="4"/>
  <c r="Y22" i="4"/>
  <c r="AJ22" i="4" s="1"/>
  <c r="Y23" i="4"/>
  <c r="AJ23" i="4" s="1"/>
  <c r="Y24" i="4"/>
  <c r="AJ24" i="4" s="1"/>
  <c r="Y25" i="4"/>
  <c r="AJ25" i="4" s="1"/>
  <c r="Y26" i="4"/>
  <c r="AE26" i="4" s="1"/>
  <c r="Y27" i="4"/>
  <c r="AG27" i="4" s="1"/>
  <c r="Y28" i="4"/>
  <c r="Y29" i="4"/>
  <c r="AJ29" i="4" s="1"/>
  <c r="Y30" i="4"/>
  <c r="AE30" i="4" s="1"/>
  <c r="Y31" i="4"/>
  <c r="Y32" i="4"/>
  <c r="AF32" i="4" s="1"/>
  <c r="Y33" i="4"/>
  <c r="AJ33" i="4" s="1"/>
  <c r="U17" i="4"/>
  <c r="AF17" i="4" s="1"/>
  <c r="Z22" i="4"/>
  <c r="Z23" i="4"/>
  <c r="Z24" i="4"/>
  <c r="Z25" i="4"/>
  <c r="Z26" i="4"/>
  <c r="Z27" i="4"/>
  <c r="AK27" i="4" s="1"/>
  <c r="Z28" i="4"/>
  <c r="AK28" i="4" s="1"/>
  <c r="Z29" i="4"/>
  <c r="Z30" i="4"/>
  <c r="AK30" i="4" s="1"/>
  <c r="Z31" i="4"/>
  <c r="Z32" i="4"/>
  <c r="Z33" i="4"/>
  <c r="AK33" i="4" s="1"/>
  <c r="AF31" i="3"/>
  <c r="AG31" i="3"/>
  <c r="AI31" i="3"/>
  <c r="AJ31" i="3"/>
  <c r="AD33" i="3"/>
  <c r="AL33" i="3" s="1"/>
  <c r="AJ20" i="3"/>
  <c r="AD31" i="3"/>
  <c r="AL31" i="3" s="1"/>
  <c r="AA20" i="3"/>
  <c r="AD20" i="3"/>
  <c r="AL20" i="3" s="1"/>
  <c r="AE20" i="3"/>
  <c r="AK20" i="3"/>
  <c r="AH31" i="3"/>
  <c r="AK33" i="3"/>
  <c r="AF33" i="3"/>
  <c r="AG33" i="3"/>
  <c r="AI33" i="3"/>
  <c r="AJ33" i="3"/>
  <c r="C72" i="3"/>
  <c r="D86" i="3" s="1"/>
  <c r="C73" i="3"/>
  <c r="C74" i="3"/>
  <c r="AK32" i="3"/>
  <c r="AG32" i="3"/>
  <c r="AF32" i="3"/>
  <c r="AI32" i="3"/>
  <c r="AJ32" i="3"/>
  <c r="AK31" i="3"/>
  <c r="W21" i="3"/>
  <c r="AH21" i="3" s="1"/>
  <c r="V20" i="3"/>
  <c r="AG20" i="3" s="1"/>
  <c r="U19" i="3"/>
  <c r="AF19" i="3" s="1"/>
  <c r="S17" i="3"/>
  <c r="AD15" i="3"/>
  <c r="AL15" i="3" s="1"/>
  <c r="AD14" i="3"/>
  <c r="AL14" i="3" s="1"/>
  <c r="AD13" i="3"/>
  <c r="AL13" i="3" s="1"/>
  <c r="AD12" i="3"/>
  <c r="AL12" i="3" s="1"/>
  <c r="AD11" i="3"/>
  <c r="AL11" i="3" s="1"/>
  <c r="AD10" i="3"/>
  <c r="AL10" i="3" s="1"/>
  <c r="AD9" i="3"/>
  <c r="AL9" i="3" s="1"/>
  <c r="AD8" i="3"/>
  <c r="AL8" i="3" s="1"/>
  <c r="AD7" i="3"/>
  <c r="AL7" i="3" s="1"/>
  <c r="H83" i="3"/>
  <c r="AJ30" i="3"/>
  <c r="AJ29" i="3"/>
  <c r="AJ28" i="3"/>
  <c r="AJ27" i="3"/>
  <c r="AJ26" i="3"/>
  <c r="AJ25" i="3"/>
  <c r="AJ24" i="3"/>
  <c r="AJ23" i="3"/>
  <c r="AJ22" i="3"/>
  <c r="V21" i="3"/>
  <c r="AG21" i="3" s="1"/>
  <c r="U20" i="3"/>
  <c r="AF20" i="3" s="1"/>
  <c r="T19" i="3"/>
  <c r="S18" i="3"/>
  <c r="AG18" i="3" s="1"/>
  <c r="AD16" i="3"/>
  <c r="AL16" i="3" s="1"/>
  <c r="AI30" i="3"/>
  <c r="AI26" i="3"/>
  <c r="AI24" i="3"/>
  <c r="AI22" i="3"/>
  <c r="S19" i="3"/>
  <c r="AG19" i="3" s="1"/>
  <c r="AI29" i="3"/>
  <c r="AI28" i="3"/>
  <c r="AI27" i="3"/>
  <c r="AI25" i="3"/>
  <c r="AI23" i="3"/>
  <c r="U21" i="3"/>
  <c r="AF21" i="3" s="1"/>
  <c r="B83" i="3"/>
  <c r="AA16" i="3"/>
  <c r="E16" i="3"/>
  <c r="C75" i="3" s="1"/>
  <c r="Z15" i="3"/>
  <c r="AK15" i="3" s="1"/>
  <c r="Z14" i="3"/>
  <c r="AK14" i="3" s="1"/>
  <c r="Z13" i="3"/>
  <c r="AK13" i="3" s="1"/>
  <c r="Z12" i="3"/>
  <c r="AK12" i="3" s="1"/>
  <c r="Z11" i="3"/>
  <c r="AK11" i="3" s="1"/>
  <c r="Z10" i="3"/>
  <c r="AK10" i="3" s="1"/>
  <c r="Z9" i="3"/>
  <c r="AK9" i="3" s="1"/>
  <c r="Z8" i="3"/>
  <c r="AK8" i="3" s="1"/>
  <c r="Z7" i="3"/>
  <c r="AK7" i="3" s="1"/>
  <c r="AG29" i="3"/>
  <c r="AG27" i="3"/>
  <c r="AG23" i="3"/>
  <c r="AG22" i="3"/>
  <c r="AG24" i="3"/>
  <c r="AF30" i="3"/>
  <c r="AF28" i="3"/>
  <c r="AF26" i="3"/>
  <c r="AF25" i="3"/>
  <c r="Z17" i="3"/>
  <c r="X15" i="3"/>
  <c r="X14" i="3"/>
  <c r="AI14" i="3" s="1"/>
  <c r="X13" i="3"/>
  <c r="AI13" i="3" s="1"/>
  <c r="X12" i="3"/>
  <c r="AI12" i="3" s="1"/>
  <c r="X11" i="3"/>
  <c r="AI11" i="3" s="1"/>
  <c r="X10" i="3"/>
  <c r="AI10" i="3" s="1"/>
  <c r="X9" i="3"/>
  <c r="AI9" i="3" s="1"/>
  <c r="X8" i="3"/>
  <c r="AI8" i="3" s="1"/>
  <c r="X7" i="3"/>
  <c r="AI7" i="3" s="1"/>
  <c r="H81" i="3"/>
  <c r="Z19" i="3"/>
  <c r="AJ16" i="3"/>
  <c r="X19" i="3"/>
  <c r="J38" i="2"/>
  <c r="J45" i="2"/>
  <c r="J43" i="2"/>
  <c r="O45" i="2"/>
  <c r="J42" i="2"/>
  <c r="J44" i="2"/>
  <c r="J53" i="2"/>
  <c r="I42" i="2"/>
  <c r="J49" i="2"/>
  <c r="J40" i="2"/>
  <c r="J48" i="2"/>
  <c r="J47" i="2"/>
  <c r="J56" i="2"/>
  <c r="J51" i="2"/>
  <c r="J52" i="2"/>
  <c r="J55" i="2"/>
  <c r="N52" i="2"/>
  <c r="O40" i="2"/>
  <c r="J39" i="2"/>
  <c r="N51" i="2"/>
  <c r="N53" i="2"/>
  <c r="R45" i="2"/>
  <c r="F55" i="2"/>
  <c r="AF22" i="5" l="1"/>
  <c r="AI29" i="5"/>
  <c r="AI9" i="10"/>
  <c r="AA15" i="3"/>
  <c r="AE15" i="3"/>
  <c r="AF15" i="3"/>
  <c r="AF29" i="3"/>
  <c r="AD29" i="3"/>
  <c r="AL29" i="3" s="1"/>
  <c r="AE30" i="3"/>
  <c r="AK24" i="4"/>
  <c r="AH26" i="4"/>
  <c r="AH33" i="5"/>
  <c r="AJ10" i="10"/>
  <c r="AK9" i="10"/>
  <c r="AF26" i="12"/>
  <c r="AE28" i="12"/>
  <c r="AG27" i="10"/>
  <c r="AF27" i="10"/>
  <c r="AK27" i="10"/>
  <c r="AJ27" i="10"/>
  <c r="AF30" i="14"/>
  <c r="AI30" i="14"/>
  <c r="AG30" i="14"/>
  <c r="AA30" i="14"/>
  <c r="AE30" i="14"/>
  <c r="AH30" i="14"/>
  <c r="AK30" i="14"/>
  <c r="AF15" i="15"/>
  <c r="AG15" i="15"/>
  <c r="AH15" i="15"/>
  <c r="AJ21" i="10"/>
  <c r="AD21" i="10"/>
  <c r="AA21" i="10"/>
  <c r="C71" i="3"/>
  <c r="AH24" i="4"/>
  <c r="AF24" i="4"/>
  <c r="AJ9" i="12"/>
  <c r="AI27" i="10"/>
  <c r="AI22" i="4"/>
  <c r="AH23" i="4"/>
  <c r="AG16" i="4"/>
  <c r="AF29" i="4"/>
  <c r="AK25" i="5"/>
  <c r="AE26" i="5"/>
  <c r="AK7" i="10"/>
  <c r="AJ7" i="10"/>
  <c r="AE25" i="12"/>
  <c r="AF8" i="14"/>
  <c r="AG8" i="14"/>
  <c r="AD13" i="23"/>
  <c r="AH13" i="23"/>
  <c r="AF25" i="14"/>
  <c r="AD25" i="14"/>
  <c r="AL25" i="14" s="1"/>
  <c r="AI25" i="14"/>
  <c r="AJ25" i="14"/>
  <c r="AE25" i="14"/>
  <c r="AA25" i="14"/>
  <c r="AD15" i="4"/>
  <c r="AL15" i="4" s="1"/>
  <c r="AA15" i="4"/>
  <c r="AD33" i="4"/>
  <c r="AL33" i="4" s="1"/>
  <c r="AF20" i="4"/>
  <c r="AK24" i="5"/>
  <c r="AH24" i="5"/>
  <c r="AG28" i="11"/>
  <c r="AK31" i="4"/>
  <c r="AK23" i="5"/>
  <c r="AI23" i="5"/>
  <c r="AG26" i="5"/>
  <c r="AE27" i="11"/>
  <c r="AK12" i="23"/>
  <c r="AA12" i="23"/>
  <c r="AE12" i="23"/>
  <c r="AF12" i="23"/>
  <c r="AI12" i="23"/>
  <c r="AH12" i="23"/>
  <c r="AJ12" i="23"/>
  <c r="AD26" i="4"/>
  <c r="AL26" i="4" s="1"/>
  <c r="AJ21" i="11"/>
  <c r="AA14" i="5"/>
  <c r="AK15" i="11"/>
  <c r="AD15" i="11"/>
  <c r="AA15" i="11"/>
  <c r="AG15" i="11"/>
  <c r="AF15" i="11"/>
  <c r="AH15" i="11"/>
  <c r="AJ15" i="3"/>
  <c r="AK33" i="5"/>
  <c r="AI33" i="5"/>
  <c r="AG14" i="10"/>
  <c r="AA21" i="15"/>
  <c r="AD21" i="15"/>
  <c r="AH19" i="3"/>
  <c r="AH30" i="4"/>
  <c r="AK20" i="4"/>
  <c r="AH30" i="5"/>
  <c r="AA19" i="10"/>
  <c r="AJ15" i="12"/>
  <c r="AJ20" i="5"/>
  <c r="AK19" i="3"/>
  <c r="AE20" i="4"/>
  <c r="AF24" i="5"/>
  <c r="AD14" i="13"/>
  <c r="AE14" i="13"/>
  <c r="AF14" i="13"/>
  <c r="AH14" i="13"/>
  <c r="AA14" i="11"/>
  <c r="AD14" i="11"/>
  <c r="AL14" i="11" s="1"/>
  <c r="AF14" i="11"/>
  <c r="AJ14" i="11"/>
  <c r="AG14" i="11"/>
  <c r="AJ15" i="11"/>
  <c r="AH29" i="3"/>
  <c r="AG15" i="3"/>
  <c r="AE19" i="3"/>
  <c r="AD27" i="4"/>
  <c r="AL27" i="4" s="1"/>
  <c r="AG16" i="5"/>
  <c r="AH28" i="5"/>
  <c r="AF22" i="11"/>
  <c r="AF18" i="12"/>
  <c r="AA18" i="12"/>
  <c r="AJ22" i="13"/>
  <c r="AA18" i="14"/>
  <c r="AH30" i="3"/>
  <c r="AH15" i="3"/>
  <c r="AK18" i="10"/>
  <c r="AF25" i="12"/>
  <c r="AE27" i="12"/>
  <c r="AH27" i="12"/>
  <c r="AK17" i="12"/>
  <c r="AH18" i="14"/>
  <c r="AJ10" i="14"/>
  <c r="AH25" i="23"/>
  <c r="AK19" i="23"/>
  <c r="AE18" i="23"/>
  <c r="AI28" i="10"/>
  <c r="AK10" i="23"/>
  <c r="AK14" i="23"/>
  <c r="AF14" i="23"/>
  <c r="AF12" i="13"/>
  <c r="AI22" i="10"/>
  <c r="AF27" i="3"/>
  <c r="AJ12" i="3"/>
  <c r="AH8" i="3"/>
  <c r="AG9" i="4"/>
  <c r="AH8" i="5"/>
  <c r="AE23" i="3"/>
  <c r="AH12" i="3"/>
  <c r="AF28" i="14"/>
  <c r="AA19" i="15"/>
  <c r="AJ17" i="23"/>
  <c r="AA15" i="15"/>
  <c r="AD15" i="13"/>
  <c r="AK15" i="5"/>
  <c r="AG28" i="3"/>
  <c r="AH23" i="3"/>
  <c r="AF8" i="3"/>
  <c r="AG11" i="13"/>
  <c r="AH15" i="4"/>
  <c r="AJ15" i="4"/>
  <c r="AE24" i="3"/>
  <c r="AF12" i="3"/>
  <c r="AK8" i="10"/>
  <c r="AE24" i="12"/>
  <c r="AJ8" i="12"/>
  <c r="AI9" i="12"/>
  <c r="AH11" i="12"/>
  <c r="AH19" i="14"/>
  <c r="AK27" i="23"/>
  <c r="AF21" i="10"/>
  <c r="AJ28" i="10"/>
  <c r="AK22" i="11"/>
  <c r="AH21" i="12"/>
  <c r="AE15" i="15"/>
  <c r="AJ12" i="15"/>
  <c r="AG10" i="23"/>
  <c r="AD13" i="5"/>
  <c r="AJ8" i="5"/>
  <c r="AK28" i="3"/>
  <c r="AD22" i="3"/>
  <c r="AL22" i="3" s="1"/>
  <c r="AE11" i="5"/>
  <c r="AK24" i="3"/>
  <c r="AG8" i="3"/>
  <c r="AH22" i="3"/>
  <c r="AE15" i="4"/>
  <c r="AD26" i="3"/>
  <c r="AL26" i="3" s="1"/>
  <c r="AE26" i="3"/>
  <c r="AG12" i="3"/>
  <c r="AJ18" i="10"/>
  <c r="AE20" i="11"/>
  <c r="AF32" i="12"/>
  <c r="AF27" i="13"/>
  <c r="AG33" i="13"/>
  <c r="AE13" i="14"/>
  <c r="AI33" i="10"/>
  <c r="AG21" i="12"/>
  <c r="AD20" i="23"/>
  <c r="AE15" i="5"/>
  <c r="AJ10" i="23"/>
  <c r="AK14" i="15"/>
  <c r="AL14" i="15" s="1"/>
  <c r="AD13" i="4"/>
  <c r="AL13" i="4" s="1"/>
  <c r="AA13" i="4"/>
  <c r="AK29" i="3"/>
  <c r="AD28" i="3"/>
  <c r="AL28" i="3" s="1"/>
  <c r="AH24" i="3"/>
  <c r="AG15" i="4"/>
  <c r="AE28" i="3"/>
  <c r="AG10" i="4"/>
  <c r="AH16" i="3"/>
  <c r="AJ15" i="10"/>
  <c r="AI14" i="10"/>
  <c r="AH14" i="10"/>
  <c r="AF28" i="11"/>
  <c r="AJ17" i="11"/>
  <c r="AE19" i="11"/>
  <c r="AF31" i="12"/>
  <c r="AG32" i="13"/>
  <c r="AG31" i="23"/>
  <c r="AK23" i="10"/>
  <c r="AG29" i="14"/>
  <c r="AG15" i="23"/>
  <c r="AL15" i="23" s="1"/>
  <c r="AK17" i="5"/>
  <c r="AI10" i="13"/>
  <c r="AK11" i="5"/>
  <c r="AE29" i="3"/>
  <c r="AI11" i="4"/>
  <c r="AK11" i="4"/>
  <c r="AD13" i="15"/>
  <c r="AA15" i="23"/>
  <c r="AK26" i="23"/>
  <c r="AG10" i="13"/>
  <c r="AH11" i="5"/>
  <c r="AD11" i="4"/>
  <c r="AL11" i="4" s="1"/>
  <c r="AK12" i="4"/>
  <c r="AD30" i="3"/>
  <c r="AL30" i="3" s="1"/>
  <c r="AA30" i="3"/>
  <c r="AD21" i="3"/>
  <c r="AL21" i="3" s="1"/>
  <c r="AJ16" i="12"/>
  <c r="AF24" i="13"/>
  <c r="AH30" i="13"/>
  <c r="AJ14" i="14"/>
  <c r="AF24" i="23"/>
  <c r="AF16" i="10"/>
  <c r="AI12" i="15"/>
  <c r="AA13" i="23"/>
  <c r="AA21" i="23"/>
  <c r="AG14" i="5"/>
  <c r="AK8" i="5"/>
  <c r="AJ11" i="13"/>
  <c r="AG11" i="4"/>
  <c r="AJ9" i="3"/>
  <c r="AE8" i="4"/>
  <c r="AJ10" i="4"/>
  <c r="AH9" i="3"/>
  <c r="AF28" i="12"/>
  <c r="AE30" i="12"/>
  <c r="AI30" i="12"/>
  <c r="AK19" i="12"/>
  <c r="AF23" i="13"/>
  <c r="AE26" i="13"/>
  <c r="AK29" i="13"/>
  <c r="AG13" i="14"/>
  <c r="AA20" i="14"/>
  <c r="AH28" i="23"/>
  <c r="AG17" i="23"/>
  <c r="AJ21" i="12"/>
  <c r="AE13" i="15"/>
  <c r="AK15" i="15"/>
  <c r="AG12" i="4"/>
  <c r="AK10" i="13"/>
  <c r="AK30" i="3"/>
  <c r="AJ11" i="5"/>
  <c r="AG8" i="4"/>
  <c r="AH26" i="3"/>
  <c r="AH27" i="3"/>
  <c r="AD9" i="4"/>
  <c r="AL9" i="4" s="1"/>
  <c r="AA9" i="4"/>
  <c r="AK7" i="13"/>
  <c r="AF9" i="3"/>
  <c r="AF16" i="3"/>
  <c r="AJ11" i="10"/>
  <c r="AE29" i="12"/>
  <c r="AJ13" i="12"/>
  <c r="AI29" i="12"/>
  <c r="AF19" i="12"/>
  <c r="AJ26" i="13"/>
  <c r="AJ20" i="14"/>
  <c r="AE8" i="14"/>
  <c r="AD19" i="14"/>
  <c r="AJ17" i="15"/>
  <c r="AJ19" i="15"/>
  <c r="AH15" i="23"/>
  <c r="AF16" i="23"/>
  <c r="AE33" i="10"/>
  <c r="AH25" i="14"/>
  <c r="AI7" i="23"/>
  <c r="AK12" i="15"/>
  <c r="AK22" i="10"/>
  <c r="AK13" i="4"/>
  <c r="AE11" i="4"/>
  <c r="AJ9" i="5"/>
  <c r="AH8" i="4"/>
  <c r="AD25" i="3"/>
  <c r="AL25" i="3" s="1"/>
  <c r="AD27" i="3"/>
  <c r="AL27" i="3" s="1"/>
  <c r="AJ9" i="13"/>
  <c r="AE9" i="4"/>
  <c r="AE21" i="3"/>
  <c r="AE9" i="3"/>
  <c r="AJ18" i="14"/>
  <c r="AK18" i="14"/>
  <c r="AI33" i="15"/>
  <c r="AH21" i="15"/>
  <c r="AF33" i="23"/>
  <c r="AE26" i="23"/>
  <c r="AE19" i="23"/>
  <c r="AJ29" i="10"/>
  <c r="AK15" i="23"/>
  <c r="AK14" i="5"/>
  <c r="AK10" i="4"/>
  <c r="AJ7" i="13"/>
  <c r="AE22" i="3"/>
  <c r="AI7" i="13"/>
  <c r="AG9" i="3"/>
  <c r="J66" i="2"/>
  <c r="J62" i="2"/>
  <c r="J67" i="2"/>
  <c r="J65" i="2"/>
  <c r="J58" i="2"/>
  <c r="J59" i="2" s="1"/>
  <c r="J61" i="2"/>
  <c r="AF15" i="5"/>
  <c r="AA19" i="5"/>
  <c r="AF12" i="5"/>
  <c r="AG15" i="5"/>
  <c r="AL15" i="5" s="1"/>
  <c r="AF14" i="5"/>
  <c r="AE21" i="5"/>
  <c r="AA13" i="5"/>
  <c r="AD14" i="5"/>
  <c r="AF20" i="5"/>
  <c r="AK16" i="5"/>
  <c r="AE14" i="5"/>
  <c r="AE20" i="5"/>
  <c r="AA18" i="5"/>
  <c r="AI12" i="5"/>
  <c r="AA12" i="5"/>
  <c r="AJ13" i="5"/>
  <c r="AF21" i="5"/>
  <c r="AG21" i="5"/>
  <c r="AJ17" i="5"/>
  <c r="AG18" i="5"/>
  <c r="AF18" i="5"/>
  <c r="AK12" i="5"/>
  <c r="AD12" i="5"/>
  <c r="AE13" i="5"/>
  <c r="AD20" i="5"/>
  <c r="AG13" i="5"/>
  <c r="AG20" i="5"/>
  <c r="AF17" i="5"/>
  <c r="AH12" i="5"/>
  <c r="AE16" i="5"/>
  <c r="AK13" i="5"/>
  <c r="AH21" i="5"/>
  <c r="AK19" i="5"/>
  <c r="AA21" i="5"/>
  <c r="AG12" i="5"/>
  <c r="AF13" i="5"/>
  <c r="AE17" i="5"/>
  <c r="AH20" i="5"/>
  <c r="AA20" i="5"/>
  <c r="AJ18" i="5"/>
  <c r="AE12" i="5"/>
  <c r="AJ14" i="5"/>
  <c r="AD17" i="5"/>
  <c r="AA17" i="5"/>
  <c r="AJ12" i="5"/>
  <c r="AH16" i="5"/>
  <c r="AK20" i="5"/>
  <c r="AH13" i="5"/>
  <c r="AH14" i="5"/>
  <c r="AD21" i="5"/>
  <c r="AH17" i="5"/>
  <c r="AK21" i="5"/>
  <c r="AJ21" i="5"/>
  <c r="AJ19" i="5"/>
  <c r="AG17" i="5"/>
  <c r="C70" i="5"/>
  <c r="C72" i="5"/>
  <c r="D86" i="5" s="1"/>
  <c r="AE15" i="13"/>
  <c r="AI13" i="13"/>
  <c r="AI28" i="13"/>
  <c r="AI27" i="13"/>
  <c r="AK12" i="13"/>
  <c r="AJ25" i="13"/>
  <c r="AJ24" i="13"/>
  <c r="AD12" i="13"/>
  <c r="AL12" i="13" s="1"/>
  <c r="AK13" i="13"/>
  <c r="AF28" i="13"/>
  <c r="AG22" i="13"/>
  <c r="AJ12" i="13"/>
  <c r="AF26" i="13"/>
  <c r="AE29" i="13"/>
  <c r="AH12" i="13"/>
  <c r="AE27" i="13"/>
  <c r="AI12" i="13"/>
  <c r="AH15" i="13"/>
  <c r="AG13" i="13"/>
  <c r="AG28" i="13"/>
  <c r="AK28" i="13"/>
  <c r="AJ14" i="13"/>
  <c r="AG12" i="13"/>
  <c r="AA19" i="13"/>
  <c r="AF21" i="13"/>
  <c r="AA18" i="13"/>
  <c r="AH21" i="13"/>
  <c r="AE20" i="13"/>
  <c r="AK20" i="13"/>
  <c r="AG19" i="13"/>
  <c r="AD19" i="13"/>
  <c r="AJ18" i="13"/>
  <c r="AD18" i="13"/>
  <c r="AK18" i="13"/>
  <c r="AK21" i="13"/>
  <c r="AA21" i="13"/>
  <c r="AD21" i="13"/>
  <c r="AE21" i="13"/>
  <c r="AJ21" i="13"/>
  <c r="AG21" i="13"/>
  <c r="AF20" i="13"/>
  <c r="AF19" i="13"/>
  <c r="AJ19" i="13"/>
  <c r="AE19" i="13"/>
  <c r="AK19" i="13"/>
  <c r="AH19" i="13"/>
  <c r="AF18" i="13"/>
  <c r="AE18" i="13"/>
  <c r="AH18" i="13"/>
  <c r="AG18" i="13"/>
  <c r="AG17" i="13"/>
  <c r="AJ17" i="13"/>
  <c r="AF17" i="13"/>
  <c r="AJ16" i="13"/>
  <c r="AG15" i="13"/>
  <c r="AA15" i="13"/>
  <c r="AK15" i="13"/>
  <c r="AI14" i="13"/>
  <c r="AG14" i="13"/>
  <c r="AA14" i="13"/>
  <c r="AK14" i="13"/>
  <c r="AJ20" i="23"/>
  <c r="AJ26" i="23"/>
  <c r="AI28" i="23"/>
  <c r="AH23" i="23"/>
  <c r="AD14" i="23"/>
  <c r="AE22" i="23"/>
  <c r="AI14" i="23"/>
  <c r="AG16" i="23"/>
  <c r="AH18" i="23"/>
  <c r="AA14" i="23"/>
  <c r="AL12" i="23"/>
  <c r="AG33" i="23"/>
  <c r="AG7" i="23"/>
  <c r="AG27" i="23"/>
  <c r="AE21" i="23"/>
  <c r="AE8" i="23"/>
  <c r="AG23" i="23"/>
  <c r="AG21" i="23"/>
  <c r="AD18" i="23"/>
  <c r="AF25" i="23"/>
  <c r="AJ18" i="23"/>
  <c r="AG19" i="23"/>
  <c r="AE7" i="23"/>
  <c r="AF21" i="23"/>
  <c r="AD21" i="23"/>
  <c r="AE16" i="23"/>
  <c r="AJ31" i="23"/>
  <c r="AF18" i="23"/>
  <c r="AI33" i="23"/>
  <c r="AH21" i="23"/>
  <c r="AD8" i="23"/>
  <c r="AL8" i="23" s="1"/>
  <c r="AK18" i="23"/>
  <c r="AF23" i="23"/>
  <c r="AK28" i="23"/>
  <c r="AI8" i="23"/>
  <c r="AE17" i="23"/>
  <c r="AD7" i="23"/>
  <c r="AL7" i="23" s="1"/>
  <c r="AH24" i="23"/>
  <c r="AK13" i="23"/>
  <c r="AG13" i="23"/>
  <c r="AL13" i="23" s="1"/>
  <c r="AF19" i="23"/>
  <c r="AL19" i="23" s="1"/>
  <c r="AA19" i="23"/>
  <c r="AJ19" i="23"/>
  <c r="AK21" i="23"/>
  <c r="AH19" i="23"/>
  <c r="AG8" i="23"/>
  <c r="AK8" i="23"/>
  <c r="AA20" i="23"/>
  <c r="AG18" i="23"/>
  <c r="AJ14" i="23"/>
  <c r="AG14" i="23"/>
  <c r="AI28" i="15"/>
  <c r="AL15" i="15"/>
  <c r="AG31" i="15"/>
  <c r="AH27" i="15"/>
  <c r="AG33" i="15"/>
  <c r="AE21" i="15"/>
  <c r="AI27" i="15"/>
  <c r="AH31" i="15"/>
  <c r="AG22" i="15"/>
  <c r="AG21" i="15"/>
  <c r="AE7" i="15"/>
  <c r="AG28" i="15"/>
  <c r="AE31" i="15"/>
  <c r="AJ21" i="15"/>
  <c r="AE20" i="15"/>
  <c r="AL12" i="15"/>
  <c r="AD23" i="15"/>
  <c r="AL23" i="15" s="1"/>
  <c r="AH28" i="15"/>
  <c r="AE25" i="15"/>
  <c r="AF20" i="15"/>
  <c r="AI24" i="15"/>
  <c r="AD25" i="15"/>
  <c r="AL25" i="15" s="1"/>
  <c r="AG23" i="15"/>
  <c r="AE22" i="15"/>
  <c r="AK21" i="15"/>
  <c r="AI10" i="15"/>
  <c r="AG25" i="15"/>
  <c r="AK31" i="15"/>
  <c r="AD27" i="15"/>
  <c r="AL27" i="15" s="1"/>
  <c r="AK10" i="15"/>
  <c r="AF21" i="15"/>
  <c r="AI13" i="15"/>
  <c r="AI22" i="15"/>
  <c r="AK33" i="15"/>
  <c r="AF33" i="15"/>
  <c r="AG27" i="15"/>
  <c r="AD20" i="15"/>
  <c r="AH20" i="15"/>
  <c r="AF16" i="15"/>
  <c r="AK27" i="15"/>
  <c r="AF27" i="15"/>
  <c r="AH25" i="15"/>
  <c r="AJ20" i="15"/>
  <c r="AA13" i="15"/>
  <c r="AI7" i="15"/>
  <c r="AE27" i="15"/>
  <c r="AJ13" i="15"/>
  <c r="AK13" i="15"/>
  <c r="AH33" i="15"/>
  <c r="AK22" i="15"/>
  <c r="AH22" i="15"/>
  <c r="AF28" i="15"/>
  <c r="AK17" i="15"/>
  <c r="AD31" i="15"/>
  <c r="AL31" i="15" s="1"/>
  <c r="AD33" i="15"/>
  <c r="AL33" i="15" s="1"/>
  <c r="AF22" i="15"/>
  <c r="AK20" i="15"/>
  <c r="AK7" i="15"/>
  <c r="AE10" i="15"/>
  <c r="AD18" i="14"/>
  <c r="AK19" i="14"/>
  <c r="AI7" i="14"/>
  <c r="AF13" i="14"/>
  <c r="AI11" i="14"/>
  <c r="AG18" i="14"/>
  <c r="AG9" i="14"/>
  <c r="AI8" i="14"/>
  <c r="AJ8" i="14"/>
  <c r="AA21" i="14"/>
  <c r="AG19" i="14"/>
  <c r="AJ19" i="14"/>
  <c r="AE11" i="14"/>
  <c r="AG15" i="14"/>
  <c r="AF18" i="14"/>
  <c r="AH21" i="14"/>
  <c r="AK21" i="14"/>
  <c r="AE9" i="14"/>
  <c r="AF19" i="14"/>
  <c r="AG11" i="14"/>
  <c r="AE18" i="14"/>
  <c r="AH17" i="14"/>
  <c r="AF21" i="14"/>
  <c r="AK23" i="14"/>
  <c r="AI14" i="12"/>
  <c r="AF9" i="12"/>
  <c r="AE8" i="12"/>
  <c r="AJ22" i="12"/>
  <c r="AH32" i="12"/>
  <c r="AK21" i="12"/>
  <c r="AA19" i="12"/>
  <c r="AE20" i="12"/>
  <c r="AJ20" i="12"/>
  <c r="AA20" i="12"/>
  <c r="AF20" i="12"/>
  <c r="AJ19" i="12"/>
  <c r="AD19" i="12"/>
  <c r="AE21" i="12"/>
  <c r="AH20" i="12"/>
  <c r="AD18" i="12"/>
  <c r="AD20" i="12"/>
  <c r="AG16" i="12"/>
  <c r="AE15" i="12"/>
  <c r="AK14" i="12"/>
  <c r="AJ18" i="12"/>
  <c r="AH10" i="12"/>
  <c r="AK13" i="12"/>
  <c r="AK12" i="12"/>
  <c r="AH25" i="12"/>
  <c r="AK18" i="12"/>
  <c r="AH18" i="12"/>
  <c r="AG9" i="12"/>
  <c r="AE12" i="12"/>
  <c r="AK11" i="12"/>
  <c r="AJ26" i="12"/>
  <c r="AK20" i="12"/>
  <c r="AL21" i="12"/>
  <c r="AF12" i="12"/>
  <c r="AK10" i="12"/>
  <c r="AJ25" i="12"/>
  <c r="AH23" i="12"/>
  <c r="AE18" i="12"/>
  <c r="AK9" i="12"/>
  <c r="AG20" i="12"/>
  <c r="AG18" i="12"/>
  <c r="AE18" i="11"/>
  <c r="AE22" i="11"/>
  <c r="AH26" i="11"/>
  <c r="AK10" i="11"/>
  <c r="AG7" i="11"/>
  <c r="AE21" i="11"/>
  <c r="AH33" i="11"/>
  <c r="AK24" i="11"/>
  <c r="AL15" i="11"/>
  <c r="AG22" i="11"/>
  <c r="AG18" i="11"/>
  <c r="AF21" i="11"/>
  <c r="AA21" i="11"/>
  <c r="AJ20" i="11"/>
  <c r="AJ25" i="11"/>
  <c r="AK23" i="11"/>
  <c r="AJ7" i="11"/>
  <c r="AK13" i="11"/>
  <c r="AJ19" i="11"/>
  <c r="AG26" i="11"/>
  <c r="AK21" i="11"/>
  <c r="AE33" i="11"/>
  <c r="AH18" i="11"/>
  <c r="AJ23" i="11"/>
  <c r="AI25" i="11"/>
  <c r="AE25" i="11"/>
  <c r="AH19" i="11"/>
  <c r="AA19" i="11"/>
  <c r="AD21" i="11"/>
  <c r="AK33" i="11"/>
  <c r="AJ32" i="11"/>
  <c r="AG19" i="11"/>
  <c r="AI22" i="11"/>
  <c r="AF23" i="11"/>
  <c r="AE16" i="11"/>
  <c r="AJ31" i="11"/>
  <c r="AF18" i="11"/>
  <c r="AI33" i="11"/>
  <c r="AH21" i="11"/>
  <c r="AK7" i="11"/>
  <c r="AJ13" i="11"/>
  <c r="AF27" i="11"/>
  <c r="AG20" i="11"/>
  <c r="AF20" i="11"/>
  <c r="AG10" i="11"/>
  <c r="AF19" i="11"/>
  <c r="AL19" i="11" s="1"/>
  <c r="AD20" i="11"/>
  <c r="AG13" i="11"/>
  <c r="AJ16" i="10"/>
  <c r="AG23" i="10"/>
  <c r="AG26" i="10"/>
  <c r="AG28" i="10"/>
  <c r="AE32" i="10"/>
  <c r="AE18" i="10"/>
  <c r="AH29" i="10"/>
  <c r="AG31" i="10"/>
  <c r="AK31" i="10"/>
  <c r="AK15" i="10"/>
  <c r="AH33" i="10"/>
  <c r="AG21" i="10"/>
  <c r="AH24" i="10"/>
  <c r="AK21" i="10"/>
  <c r="AE21" i="10"/>
  <c r="AJ12" i="10"/>
  <c r="AK14" i="10"/>
  <c r="AI10" i="10"/>
  <c r="AH10" i="10"/>
  <c r="AG12" i="10"/>
  <c r="AF14" i="10"/>
  <c r="AE15" i="10"/>
  <c r="AF20" i="10"/>
  <c r="AJ17" i="10"/>
  <c r="AH9" i="10"/>
  <c r="AE23" i="10"/>
  <c r="AH21" i="10"/>
  <c r="AE16" i="10"/>
  <c r="AD16" i="10"/>
  <c r="AA16" i="10"/>
  <c r="AH32" i="10"/>
  <c r="AK29" i="10"/>
  <c r="AG24" i="10"/>
  <c r="AK32" i="10"/>
  <c r="AK33" i="10"/>
  <c r="AG29" i="10"/>
  <c r="AK24" i="10"/>
  <c r="AI7" i="10"/>
  <c r="AH7" i="10"/>
  <c r="AG9" i="10"/>
  <c r="AJ26" i="10"/>
  <c r="AH23" i="10"/>
  <c r="AJ31" i="10"/>
  <c r="AJ32" i="10"/>
  <c r="AJ33" i="10"/>
  <c r="AH28" i="10"/>
  <c r="AK16" i="10"/>
  <c r="AG16" i="10"/>
  <c r="AI31" i="10"/>
  <c r="AI32" i="10"/>
  <c r="AK26" i="10"/>
  <c r="AG7" i="10"/>
  <c r="AF9" i="10"/>
  <c r="AE10" i="10"/>
  <c r="AH31" i="10"/>
  <c r="AK28" i="10"/>
  <c r="AE9" i="10"/>
  <c r="AI29" i="10"/>
  <c r="AL17" i="10"/>
  <c r="AE29" i="10"/>
  <c r="AI24" i="23"/>
  <c r="AD30" i="23"/>
  <c r="AL30" i="23" s="1"/>
  <c r="AA30" i="23"/>
  <c r="AJ32" i="23"/>
  <c r="AI22" i="23"/>
  <c r="AH33" i="23"/>
  <c r="AE23" i="23"/>
  <c r="AE30" i="23"/>
  <c r="AD29" i="23"/>
  <c r="AL29" i="23" s="1"/>
  <c r="AA29" i="23"/>
  <c r="AH31" i="23"/>
  <c r="AD28" i="23"/>
  <c r="AL28" i="23" s="1"/>
  <c r="AA28" i="23"/>
  <c r="AJ30" i="23"/>
  <c r="AI32" i="23"/>
  <c r="AG20" i="23"/>
  <c r="AH29" i="23"/>
  <c r="AK24" i="23"/>
  <c r="AF22" i="23"/>
  <c r="AD27" i="23"/>
  <c r="AL27" i="23" s="1"/>
  <c r="AA27" i="23"/>
  <c r="AJ29" i="23"/>
  <c r="AA16" i="23"/>
  <c r="AD16" i="23"/>
  <c r="AI31" i="23"/>
  <c r="AK20" i="23"/>
  <c r="AH27" i="23"/>
  <c r="AK22" i="23"/>
  <c r="AD26" i="23"/>
  <c r="AL26" i="23" s="1"/>
  <c r="AA26" i="23"/>
  <c r="AJ28" i="23"/>
  <c r="AI30" i="23"/>
  <c r="AH32" i="23"/>
  <c r="AF32" i="23"/>
  <c r="AD25" i="23"/>
  <c r="AL25" i="23" s="1"/>
  <c r="AA25" i="23"/>
  <c r="C75" i="23"/>
  <c r="C74" i="23"/>
  <c r="C73" i="23"/>
  <c r="C72" i="23"/>
  <c r="C71" i="23"/>
  <c r="C70" i="23"/>
  <c r="C69" i="23"/>
  <c r="AJ27" i="23"/>
  <c r="AI29" i="23"/>
  <c r="AD17" i="23"/>
  <c r="AL17" i="23" s="1"/>
  <c r="AA17" i="23"/>
  <c r="AK17" i="23"/>
  <c r="AH17" i="23"/>
  <c r="AG29" i="23"/>
  <c r="AH30" i="23"/>
  <c r="AF31" i="23"/>
  <c r="AK31" i="23"/>
  <c r="AF20" i="23"/>
  <c r="AD24" i="23"/>
  <c r="AL24" i="23" s="1"/>
  <c r="AA24" i="23"/>
  <c r="AF30" i="23"/>
  <c r="AK16" i="23"/>
  <c r="AD23" i="23"/>
  <c r="AL23" i="23" s="1"/>
  <c r="AA23" i="23"/>
  <c r="AH16" i="23"/>
  <c r="AJ25" i="23"/>
  <c r="AI27" i="23"/>
  <c r="AK29" i="23"/>
  <c r="AG25" i="23"/>
  <c r="AH26" i="23"/>
  <c r="AG28" i="23"/>
  <c r="AF29" i="23"/>
  <c r="AD22" i="23"/>
  <c r="AL22" i="23" s="1"/>
  <c r="AA22" i="23"/>
  <c r="AJ24" i="23"/>
  <c r="AI26" i="23"/>
  <c r="AE31" i="23"/>
  <c r="AG26" i="23"/>
  <c r="AF28" i="23"/>
  <c r="AD33" i="23"/>
  <c r="AL33" i="23" s="1"/>
  <c r="AA33" i="23"/>
  <c r="AJ23" i="23"/>
  <c r="AI25" i="23"/>
  <c r="AK25" i="23"/>
  <c r="AE29" i="23"/>
  <c r="AE20" i="23"/>
  <c r="AH22" i="23"/>
  <c r="AG24" i="23"/>
  <c r="AD32" i="23"/>
  <c r="AL32" i="23" s="1"/>
  <c r="AA32" i="23"/>
  <c r="AJ22" i="23"/>
  <c r="AE27" i="23"/>
  <c r="AK32" i="23"/>
  <c r="AG22" i="23"/>
  <c r="AF26" i="23"/>
  <c r="AD31" i="23"/>
  <c r="AL31" i="23" s="1"/>
  <c r="AA31" i="23"/>
  <c r="AJ16" i="23"/>
  <c r="AK33" i="23"/>
  <c r="AJ33" i="23"/>
  <c r="AH20" i="23"/>
  <c r="AI23" i="23"/>
  <c r="AF17" i="23"/>
  <c r="AE25" i="23"/>
  <c r="AK30" i="23"/>
  <c r="AE32" i="23"/>
  <c r="AI32" i="15"/>
  <c r="AH19" i="15"/>
  <c r="AF19" i="15"/>
  <c r="AH23" i="15"/>
  <c r="AE26" i="15"/>
  <c r="AD22" i="15"/>
  <c r="AL22" i="15" s="1"/>
  <c r="C75" i="15"/>
  <c r="C74" i="15"/>
  <c r="C73" i="15"/>
  <c r="C72" i="15"/>
  <c r="C71" i="15"/>
  <c r="C70" i="15"/>
  <c r="C69" i="15"/>
  <c r="AI30" i="15"/>
  <c r="AE18" i="15"/>
  <c r="AE19" i="15"/>
  <c r="AK24" i="15"/>
  <c r="AD29" i="15"/>
  <c r="AL29" i="15" s="1"/>
  <c r="AD24" i="15"/>
  <c r="AL24" i="15" s="1"/>
  <c r="AK16" i="15"/>
  <c r="AK19" i="15"/>
  <c r="AI29" i="15"/>
  <c r="AD17" i="15"/>
  <c r="AA17" i="15"/>
  <c r="AH17" i="15"/>
  <c r="AF32" i="15"/>
  <c r="AE23" i="15"/>
  <c r="AG29" i="15"/>
  <c r="AG24" i="15"/>
  <c r="AK32" i="15"/>
  <c r="AF29" i="15"/>
  <c r="AF30" i="15"/>
  <c r="AH29" i="15"/>
  <c r="AF26" i="15"/>
  <c r="AG18" i="15"/>
  <c r="AK29" i="15"/>
  <c r="AJ16" i="15"/>
  <c r="AH16" i="15"/>
  <c r="AI26" i="15"/>
  <c r="AF23" i="15"/>
  <c r="AF17" i="15"/>
  <c r="AD26" i="15"/>
  <c r="AL26" i="15" s="1"/>
  <c r="AF24" i="15"/>
  <c r="AD30" i="15"/>
  <c r="AL30" i="15" s="1"/>
  <c r="AD18" i="15"/>
  <c r="AE28" i="15"/>
  <c r="AD19" i="15"/>
  <c r="AG19" i="15"/>
  <c r="AI25" i="15"/>
  <c r="AD28" i="15"/>
  <c r="AL28" i="15" s="1"/>
  <c r="AG17" i="15"/>
  <c r="AE33" i="15"/>
  <c r="AG26" i="15"/>
  <c r="AK28" i="15"/>
  <c r="AG30" i="15"/>
  <c r="AF31" i="15"/>
  <c r="AK26" i="15"/>
  <c r="AF18" i="15"/>
  <c r="AH24" i="15"/>
  <c r="AE16" i="15"/>
  <c r="AE17" i="15"/>
  <c r="AI23" i="15"/>
  <c r="AH26" i="15"/>
  <c r="AE32" i="15"/>
  <c r="AK25" i="15"/>
  <c r="AF25" i="15"/>
  <c r="AK23" i="15"/>
  <c r="AA16" i="15"/>
  <c r="AD16" i="15"/>
  <c r="AK30" i="15"/>
  <c r="AD32" i="15"/>
  <c r="AL32" i="15" s="1"/>
  <c r="AE24" i="15"/>
  <c r="AE29" i="15"/>
  <c r="AG32" i="15"/>
  <c r="AK18" i="15"/>
  <c r="AH32" i="15"/>
  <c r="AH30" i="15"/>
  <c r="AE30" i="15"/>
  <c r="AH18" i="15"/>
  <c r="AF17" i="14"/>
  <c r="AH20" i="14"/>
  <c r="AJ12" i="14"/>
  <c r="AD21" i="14"/>
  <c r="AE21" i="14"/>
  <c r="AE12" i="14"/>
  <c r="AE16" i="14"/>
  <c r="AF10" i="14"/>
  <c r="AI12" i="14"/>
  <c r="AG16" i="14"/>
  <c r="AA15" i="14"/>
  <c r="AK15" i="14"/>
  <c r="AH15" i="14"/>
  <c r="AD15" i="14"/>
  <c r="AK17" i="14"/>
  <c r="AG21" i="14"/>
  <c r="AJ9" i="14"/>
  <c r="AI9" i="14"/>
  <c r="AE10" i="14"/>
  <c r="AA14" i="14"/>
  <c r="AK14" i="14"/>
  <c r="AH14" i="14"/>
  <c r="AD14" i="14"/>
  <c r="AL14" i="14" s="1"/>
  <c r="AE17" i="14"/>
  <c r="AE20" i="14"/>
  <c r="AD20" i="14"/>
  <c r="AJ15" i="14"/>
  <c r="AA13" i="14"/>
  <c r="AK13" i="14"/>
  <c r="AH13" i="14"/>
  <c r="AD13" i="14"/>
  <c r="AL13" i="14" s="1"/>
  <c r="AA16" i="14"/>
  <c r="AD16" i="14"/>
  <c r="AG20" i="14"/>
  <c r="AI14" i="14"/>
  <c r="AF14" i="14"/>
  <c r="AG14" i="14"/>
  <c r="AF15" i="14"/>
  <c r="AA12" i="14"/>
  <c r="AK12" i="14"/>
  <c r="AH12" i="14"/>
  <c r="AD12" i="14"/>
  <c r="AL12" i="14" s="1"/>
  <c r="AG12" i="14"/>
  <c r="AJ17" i="14"/>
  <c r="AA11" i="14"/>
  <c r="AK11" i="14"/>
  <c r="AH11" i="14"/>
  <c r="AD11" i="14"/>
  <c r="AL11" i="14" s="1"/>
  <c r="AJ11" i="14"/>
  <c r="AA10" i="14"/>
  <c r="AK10" i="14"/>
  <c r="AH10" i="14"/>
  <c r="AD10" i="14"/>
  <c r="AL10" i="14" s="1"/>
  <c r="AD17" i="14"/>
  <c r="AL17" i="14" s="1"/>
  <c r="AA17" i="14"/>
  <c r="AG10" i="14"/>
  <c r="C75" i="14"/>
  <c r="C74" i="14"/>
  <c r="C73" i="14"/>
  <c r="C72" i="14"/>
  <c r="C71" i="14"/>
  <c r="C70" i="14"/>
  <c r="C69" i="14"/>
  <c r="AG17" i="14"/>
  <c r="AA9" i="14"/>
  <c r="AK9" i="14"/>
  <c r="AH9" i="14"/>
  <c r="AD9" i="14"/>
  <c r="AL9" i="14" s="1"/>
  <c r="AI13" i="14"/>
  <c r="AF16" i="14"/>
  <c r="AA8" i="14"/>
  <c r="AK8" i="14"/>
  <c r="AH8" i="14"/>
  <c r="AD8" i="14"/>
  <c r="AL8" i="14" s="1"/>
  <c r="AF20" i="14"/>
  <c r="AJ13" i="14"/>
  <c r="AI10" i="14"/>
  <c r="AK16" i="14"/>
  <c r="AH16" i="14"/>
  <c r="AE15" i="14"/>
  <c r="AA7" i="14"/>
  <c r="AK7" i="14"/>
  <c r="AH7" i="14"/>
  <c r="AD7" i="14"/>
  <c r="AL7" i="14" s="1"/>
  <c r="AK20" i="14"/>
  <c r="AJ7" i="14"/>
  <c r="AF33" i="13"/>
  <c r="AE24" i="13"/>
  <c r="AD27" i="13"/>
  <c r="AL27" i="13" s="1"/>
  <c r="AA27" i="13"/>
  <c r="AJ32" i="13"/>
  <c r="AI22" i="13"/>
  <c r="AK23" i="13"/>
  <c r="AF32" i="13"/>
  <c r="AE23" i="13"/>
  <c r="AD26" i="13"/>
  <c r="AL26" i="13" s="1"/>
  <c r="AA26" i="13"/>
  <c r="C75" i="13"/>
  <c r="C74" i="13"/>
  <c r="C73" i="13"/>
  <c r="C72" i="13"/>
  <c r="C71" i="13"/>
  <c r="C70" i="13"/>
  <c r="C69" i="13"/>
  <c r="AE16" i="13"/>
  <c r="AJ31" i="13"/>
  <c r="AI33" i="13"/>
  <c r="AH32" i="13"/>
  <c r="AD20" i="13"/>
  <c r="AA20" i="13"/>
  <c r="AH25" i="13"/>
  <c r="AF31" i="13"/>
  <c r="AE22" i="13"/>
  <c r="AD25" i="13"/>
  <c r="AL25" i="13" s="1"/>
  <c r="AA25" i="13"/>
  <c r="AH16" i="13"/>
  <c r="AJ30" i="13"/>
  <c r="AE17" i="13"/>
  <c r="AI32" i="13"/>
  <c r="AG20" i="13"/>
  <c r="AK27" i="13"/>
  <c r="AK31" i="13"/>
  <c r="AF30" i="13"/>
  <c r="AE33" i="13"/>
  <c r="AD24" i="13"/>
  <c r="AL24" i="13" s="1"/>
  <c r="AA24" i="13"/>
  <c r="AJ29" i="13"/>
  <c r="AA16" i="13"/>
  <c r="AD16" i="13"/>
  <c r="AI31" i="13"/>
  <c r="AG25" i="13"/>
  <c r="AG29" i="13"/>
  <c r="AF29" i="13"/>
  <c r="AE32" i="13"/>
  <c r="AK16" i="13"/>
  <c r="AD23" i="13"/>
  <c r="AL23" i="13" s="1"/>
  <c r="AA23" i="13"/>
  <c r="AJ28" i="13"/>
  <c r="AI30" i="13"/>
  <c r="AG31" i="13"/>
  <c r="AK30" i="13"/>
  <c r="AH24" i="13"/>
  <c r="AE31" i="13"/>
  <c r="AD22" i="13"/>
  <c r="AL22" i="13" s="1"/>
  <c r="AA22" i="13"/>
  <c r="AJ20" i="13"/>
  <c r="AJ27" i="13"/>
  <c r="AI29" i="13"/>
  <c r="AD17" i="13"/>
  <c r="AA17" i="13"/>
  <c r="AK17" i="13"/>
  <c r="AH17" i="13"/>
  <c r="AH26" i="13"/>
  <c r="AH27" i="13"/>
  <c r="AE30" i="13"/>
  <c r="AD33" i="13"/>
  <c r="AL33" i="13" s="1"/>
  <c r="AA33" i="13"/>
  <c r="AG16" i="13"/>
  <c r="AH23" i="13"/>
  <c r="AK22" i="13"/>
  <c r="AD32" i="13"/>
  <c r="AL32" i="13" s="1"/>
  <c r="AA32" i="13"/>
  <c r="AK26" i="13"/>
  <c r="AD31" i="13"/>
  <c r="AL31" i="13" s="1"/>
  <c r="AA31" i="13"/>
  <c r="AI26" i="13"/>
  <c r="AK25" i="13"/>
  <c r="AG24" i="13"/>
  <c r="AD30" i="13"/>
  <c r="AL30" i="13" s="1"/>
  <c r="AA30" i="13"/>
  <c r="AF16" i="13"/>
  <c r="AI25" i="13"/>
  <c r="AG26" i="13"/>
  <c r="AG23" i="13"/>
  <c r="AH22" i="13"/>
  <c r="AD29" i="13"/>
  <c r="AL29" i="13" s="1"/>
  <c r="AA29" i="13"/>
  <c r="AK33" i="13"/>
  <c r="AI24" i="13"/>
  <c r="AF22" i="13"/>
  <c r="AE25" i="13"/>
  <c r="AD28" i="13"/>
  <c r="AL28" i="13" s="1"/>
  <c r="AA28" i="13"/>
  <c r="AK32" i="13"/>
  <c r="AJ33" i="13"/>
  <c r="AH20" i="13"/>
  <c r="AI23" i="13"/>
  <c r="AH28" i="13"/>
  <c r="AG30" i="13"/>
  <c r="AH29" i="13"/>
  <c r="AF27" i="12"/>
  <c r="AJ14" i="12"/>
  <c r="AK30" i="12"/>
  <c r="AD30" i="12"/>
  <c r="AL30" i="12" s="1"/>
  <c r="AA30" i="12"/>
  <c r="AF17" i="12"/>
  <c r="AJ17" i="12"/>
  <c r="C75" i="12"/>
  <c r="C74" i="12"/>
  <c r="C73" i="12"/>
  <c r="C72" i="12"/>
  <c r="C71" i="12"/>
  <c r="C70" i="12"/>
  <c r="C69" i="12"/>
  <c r="AF10" i="12"/>
  <c r="AE9" i="12"/>
  <c r="AA8" i="12"/>
  <c r="AD8" i="12"/>
  <c r="AL8" i="12" s="1"/>
  <c r="AJ23" i="12"/>
  <c r="AE19" i="12"/>
  <c r="AD28" i="12"/>
  <c r="AL28" i="12" s="1"/>
  <c r="AA28" i="12"/>
  <c r="AK28" i="12"/>
  <c r="AI13" i="12"/>
  <c r="AH15" i="12"/>
  <c r="AH16" i="12"/>
  <c r="AF8" i="12"/>
  <c r="AE7" i="12"/>
  <c r="AJ33" i="12"/>
  <c r="AG19" i="12"/>
  <c r="AI31" i="12"/>
  <c r="AF24" i="12"/>
  <c r="AJ11" i="12"/>
  <c r="AD27" i="12"/>
  <c r="AL27" i="12" s="1"/>
  <c r="AA27" i="12"/>
  <c r="AK27" i="12"/>
  <c r="AI12" i="12"/>
  <c r="AH14" i="12"/>
  <c r="AG15" i="12"/>
  <c r="AF7" i="12"/>
  <c r="AK33" i="12"/>
  <c r="AJ32" i="12"/>
  <c r="AG32" i="12"/>
  <c r="AD29" i="12"/>
  <c r="AL29" i="12" s="1"/>
  <c r="AA29" i="12"/>
  <c r="AK29" i="12"/>
  <c r="AF23" i="12"/>
  <c r="AE26" i="12"/>
  <c r="AD26" i="12"/>
  <c r="AL26" i="12" s="1"/>
  <c r="AA26" i="12"/>
  <c r="AK26" i="12"/>
  <c r="AI11" i="12"/>
  <c r="AH13" i="12"/>
  <c r="AG14" i="12"/>
  <c r="AK32" i="12"/>
  <c r="AJ31" i="12"/>
  <c r="AE17" i="12"/>
  <c r="AI27" i="12"/>
  <c r="AK16" i="12"/>
  <c r="AG30" i="12"/>
  <c r="AA7" i="12"/>
  <c r="AD7" i="12"/>
  <c r="AL7" i="12" s="1"/>
  <c r="AF22" i="12"/>
  <c r="AD25" i="12"/>
  <c r="AL25" i="12" s="1"/>
  <c r="AA25" i="12"/>
  <c r="AK25" i="12"/>
  <c r="AI10" i="12"/>
  <c r="AH12" i="12"/>
  <c r="AG13" i="12"/>
  <c r="AH17" i="12"/>
  <c r="AF16" i="12"/>
  <c r="AA15" i="12"/>
  <c r="AD15" i="12"/>
  <c r="AJ30" i="12"/>
  <c r="AA16" i="12"/>
  <c r="AE16" i="12"/>
  <c r="AD16" i="12"/>
  <c r="AI25" i="12"/>
  <c r="AG31" i="12"/>
  <c r="AG28" i="12"/>
  <c r="AD24" i="12"/>
  <c r="AL24" i="12" s="1"/>
  <c r="AA24" i="12"/>
  <c r="AK24" i="12"/>
  <c r="AA14" i="12"/>
  <c r="AD14" i="12"/>
  <c r="AJ29" i="12"/>
  <c r="AG22" i="12"/>
  <c r="AG29" i="12"/>
  <c r="AG26" i="12"/>
  <c r="AK7" i="12"/>
  <c r="AJ7" i="12"/>
  <c r="AD23" i="12"/>
  <c r="AL23" i="12" s="1"/>
  <c r="AA23" i="12"/>
  <c r="AK23" i="12"/>
  <c r="AI8" i="12"/>
  <c r="AG11" i="12"/>
  <c r="AF15" i="12"/>
  <c r="AE14" i="12"/>
  <c r="AA13" i="12"/>
  <c r="I81" i="12" s="1"/>
  <c r="AD13" i="12"/>
  <c r="AJ28" i="12"/>
  <c r="AI22" i="12"/>
  <c r="AD17" i="12"/>
  <c r="AG27" i="12"/>
  <c r="AH28" i="12"/>
  <c r="AH24" i="12"/>
  <c r="AE22" i="12"/>
  <c r="AD22" i="12"/>
  <c r="AL22" i="12" s="1"/>
  <c r="AK22" i="12"/>
  <c r="AA22" i="12"/>
  <c r="AI7" i="12"/>
  <c r="AH9" i="12"/>
  <c r="AG10" i="12"/>
  <c r="AF14" i="12"/>
  <c r="AE13" i="12"/>
  <c r="AA12" i="12"/>
  <c r="AD12" i="12"/>
  <c r="AL12" i="12" s="1"/>
  <c r="AJ27" i="12"/>
  <c r="AG24" i="12"/>
  <c r="AK8" i="12"/>
  <c r="AI23" i="12"/>
  <c r="AD33" i="12"/>
  <c r="AL33" i="12" s="1"/>
  <c r="AA33" i="12"/>
  <c r="AH8" i="12"/>
  <c r="AF13" i="12"/>
  <c r="AA11" i="12"/>
  <c r="AD11" i="12"/>
  <c r="AL11" i="12" s="1"/>
  <c r="AH22" i="12"/>
  <c r="AI33" i="12"/>
  <c r="AF29" i="12"/>
  <c r="AD32" i="12"/>
  <c r="AL32" i="12" s="1"/>
  <c r="AA32" i="12"/>
  <c r="AH7" i="12"/>
  <c r="AG8" i="12"/>
  <c r="AE11" i="12"/>
  <c r="AA10" i="12"/>
  <c r="AD10" i="12"/>
  <c r="AL10" i="12" s="1"/>
  <c r="AG17" i="12"/>
  <c r="AH30" i="12"/>
  <c r="AI28" i="12"/>
  <c r="AH19" i="12"/>
  <c r="AD31" i="12"/>
  <c r="AL31" i="12" s="1"/>
  <c r="AK31" i="12"/>
  <c r="AA31" i="12"/>
  <c r="AG7" i="12"/>
  <c r="AF11" i="12"/>
  <c r="AE10" i="12"/>
  <c r="AA9" i="12"/>
  <c r="AD9" i="12"/>
  <c r="AL9" i="12" s="1"/>
  <c r="AJ24" i="12"/>
  <c r="AK15" i="12"/>
  <c r="AH29" i="12"/>
  <c r="AG33" i="12"/>
  <c r="AI26" i="12"/>
  <c r="AI24" i="12"/>
  <c r="AD24" i="11"/>
  <c r="AL24" i="11" s="1"/>
  <c r="AA24" i="11"/>
  <c r="C75" i="11"/>
  <c r="C74" i="11"/>
  <c r="C73" i="11"/>
  <c r="C72" i="11"/>
  <c r="C71" i="11"/>
  <c r="C70" i="11"/>
  <c r="C69" i="11"/>
  <c r="AJ26" i="11"/>
  <c r="AI28" i="11"/>
  <c r="AG24" i="11"/>
  <c r="AK28" i="11"/>
  <c r="AE28" i="11"/>
  <c r="AK16" i="11"/>
  <c r="AD23" i="11"/>
  <c r="AL23" i="11" s="1"/>
  <c r="AA23" i="11"/>
  <c r="AI27" i="11"/>
  <c r="AK20" i="11"/>
  <c r="AK26" i="11"/>
  <c r="AF33" i="11"/>
  <c r="AD22" i="11"/>
  <c r="AL22" i="11" s="1"/>
  <c r="AA22" i="11"/>
  <c r="AG16" i="11"/>
  <c r="AJ24" i="11"/>
  <c r="AI26" i="11"/>
  <c r="AK31" i="11"/>
  <c r="AG23" i="11"/>
  <c r="AH24" i="11"/>
  <c r="AF32" i="11"/>
  <c r="AD33" i="11"/>
  <c r="AL33" i="11" s="1"/>
  <c r="AA33" i="11"/>
  <c r="AH16" i="11"/>
  <c r="AK29" i="11"/>
  <c r="AF31" i="11"/>
  <c r="AD32" i="11"/>
  <c r="AL32" i="11" s="1"/>
  <c r="AA32" i="11"/>
  <c r="AG17" i="11"/>
  <c r="AJ22" i="11"/>
  <c r="AI24" i="11"/>
  <c r="AK27" i="11"/>
  <c r="AH23" i="11"/>
  <c r="AH32" i="11"/>
  <c r="AD18" i="11"/>
  <c r="AF30" i="11"/>
  <c r="AD31" i="11"/>
  <c r="AL31" i="11" s="1"/>
  <c r="AA31" i="11"/>
  <c r="AJ16" i="11"/>
  <c r="AF16" i="11"/>
  <c r="AJ33" i="11"/>
  <c r="AH20" i="11"/>
  <c r="AI23" i="11"/>
  <c r="AK25" i="11"/>
  <c r="AF25" i="11"/>
  <c r="AG32" i="11"/>
  <c r="AD30" i="11"/>
  <c r="AL30" i="11" s="1"/>
  <c r="AA30" i="11"/>
  <c r="AH28" i="11"/>
  <c r="AG30" i="11"/>
  <c r="AD29" i="11"/>
  <c r="AL29" i="11" s="1"/>
  <c r="AA29" i="11"/>
  <c r="AF17" i="11"/>
  <c r="AK17" i="11"/>
  <c r="AD28" i="11"/>
  <c r="AL28" i="11" s="1"/>
  <c r="AA28" i="11"/>
  <c r="AJ30" i="11"/>
  <c r="AE17" i="11"/>
  <c r="AI32" i="11"/>
  <c r="AH31" i="11"/>
  <c r="AD27" i="11"/>
  <c r="AL27" i="11" s="1"/>
  <c r="AA27" i="11"/>
  <c r="AJ29" i="11"/>
  <c r="AA16" i="11"/>
  <c r="AD16" i="11"/>
  <c r="AI31" i="11"/>
  <c r="AH29" i="11"/>
  <c r="AG31" i="11"/>
  <c r="AD26" i="11"/>
  <c r="AL26" i="11" s="1"/>
  <c r="AA26" i="11"/>
  <c r="AJ28" i="11"/>
  <c r="AI30" i="11"/>
  <c r="AE24" i="11"/>
  <c r="AH27" i="11"/>
  <c r="AG29" i="11"/>
  <c r="AK32" i="11"/>
  <c r="AE32" i="11"/>
  <c r="AD25" i="11"/>
  <c r="AL25" i="11" s="1"/>
  <c r="AA25" i="11"/>
  <c r="AJ27" i="11"/>
  <c r="AI29" i="11"/>
  <c r="AD17" i="11"/>
  <c r="AA17" i="11"/>
  <c r="AH17" i="11"/>
  <c r="AH22" i="11"/>
  <c r="AH25" i="11"/>
  <c r="AG27" i="11"/>
  <c r="AK30" i="11"/>
  <c r="AE30" i="11"/>
  <c r="AK18" i="11"/>
  <c r="AG11" i="10"/>
  <c r="AF13" i="10"/>
  <c r="AE14" i="10"/>
  <c r="AA12" i="10"/>
  <c r="AD12" i="10"/>
  <c r="AE19" i="10"/>
  <c r="AH18" i="10"/>
  <c r="AA13" i="10"/>
  <c r="AD13" i="10"/>
  <c r="AL13" i="10" s="1"/>
  <c r="AD20" i="10"/>
  <c r="AA20" i="10"/>
  <c r="AI8" i="10"/>
  <c r="AH8" i="10"/>
  <c r="AG10" i="10"/>
  <c r="AF12" i="10"/>
  <c r="AE13" i="10"/>
  <c r="AA11" i="10"/>
  <c r="AD11" i="10"/>
  <c r="AL11" i="10" s="1"/>
  <c r="AD18" i="10"/>
  <c r="AA18" i="10"/>
  <c r="AG18" i="10"/>
  <c r="AG20" i="10"/>
  <c r="AF11" i="10"/>
  <c r="AE12" i="10"/>
  <c r="AA10" i="10"/>
  <c r="AD10" i="10"/>
  <c r="AL10" i="10" s="1"/>
  <c r="AG8" i="10"/>
  <c r="AF10" i="10"/>
  <c r="AE11" i="10"/>
  <c r="AA9" i="10"/>
  <c r="AD9" i="10"/>
  <c r="AL9" i="10" s="1"/>
  <c r="AE20" i="10"/>
  <c r="C75" i="10"/>
  <c r="C74" i="10"/>
  <c r="C73" i="10"/>
  <c r="C72" i="10"/>
  <c r="C71" i="10"/>
  <c r="C70" i="10"/>
  <c r="C69" i="10"/>
  <c r="AA8" i="10"/>
  <c r="AD8" i="10"/>
  <c r="AL8" i="10" s="1"/>
  <c r="AD19" i="10"/>
  <c r="AK19" i="10"/>
  <c r="AF8" i="10"/>
  <c r="AA7" i="10"/>
  <c r="AD7" i="10"/>
  <c r="AL7" i="10" s="1"/>
  <c r="AH19" i="10"/>
  <c r="AK13" i="10"/>
  <c r="AH15" i="10"/>
  <c r="AF7" i="10"/>
  <c r="AE8" i="10"/>
  <c r="AH20" i="10"/>
  <c r="AK10" i="10"/>
  <c r="AE7" i="10"/>
  <c r="AG19" i="10"/>
  <c r="AF19" i="10"/>
  <c r="AJ14" i="10"/>
  <c r="AI13" i="10"/>
  <c r="AH13" i="10"/>
  <c r="AG15" i="10"/>
  <c r="AK20" i="10"/>
  <c r="AJ20" i="10"/>
  <c r="AF18" i="10"/>
  <c r="AJ13" i="10"/>
  <c r="AI12" i="10"/>
  <c r="AH12" i="10"/>
  <c r="AA15" i="10"/>
  <c r="AD15" i="10"/>
  <c r="AK12" i="10"/>
  <c r="AI11" i="10"/>
  <c r="AH11" i="10"/>
  <c r="AG13" i="10"/>
  <c r="AF15" i="10"/>
  <c r="AA14" i="10"/>
  <c r="AD14" i="10"/>
  <c r="AK11" i="10"/>
  <c r="C75" i="5"/>
  <c r="AD24" i="5"/>
  <c r="AL24" i="5" s="1"/>
  <c r="AA24" i="5"/>
  <c r="AJ24" i="5"/>
  <c r="C71" i="5"/>
  <c r="AK30" i="5"/>
  <c r="AA16" i="5"/>
  <c r="AD16" i="5"/>
  <c r="AI22" i="5"/>
  <c r="AE30" i="5"/>
  <c r="AG24" i="5"/>
  <c r="AD25" i="5"/>
  <c r="AL25" i="5" s="1"/>
  <c r="AA25" i="5"/>
  <c r="AJ25" i="5"/>
  <c r="AK31" i="5"/>
  <c r="AD23" i="5"/>
  <c r="AL23" i="5" s="1"/>
  <c r="AA23" i="5"/>
  <c r="AJ23" i="5"/>
  <c r="AK29" i="5"/>
  <c r="AG25" i="5"/>
  <c r="AF31" i="5"/>
  <c r="AD22" i="5"/>
  <c r="AL22" i="5" s="1"/>
  <c r="AA22" i="5"/>
  <c r="AJ22" i="5"/>
  <c r="AK28" i="5"/>
  <c r="AG28" i="5"/>
  <c r="AE29" i="5"/>
  <c r="AF30" i="5"/>
  <c r="AD33" i="5"/>
  <c r="AL33" i="5" s="1"/>
  <c r="AA33" i="5"/>
  <c r="AJ33" i="5"/>
  <c r="AK27" i="5"/>
  <c r="AI31" i="5"/>
  <c r="AF19" i="5"/>
  <c r="AH27" i="5"/>
  <c r="C74" i="5"/>
  <c r="AF29" i="5"/>
  <c r="AD32" i="5"/>
  <c r="AL32" i="5" s="1"/>
  <c r="AA32" i="5"/>
  <c r="AJ32" i="5"/>
  <c r="AJ16" i="5"/>
  <c r="AK26" i="5"/>
  <c r="AI30" i="5"/>
  <c r="AE18" i="5"/>
  <c r="AG27" i="5"/>
  <c r="AD18" i="5"/>
  <c r="AH29" i="5"/>
  <c r="AJ31" i="5"/>
  <c r="AD31" i="5"/>
  <c r="AL31" i="5" s="1"/>
  <c r="AA31" i="5"/>
  <c r="AD30" i="5"/>
  <c r="AL30" i="5" s="1"/>
  <c r="AJ30" i="5"/>
  <c r="AA30" i="5"/>
  <c r="C73" i="5"/>
  <c r="AI28" i="5"/>
  <c r="AE22" i="5"/>
  <c r="C69" i="5"/>
  <c r="AE25" i="5"/>
  <c r="AH31" i="5"/>
  <c r="AD28" i="5"/>
  <c r="AL28" i="5" s="1"/>
  <c r="AA28" i="5"/>
  <c r="AJ28" i="5"/>
  <c r="AD29" i="5"/>
  <c r="AL29" i="5" s="1"/>
  <c r="AA29" i="5"/>
  <c r="AJ29" i="5"/>
  <c r="AF25" i="5"/>
  <c r="AK22" i="5"/>
  <c r="AD27" i="5"/>
  <c r="AL27" i="5" s="1"/>
  <c r="AA27" i="5"/>
  <c r="AJ27" i="5"/>
  <c r="AI25" i="5"/>
  <c r="AG23" i="5"/>
  <c r="AK18" i="5"/>
  <c r="AG22" i="5"/>
  <c r="AF23" i="5"/>
  <c r="AD26" i="5"/>
  <c r="AL26" i="5" s="1"/>
  <c r="AA26" i="5"/>
  <c r="AJ26" i="5"/>
  <c r="AF16" i="5"/>
  <c r="AK32" i="5"/>
  <c r="AH19" i="5"/>
  <c r="AG19" i="5"/>
  <c r="AI24" i="5"/>
  <c r="AD19" i="5"/>
  <c r="AH18" i="5"/>
  <c r="AE31" i="5"/>
  <c r="AE19" i="5"/>
  <c r="AK22" i="4"/>
  <c r="AI23" i="4"/>
  <c r="AA19" i="4"/>
  <c r="AD19" i="4"/>
  <c r="AL19" i="4" s="1"/>
  <c r="AE23" i="4"/>
  <c r="AG33" i="4"/>
  <c r="AK32" i="4"/>
  <c r="AI33" i="4"/>
  <c r="AD17" i="4"/>
  <c r="AL17" i="4" s="1"/>
  <c r="AE17" i="4"/>
  <c r="AJ17" i="4"/>
  <c r="AK17" i="4"/>
  <c r="AA17" i="4"/>
  <c r="AH22" i="4"/>
  <c r="AE29" i="4"/>
  <c r="AE33" i="4"/>
  <c r="C73" i="4"/>
  <c r="C72" i="4"/>
  <c r="C71" i="4"/>
  <c r="C69" i="4"/>
  <c r="C70" i="4"/>
  <c r="C75" i="4"/>
  <c r="C74" i="4"/>
  <c r="AD25" i="4"/>
  <c r="AL25" i="4" s="1"/>
  <c r="AG24" i="4"/>
  <c r="AI32" i="4"/>
  <c r="AJ31" i="4"/>
  <c r="AG31" i="4"/>
  <c r="AF31" i="4"/>
  <c r="AI31" i="4"/>
  <c r="AH32" i="4"/>
  <c r="AD16" i="4"/>
  <c r="AL16" i="4" s="1"/>
  <c r="AA16" i="4"/>
  <c r="AE32" i="4"/>
  <c r="AD22" i="4"/>
  <c r="AL22" i="4" s="1"/>
  <c r="AJ32" i="4"/>
  <c r="AG32" i="4"/>
  <c r="AD32" i="4"/>
  <c r="AL32" i="4" s="1"/>
  <c r="AG22" i="4"/>
  <c r="AK29" i="4"/>
  <c r="AJ30" i="4"/>
  <c r="AF30" i="4"/>
  <c r="AG30" i="4"/>
  <c r="AI30" i="4"/>
  <c r="AH31" i="4"/>
  <c r="AD29" i="4"/>
  <c r="AL29" i="4" s="1"/>
  <c r="AE31" i="4"/>
  <c r="AE16" i="4"/>
  <c r="AD31" i="4"/>
  <c r="AL31" i="4" s="1"/>
  <c r="AG29" i="4"/>
  <c r="AI29" i="4"/>
  <c r="AD30" i="4"/>
  <c r="AL30" i="4" s="1"/>
  <c r="AE19" i="4"/>
  <c r="AJ28" i="4"/>
  <c r="AG28" i="4"/>
  <c r="AI28" i="4"/>
  <c r="AH29" i="4"/>
  <c r="AH17" i="4"/>
  <c r="AA18" i="4"/>
  <c r="AD18" i="4"/>
  <c r="AL18" i="4" s="1"/>
  <c r="AF19" i="4"/>
  <c r="AE22" i="4"/>
  <c r="AE25" i="4"/>
  <c r="AF28" i="4"/>
  <c r="AF25" i="4"/>
  <c r="AK26" i="4"/>
  <c r="AJ27" i="4"/>
  <c r="AF27" i="4"/>
  <c r="AI27" i="4"/>
  <c r="AH28" i="4"/>
  <c r="AE27" i="4"/>
  <c r="AE18" i="4"/>
  <c r="AG19" i="4"/>
  <c r="AF16" i="4"/>
  <c r="AD24" i="4"/>
  <c r="AL24" i="4" s="1"/>
  <c r="AF33" i="4"/>
  <c r="AF23" i="4"/>
  <c r="AK25" i="4"/>
  <c r="AJ26" i="4"/>
  <c r="AF26" i="4"/>
  <c r="AI26" i="4"/>
  <c r="AE28" i="4"/>
  <c r="AF18" i="4"/>
  <c r="AJ16" i="4"/>
  <c r="AH16" i="4"/>
  <c r="AH19" i="4"/>
  <c r="AG26" i="4"/>
  <c r="AI25" i="4"/>
  <c r="AG25" i="4"/>
  <c r="AK23" i="4"/>
  <c r="AI24" i="4"/>
  <c r="AH25" i="4"/>
  <c r="AA20" i="4"/>
  <c r="AD20" i="4"/>
  <c r="AL20" i="4" s="1"/>
  <c r="AG20" i="4"/>
  <c r="AK19" i="4"/>
  <c r="AE24" i="4"/>
  <c r="AF22" i="4"/>
  <c r="AG23" i="4"/>
  <c r="AJ17" i="3"/>
  <c r="AA17" i="3"/>
  <c r="AD17" i="3"/>
  <c r="AL17" i="3" s="1"/>
  <c r="AG17" i="3"/>
  <c r="AH17" i="3"/>
  <c r="AK17" i="3"/>
  <c r="AE17" i="3"/>
  <c r="AA19" i="3"/>
  <c r="AD19" i="3"/>
  <c r="AL19" i="3" s="1"/>
  <c r="AJ19" i="3"/>
  <c r="AF17" i="3"/>
  <c r="AH18" i="3"/>
  <c r="AK18" i="3"/>
  <c r="AA18" i="3"/>
  <c r="AD18" i="3"/>
  <c r="AL18" i="3" s="1"/>
  <c r="AE18" i="3"/>
  <c r="AF18" i="3"/>
  <c r="C69" i="3"/>
  <c r="D91" i="3" s="1"/>
  <c r="C70" i="3"/>
  <c r="AJ18" i="3"/>
  <c r="O52" i="2"/>
  <c r="N45" i="2"/>
  <c r="O44" i="2"/>
  <c r="O11" i="2"/>
  <c r="H47" i="2"/>
  <c r="I56" i="2"/>
  <c r="R34" i="2"/>
  <c r="N44" i="2"/>
  <c r="F43" i="2"/>
  <c r="O25" i="2"/>
  <c r="D38" i="2"/>
  <c r="F45" i="2"/>
  <c r="J10" i="2"/>
  <c r="F40" i="2"/>
  <c r="J26" i="2"/>
  <c r="R44" i="2"/>
  <c r="N38" i="2"/>
  <c r="F38" i="2"/>
  <c r="O53" i="2"/>
  <c r="O30" i="2"/>
  <c r="H43" i="2"/>
  <c r="D55" i="2"/>
  <c r="R10" i="2"/>
  <c r="I48" i="2"/>
  <c r="O13" i="2"/>
  <c r="J25" i="2"/>
  <c r="J17" i="2"/>
  <c r="O48" i="2"/>
  <c r="J33" i="2"/>
  <c r="R11" i="2"/>
  <c r="O51" i="2"/>
  <c r="O32" i="2"/>
  <c r="N47" i="2"/>
  <c r="O33" i="2"/>
  <c r="D43" i="2"/>
  <c r="D39" i="2"/>
  <c r="R26" i="2"/>
  <c r="R13" i="2"/>
  <c r="J28" i="2"/>
  <c r="J29" i="2"/>
  <c r="F39" i="2"/>
  <c r="R14" i="2"/>
  <c r="O49" i="2"/>
  <c r="R28" i="2"/>
  <c r="O39" i="2"/>
  <c r="O14" i="2"/>
  <c r="F51" i="2"/>
  <c r="H42" i="2"/>
  <c r="H40" i="2"/>
  <c r="O12" i="2"/>
  <c r="H56" i="2"/>
  <c r="O29" i="2"/>
  <c r="H51" i="2"/>
  <c r="R32" i="2"/>
  <c r="F42" i="2"/>
  <c r="O26" i="2"/>
  <c r="H44" i="2"/>
  <c r="F53" i="2"/>
  <c r="N42" i="2"/>
  <c r="R48" i="2"/>
  <c r="O43" i="2"/>
  <c r="F48" i="2"/>
  <c r="H45" i="2"/>
  <c r="H52" i="2"/>
  <c r="J30" i="2"/>
  <c r="I49" i="2"/>
  <c r="O55" i="2"/>
  <c r="F49" i="2"/>
  <c r="R25" i="2"/>
  <c r="I55" i="2"/>
  <c r="O56" i="2"/>
  <c r="R47" i="2"/>
  <c r="D52" i="2"/>
  <c r="N43" i="2"/>
  <c r="R33" i="2"/>
  <c r="H49" i="2"/>
  <c r="R43" i="2"/>
  <c r="H53" i="2"/>
  <c r="J8" i="2"/>
  <c r="D47" i="2"/>
  <c r="N55" i="2"/>
  <c r="H48" i="2"/>
  <c r="R51" i="2"/>
  <c r="D56" i="2"/>
  <c r="D42" i="2"/>
  <c r="H55" i="2"/>
  <c r="J13" i="2"/>
  <c r="I47" i="2"/>
  <c r="F44" i="2"/>
  <c r="H39" i="2"/>
  <c r="I45" i="2"/>
  <c r="O10" i="2"/>
  <c r="R9" i="2"/>
  <c r="I38" i="2"/>
  <c r="R53" i="2"/>
  <c r="O8" i="2"/>
  <c r="O47" i="2"/>
  <c r="D45" i="2"/>
  <c r="O34" i="2"/>
  <c r="O42" i="2"/>
  <c r="R12" i="2"/>
  <c r="I44" i="2"/>
  <c r="O28" i="2"/>
  <c r="J12" i="2"/>
  <c r="J9" i="2"/>
  <c r="R52" i="2"/>
  <c r="J14" i="2"/>
  <c r="R39" i="2"/>
  <c r="N56" i="2"/>
  <c r="I52" i="2"/>
  <c r="F56" i="2"/>
  <c r="R55" i="2"/>
  <c r="I39" i="2"/>
  <c r="F47" i="2"/>
  <c r="D49" i="2"/>
  <c r="I51" i="2"/>
  <c r="N39" i="2"/>
  <c r="N40" i="2"/>
  <c r="N48" i="2"/>
  <c r="R40" i="2"/>
  <c r="I53" i="2"/>
  <c r="J32" i="2"/>
  <c r="O38" i="2"/>
  <c r="D48" i="2"/>
  <c r="R29" i="2"/>
  <c r="D53" i="2"/>
  <c r="R30" i="2"/>
  <c r="F52" i="2"/>
  <c r="R38" i="2"/>
  <c r="R8" i="2"/>
  <c r="I40" i="2"/>
  <c r="N49" i="2"/>
  <c r="D51" i="2"/>
  <c r="R42" i="2"/>
  <c r="H38" i="2"/>
  <c r="O9" i="2"/>
  <c r="J11" i="2"/>
  <c r="D40" i="2"/>
  <c r="R56" i="2"/>
  <c r="I43" i="2"/>
  <c r="R49" i="2"/>
  <c r="D44" i="2"/>
  <c r="J34" i="2"/>
  <c r="AL13" i="15" l="1"/>
  <c r="AL19" i="14"/>
  <c r="AL21" i="10"/>
  <c r="AL21" i="15"/>
  <c r="AL20" i="11"/>
  <c r="AL20" i="23"/>
  <c r="AL17" i="5"/>
  <c r="AL18" i="14"/>
  <c r="F62" i="2"/>
  <c r="F61" i="2"/>
  <c r="J35" i="2"/>
  <c r="J60" i="2"/>
  <c r="J63" i="2" s="1"/>
  <c r="AL13" i="5"/>
  <c r="AL14" i="5"/>
  <c r="AL12" i="5"/>
  <c r="AL19" i="5"/>
  <c r="AL21" i="5"/>
  <c r="AL18" i="5"/>
  <c r="AL16" i="5"/>
  <c r="AL20" i="5"/>
  <c r="O35" i="2"/>
  <c r="R35" i="2"/>
  <c r="I62" i="2"/>
  <c r="I66" i="2"/>
  <c r="I58" i="2"/>
  <c r="I59" i="2" s="1"/>
  <c r="O65" i="2"/>
  <c r="N65" i="2"/>
  <c r="D65" i="2"/>
  <c r="I65" i="2"/>
  <c r="R65" i="2"/>
  <c r="H65" i="2"/>
  <c r="F65" i="2"/>
  <c r="R67" i="2"/>
  <c r="N67" i="2"/>
  <c r="O67" i="2"/>
  <c r="D67" i="2"/>
  <c r="H67" i="2"/>
  <c r="I67" i="2"/>
  <c r="F67" i="2"/>
  <c r="O61" i="2"/>
  <c r="O58" i="2"/>
  <c r="O60" i="2" s="1"/>
  <c r="O66" i="2"/>
  <c r="F66" i="2"/>
  <c r="F58" i="2"/>
  <c r="F59" i="2" s="1"/>
  <c r="R66" i="2"/>
  <c r="O62" i="2"/>
  <c r="I61" i="2"/>
  <c r="R61" i="2"/>
  <c r="R58" i="2"/>
  <c r="R59" i="2" s="1"/>
  <c r="R62" i="2"/>
  <c r="N66" i="2"/>
  <c r="D66" i="2"/>
  <c r="H66" i="2"/>
  <c r="H61" i="2"/>
  <c r="N61" i="2"/>
  <c r="H62" i="2"/>
  <c r="N62" i="2"/>
  <c r="D61" i="2"/>
  <c r="D58" i="2"/>
  <c r="D60" i="2" s="1"/>
  <c r="H58" i="2"/>
  <c r="H60" i="2" s="1"/>
  <c r="D62" i="2"/>
  <c r="N58" i="2"/>
  <c r="N60" i="2" s="1"/>
  <c r="D92" i="10"/>
  <c r="AL14" i="13"/>
  <c r="AL15" i="13"/>
  <c r="AL21" i="13"/>
  <c r="AL19" i="13"/>
  <c r="AL18" i="13"/>
  <c r="AL17" i="13"/>
  <c r="AL16" i="13"/>
  <c r="AL20" i="13"/>
  <c r="AL18" i="23"/>
  <c r="AL14" i="23"/>
  <c r="AL21" i="23"/>
  <c r="AL16" i="23"/>
  <c r="AL16" i="15"/>
  <c r="AL18" i="15"/>
  <c r="AL20" i="15"/>
  <c r="AL19" i="15"/>
  <c r="AL17" i="15"/>
  <c r="AL21" i="14"/>
  <c r="AL20" i="14"/>
  <c r="AL15" i="14"/>
  <c r="AL16" i="14"/>
  <c r="AL17" i="12"/>
  <c r="AL16" i="12"/>
  <c r="AL13" i="12"/>
  <c r="AL14" i="12"/>
  <c r="AL15" i="12"/>
  <c r="AL20" i="12"/>
  <c r="AL18" i="12"/>
  <c r="AL19" i="12"/>
  <c r="AL18" i="11"/>
  <c r="AL17" i="11"/>
  <c r="AL21" i="11"/>
  <c r="AL16" i="11"/>
  <c r="AL20" i="10"/>
  <c r="AL15" i="10"/>
  <c r="AL18" i="10"/>
  <c r="AL19" i="10"/>
  <c r="AL12" i="10"/>
  <c r="AL14" i="10"/>
  <c r="AL16" i="10"/>
  <c r="D86" i="23"/>
  <c r="D94" i="23"/>
  <c r="D92" i="23"/>
  <c r="D90" i="23"/>
  <c r="D85" i="23"/>
  <c r="D91" i="23"/>
  <c r="D89" i="23"/>
  <c r="D87" i="23"/>
  <c r="D86" i="15"/>
  <c r="D86" i="13"/>
  <c r="D94" i="15"/>
  <c r="D92" i="15"/>
  <c r="D90" i="15"/>
  <c r="D85" i="15"/>
  <c r="D86" i="11"/>
  <c r="D91" i="15"/>
  <c r="D89" i="15"/>
  <c r="D87" i="15"/>
  <c r="D86" i="10"/>
  <c r="D86" i="14"/>
  <c r="D86" i="12"/>
  <c r="D91" i="14"/>
  <c r="D89" i="14"/>
  <c r="D87" i="14"/>
  <c r="D94" i="14"/>
  <c r="D92" i="14"/>
  <c r="D90" i="14"/>
  <c r="D85" i="14"/>
  <c r="D94" i="13"/>
  <c r="D92" i="13"/>
  <c r="D90" i="13"/>
  <c r="D85" i="13"/>
  <c r="D91" i="13"/>
  <c r="D89" i="13"/>
  <c r="D87" i="13"/>
  <c r="D91" i="12"/>
  <c r="D89" i="12"/>
  <c r="D87" i="12"/>
  <c r="D94" i="12"/>
  <c r="D92" i="12"/>
  <c r="D90" i="12"/>
  <c r="D85" i="12"/>
  <c r="D94" i="11"/>
  <c r="D92" i="11"/>
  <c r="D90" i="11"/>
  <c r="D85" i="11"/>
  <c r="D91" i="11"/>
  <c r="D89" i="11"/>
  <c r="D87" i="11"/>
  <c r="D91" i="10"/>
  <c r="D89" i="10"/>
  <c r="D87" i="10"/>
  <c r="D94" i="10"/>
  <c r="D90" i="10"/>
  <c r="D85" i="10"/>
  <c r="D91" i="5"/>
  <c r="D89" i="5"/>
  <c r="D87" i="5"/>
  <c r="D85" i="5"/>
  <c r="D90" i="5"/>
  <c r="D92" i="5"/>
  <c r="D86" i="4"/>
  <c r="D94" i="5"/>
  <c r="D91" i="4"/>
  <c r="D89" i="4"/>
  <c r="D87" i="4"/>
  <c r="D90" i="4"/>
  <c r="D85" i="4"/>
  <c r="D94" i="4"/>
  <c r="D92" i="4"/>
  <c r="D90" i="3"/>
  <c r="D92" i="3"/>
  <c r="D94" i="3"/>
  <c r="D85" i="3"/>
  <c r="D87" i="3"/>
  <c r="D88" i="3" s="1"/>
  <c r="D89" i="3"/>
  <c r="R18" i="2"/>
  <c r="D23" i="2"/>
  <c r="D17" i="2"/>
  <c r="F12" i="2"/>
  <c r="I34" i="2"/>
  <c r="N20" i="2"/>
  <c r="D28" i="2"/>
  <c r="N9" i="2"/>
  <c r="I21" i="2"/>
  <c r="F11" i="2"/>
  <c r="N30" i="2"/>
  <c r="I29" i="2"/>
  <c r="H29" i="2"/>
  <c r="D21" i="2"/>
  <c r="I20" i="2"/>
  <c r="D12" i="2"/>
  <c r="F16" i="2"/>
  <c r="J23" i="2"/>
  <c r="D26" i="2"/>
  <c r="F10" i="2"/>
  <c r="O18" i="2"/>
  <c r="D20" i="2"/>
  <c r="N12" i="2"/>
  <c r="N14" i="2"/>
  <c r="R20" i="2"/>
  <c r="O23" i="2"/>
  <c r="I9" i="2"/>
  <c r="J22" i="2"/>
  <c r="N17" i="2"/>
  <c r="H20" i="2"/>
  <c r="H10" i="2"/>
  <c r="H16" i="2"/>
  <c r="H34" i="2"/>
  <c r="D10" i="2"/>
  <c r="R24" i="2"/>
  <c r="F24" i="2"/>
  <c r="J21" i="2"/>
  <c r="H24" i="2"/>
  <c r="D11" i="2"/>
  <c r="J24" i="2"/>
  <c r="R23" i="2"/>
  <c r="H26" i="2"/>
  <c r="F9" i="2"/>
  <c r="I33" i="2"/>
  <c r="F8" i="2"/>
  <c r="F22" i="2"/>
  <c r="I16" i="2"/>
  <c r="H21" i="2"/>
  <c r="N16" i="2"/>
  <c r="F30" i="2"/>
  <c r="F28" i="2"/>
  <c r="N28" i="2"/>
  <c r="O20" i="2"/>
  <c r="F21" i="2"/>
  <c r="F13" i="2"/>
  <c r="D13" i="2"/>
  <c r="I24" i="2"/>
  <c r="N32" i="2"/>
  <c r="F26" i="2"/>
  <c r="F32" i="2"/>
  <c r="N33" i="2"/>
  <c r="D29" i="2"/>
  <c r="H11" i="2"/>
  <c r="R16" i="2"/>
  <c r="I25" i="2"/>
  <c r="F33" i="2"/>
  <c r="N26" i="2"/>
  <c r="H8" i="2"/>
  <c r="D24" i="2"/>
  <c r="H32" i="2"/>
  <c r="I13" i="2"/>
  <c r="F25" i="2"/>
  <c r="D9" i="2"/>
  <c r="H22" i="2"/>
  <c r="N8" i="2"/>
  <c r="J18" i="2"/>
  <c r="H13" i="2"/>
  <c r="O16" i="2"/>
  <c r="D30" i="2"/>
  <c r="N29" i="2"/>
  <c r="F17" i="2"/>
  <c r="F20" i="2"/>
  <c r="N25" i="2"/>
  <c r="D8" i="2"/>
  <c r="O24" i="2"/>
  <c r="H18" i="2"/>
  <c r="D18" i="2"/>
  <c r="H17" i="2"/>
  <c r="N21" i="2"/>
  <c r="D22" i="2"/>
  <c r="D14" i="2"/>
  <c r="H12" i="2"/>
  <c r="H14" i="2"/>
  <c r="N22" i="2"/>
  <c r="I12" i="2"/>
  <c r="I32" i="2"/>
  <c r="O21" i="2"/>
  <c r="I18" i="2"/>
  <c r="D32" i="2"/>
  <c r="D33" i="2"/>
  <c r="O17" i="2"/>
  <c r="F14" i="2"/>
  <c r="N13" i="2"/>
  <c r="H19" i="2"/>
  <c r="D34" i="2"/>
  <c r="N18" i="2"/>
  <c r="N10" i="2"/>
  <c r="I30" i="2"/>
  <c r="H23" i="2"/>
  <c r="I28" i="2"/>
  <c r="N24" i="2"/>
  <c r="I14" i="2"/>
  <c r="D16" i="2"/>
  <c r="H33" i="2"/>
  <c r="O22" i="2"/>
  <c r="H9" i="2"/>
  <c r="R22" i="2"/>
  <c r="H25" i="2"/>
  <c r="N34" i="2"/>
  <c r="R21" i="2"/>
  <c r="I22" i="2"/>
  <c r="J16" i="2"/>
  <c r="F23" i="2"/>
  <c r="F18" i="2"/>
  <c r="I11" i="2"/>
  <c r="I17" i="2"/>
  <c r="D25" i="2"/>
  <c r="I26" i="2"/>
  <c r="I10" i="2"/>
  <c r="F29" i="2"/>
  <c r="R17" i="2"/>
  <c r="N11" i="2"/>
  <c r="F34" i="2"/>
  <c r="N23" i="2"/>
  <c r="J20" i="2"/>
  <c r="H30" i="2"/>
  <c r="N35" i="2" l="1"/>
  <c r="H35" i="2"/>
  <c r="D35" i="2"/>
  <c r="F35" i="2"/>
  <c r="I35" i="2"/>
  <c r="I60" i="2"/>
  <c r="I63" i="2" s="1"/>
  <c r="O59" i="2"/>
  <c r="O63" i="2" s="1"/>
  <c r="H59" i="2"/>
  <c r="H63" i="2" s="1"/>
  <c r="F60" i="2"/>
  <c r="F63" i="2" s="1"/>
  <c r="R60" i="2"/>
  <c r="R63" i="2" s="1"/>
  <c r="N59" i="2"/>
  <c r="N63" i="2" s="1"/>
  <c r="D59" i="2"/>
  <c r="D63" i="2" s="1"/>
  <c r="D88" i="23"/>
  <c r="D88" i="15"/>
  <c r="D88" i="13"/>
  <c r="D88" i="10"/>
  <c r="D88" i="12"/>
  <c r="D88" i="11"/>
  <c r="D88" i="14"/>
  <c r="D88" i="4"/>
  <c r="D88" i="5"/>
  <c r="N19" i="2"/>
  <c r="I8" i="2"/>
  <c r="O19" i="2"/>
  <c r="J19" i="2"/>
  <c r="R19" i="2"/>
  <c r="F19" i="2"/>
  <c r="D19" i="2"/>
  <c r="I23" i="2"/>
  <c r="I19" i="2"/>
  <c r="H28" i="2"/>
</calcChain>
</file>

<file path=xl/sharedStrings.xml><?xml version="1.0" encoding="utf-8"?>
<sst xmlns="http://schemas.openxmlformats.org/spreadsheetml/2006/main" count="2567" uniqueCount="142">
  <si>
    <t>Lithics (%)</t>
  </si>
  <si>
    <t>Dense Juvenile (%)</t>
  </si>
  <si>
    <t>Pumices (%)</t>
  </si>
  <si>
    <t>Crystals (%)</t>
  </si>
  <si>
    <t>Juvenile (%)</t>
  </si>
  <si>
    <t>Fine ash (%)</t>
  </si>
  <si>
    <t>Coarse ash (%)</t>
  </si>
  <si>
    <t>Lapilli (%)</t>
  </si>
  <si>
    <t>F2</t>
  </si>
  <si>
    <t>F1</t>
  </si>
  <si>
    <t>MΦ</t>
  </si>
  <si>
    <t>Graphic mean</t>
  </si>
  <si>
    <t>Graphic kurtosis</t>
  </si>
  <si>
    <t>Inclusive graphic skewness</t>
  </si>
  <si>
    <t>Inclusive graphic standard deviation</t>
  </si>
  <si>
    <t>aΦ</t>
  </si>
  <si>
    <t>σΦ</t>
  </si>
  <si>
    <t>MdΦ</t>
  </si>
  <si>
    <t>MzΦ</t>
  </si>
  <si>
    <t>Φ95%</t>
  </si>
  <si>
    <t>Φ84%</t>
  </si>
  <si>
    <t>Φ75%</t>
  </si>
  <si>
    <t>Φ50%</t>
  </si>
  <si>
    <t>Φ25%</t>
  </si>
  <si>
    <t>Φ16%</t>
  </si>
  <si>
    <t>Φ5%</t>
  </si>
  <si>
    <t>Sample name</t>
  </si>
  <si>
    <t>Graphical Parameters</t>
  </si>
  <si>
    <t>Mean diameter MΦ (Φ16+Φ84)/2</t>
  </si>
  <si>
    <t>Graphic mean =</t>
  </si>
  <si>
    <t>Graphic kurtosis =</t>
  </si>
  <si>
    <t>Inclusive graphic skewness =</t>
  </si>
  <si>
    <t>Inclusive graphic standard deviation =</t>
  </si>
  <si>
    <r>
      <t>aΦ (</t>
    </r>
    <r>
      <rPr>
        <b/>
        <i/>
        <sz val="10"/>
        <color indexed="8"/>
        <rFont val="Calibri Light"/>
        <family val="2"/>
        <scheme val="major"/>
      </rPr>
      <t>skewness</t>
    </r>
    <r>
      <rPr>
        <b/>
        <sz val="10"/>
        <color indexed="8"/>
        <rFont val="Calibri Light"/>
        <family val="2"/>
        <scheme val="major"/>
      </rPr>
      <t>) = (Φ84 + Φ16-Mdf)/σΦ</t>
    </r>
  </si>
  <si>
    <t>σΦ (sorting) = (Φ84- Φ16)/2</t>
  </si>
  <si>
    <t>MdΦ (mean) = Φ50</t>
  </si>
  <si>
    <t>Mz</t>
  </si>
  <si>
    <t>Mixed (%)</t>
  </si>
  <si>
    <t>Ash</t>
  </si>
  <si>
    <t>Lapilli</t>
  </si>
  <si>
    <t>Block and bombs</t>
  </si>
  <si>
    <t>Φ</t>
  </si>
  <si>
    <t>(totale)</t>
  </si>
  <si>
    <t>&gt;6</t>
  </si>
  <si>
    <t>&lt;32</t>
  </si>
  <si>
    <t>45 - 31</t>
  </si>
  <si>
    <t xml:space="preserve"> 63 - 45</t>
  </si>
  <si>
    <t xml:space="preserve"> 90 - 63</t>
  </si>
  <si>
    <t>125-90</t>
  </si>
  <si>
    <t xml:space="preserve"> 180 - 125</t>
  </si>
  <si>
    <t>250-180</t>
  </si>
  <si>
    <t xml:space="preserve"> 355 - 250</t>
  </si>
  <si>
    <t>500-355</t>
  </si>
  <si>
    <t>710-500</t>
  </si>
  <si>
    <t>1000-710</t>
  </si>
  <si>
    <t xml:space="preserve"> 1400 - 1000</t>
  </si>
  <si>
    <t>2000-1400</t>
  </si>
  <si>
    <t xml:space="preserve"> 2800 - 2000</t>
  </si>
  <si>
    <t xml:space="preserve"> 4000 - 2800</t>
  </si>
  <si>
    <t>5,66-4</t>
  </si>
  <si>
    <t>8-5,66</t>
  </si>
  <si>
    <t>11.3-8</t>
  </si>
  <si>
    <t>16-11.3</t>
  </si>
  <si>
    <t>22,6-16</t>
  </si>
  <si>
    <t>32-22.6</t>
  </si>
  <si>
    <t>45.3-32</t>
  </si>
  <si>
    <t>64-45.3</t>
  </si>
  <si>
    <t>&gt;64</t>
  </si>
  <si>
    <t>128-90,5</t>
  </si>
  <si>
    <t>181-128</t>
  </si>
  <si>
    <t>256-181</t>
  </si>
  <si>
    <t>%Cum</t>
  </si>
  <si>
    <t>% Wt</t>
  </si>
  <si>
    <t>Wt</t>
  </si>
  <si>
    <t>F</t>
  </si>
  <si>
    <t xml:space="preserve">  Diameters (mm/μ)</t>
  </si>
  <si>
    <t>Total</t>
  </si>
  <si>
    <t>Crystals</t>
  </si>
  <si>
    <t>Accretionnary lapilli</t>
  </si>
  <si>
    <t>Aggregate</t>
  </si>
  <si>
    <t>Mafic clasts</t>
  </si>
  <si>
    <t>Coral fragments</t>
  </si>
  <si>
    <t>Obsidian</t>
  </si>
  <si>
    <t>Dense juveniles</t>
  </si>
  <si>
    <t>Pumices</t>
  </si>
  <si>
    <t>Grain size (phi)</t>
  </si>
  <si>
    <t>Total weight (g)</t>
  </si>
  <si>
    <t>Lithics</t>
  </si>
  <si>
    <t>Juveniles</t>
  </si>
  <si>
    <t>Location : Airport Beach</t>
  </si>
  <si>
    <t>Sample :</t>
  </si>
  <si>
    <t>Grain size analysis of sample</t>
  </si>
  <si>
    <t>Done at 52.94 Then renormalized to 105.82</t>
  </si>
  <si>
    <t>Done at 21.15 Then renormalized to 85.25</t>
  </si>
  <si>
    <t>Done at 8.34 Then renormalized to 68.56</t>
  </si>
  <si>
    <t>Done at 3.08 Then renormalized to 53.79</t>
  </si>
  <si>
    <t>Done at 31.99gr renormalised at 84.9gr</t>
  </si>
  <si>
    <t>Done at 34.70 renormlized at 92.25</t>
  </si>
  <si>
    <t>Done at 51.59 renormalized at 82.81</t>
  </si>
  <si>
    <t>Done at 25.06 renormalised at 66.5</t>
  </si>
  <si>
    <t>Done at 7.9 then renormalized to 16.45</t>
  </si>
  <si>
    <t>Done at 4.79 then renormalized to 20.8</t>
  </si>
  <si>
    <t>Done at 3.16 then renormalized to 23.96</t>
  </si>
  <si>
    <t>Granulometry</t>
  </si>
  <si>
    <t>Componentry</t>
  </si>
  <si>
    <t>&gt; 0.01</t>
  </si>
  <si>
    <t>Done at 15.40 renormalized to 30.82</t>
  </si>
  <si>
    <t>Done at 8.59  renormalized to 34.33</t>
  </si>
  <si>
    <t>Presence of mixed ?</t>
  </si>
  <si>
    <t>Presence of obsidian ?</t>
  </si>
  <si>
    <t>Aggr (wt%)</t>
  </si>
  <si>
    <t>Dense/Pumice ratio</t>
  </si>
  <si>
    <t>Dense</t>
  </si>
  <si>
    <t>Non juveniles</t>
  </si>
  <si>
    <t>Mixed</t>
  </si>
  <si>
    <t>J1/(J1+J2)</t>
  </si>
  <si>
    <t>&gt;4.0</t>
  </si>
  <si>
    <t>&gt; 4.0</t>
  </si>
  <si>
    <t>&lt;63</t>
  </si>
  <si>
    <t>&lt; 63</t>
  </si>
  <si>
    <t>Xenolith</t>
  </si>
  <si>
    <t>En masses</t>
  </si>
  <si>
    <t>En %</t>
  </si>
  <si>
    <t xml:space="preserve"> </t>
  </si>
  <si>
    <t>Mix/(Mix+Lith+Juv)</t>
  </si>
  <si>
    <t>Juv/(Juv+Lith+Mix)</t>
  </si>
  <si>
    <t>Fine /rest</t>
  </si>
  <si>
    <t>MAY210715_2_no_aggr</t>
  </si>
  <si>
    <t>µ</t>
  </si>
  <si>
    <t>MAY190405_3_no_aggr</t>
  </si>
  <si>
    <t>Only Aggregates</t>
  </si>
  <si>
    <t>total</t>
  </si>
  <si>
    <t>MAY210715_4_no_aggr</t>
  </si>
  <si>
    <t>MAY210715_5_no_aggr</t>
  </si>
  <si>
    <t>FACIES</t>
  </si>
  <si>
    <t>Pa</t>
  </si>
  <si>
    <t>Fb</t>
  </si>
  <si>
    <t>Ba</t>
  </si>
  <si>
    <t>M</t>
  </si>
  <si>
    <t>Pb</t>
  </si>
  <si>
    <t>Coral</t>
  </si>
  <si>
    <t>Mafics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</si>
</sst>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0"/>
      <name val="Helv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sz val="8"/>
      <name val="Calibri Light"/>
      <family val="2"/>
      <scheme val="major"/>
    </font>
    <font>
      <b/>
      <sz val="10"/>
      <color indexed="8"/>
      <name val="Calibri Light"/>
      <family val="2"/>
      <scheme val="major"/>
    </font>
    <font>
      <b/>
      <i/>
      <sz val="10"/>
      <color indexed="8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name val="Calibri"/>
      <family val="2"/>
    </font>
    <font>
      <sz val="11"/>
      <name val="Calibri"/>
      <family val="2"/>
    </font>
    <font>
      <b/>
      <sz val="8"/>
      <name val="Calibri Light"/>
      <family val="2"/>
      <scheme val="major"/>
    </font>
    <font>
      <b/>
      <sz val="10"/>
      <name val="Arial"/>
      <family val="2"/>
    </font>
    <font>
      <sz val="10"/>
      <color theme="1"/>
      <name val="Calibri Light"/>
      <family val="2"/>
      <scheme val="major"/>
    </font>
    <font>
      <sz val="10"/>
      <name val="Arial"/>
      <family val="2"/>
    </font>
    <font>
      <b/>
      <i/>
      <sz val="10"/>
      <name val="Calibri Light"/>
      <family val="2"/>
      <scheme val="maj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0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1"/>
      <color theme="1"/>
      <name val="Calibri"/>
      <family val="2"/>
      <scheme val="minor"/>
    </font>
    <font>
      <sz val="8"/>
      <color rgb="FF0A0101"/>
      <name val="Arial"/>
      <family val="2"/>
    </font>
    <font>
      <sz val="11"/>
      <color rgb="FF006100"/>
      <name val="Calibri"/>
      <family val="2"/>
      <scheme val="minor"/>
    </font>
    <font>
      <b/>
      <sz val="2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C6EFC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7" fillId="0" borderId="0"/>
    <xf numFmtId="0" fontId="29" fillId="4" borderId="0" applyNumberFormat="0" applyBorder="0" applyAlignment="0" applyProtection="0"/>
  </cellStyleXfs>
  <cellXfs count="173">
    <xf numFmtId="0" fontId="0" fillId="0" borderId="0" xfId="0"/>
    <xf numFmtId="2" fontId="6" fillId="0" borderId="0" xfId="0" applyNumberFormat="1" applyFont="1"/>
    <xf numFmtId="0" fontId="6" fillId="0" borderId="0" xfId="0" applyFont="1"/>
    <xf numFmtId="0" fontId="8" fillId="0" borderId="0" xfId="3" applyFont="1" applyAlignment="1">
      <alignment horizontal="left"/>
    </xf>
    <xf numFmtId="2" fontId="8" fillId="0" borderId="0" xfId="3" applyNumberFormat="1" applyFont="1"/>
    <xf numFmtId="0" fontId="8" fillId="0" borderId="0" xfId="3" applyFont="1" applyAlignment="1">
      <alignment horizontal="centerContinuous"/>
    </xf>
    <xf numFmtId="0" fontId="8" fillId="0" borderId="0" xfId="3" applyFont="1"/>
    <xf numFmtId="2" fontId="9" fillId="0" borderId="0" xfId="3" applyNumberFormat="1" applyFont="1" applyAlignment="1">
      <alignment horizontal="center" vertical="center"/>
    </xf>
    <xf numFmtId="2" fontId="10" fillId="0" borderId="0" xfId="3" applyNumberFormat="1" applyFont="1"/>
    <xf numFmtId="0" fontId="10" fillId="0" borderId="0" xfId="3" applyFont="1" applyAlignment="1">
      <alignment horizontal="right"/>
    </xf>
    <xf numFmtId="0" fontId="10" fillId="0" borderId="0" xfId="3" applyFont="1" applyAlignment="1">
      <alignment horizontal="left"/>
    </xf>
    <xf numFmtId="0" fontId="10" fillId="0" borderId="0" xfId="3" applyFont="1"/>
    <xf numFmtId="2" fontId="10" fillId="0" borderId="0" xfId="3" applyNumberFormat="1" applyFont="1" applyAlignment="1">
      <alignment horizontal="right"/>
    </xf>
    <xf numFmtId="2" fontId="9" fillId="0" borderId="0" xfId="0" applyNumberFormat="1" applyFont="1" applyAlignment="1">
      <alignment horizontal="center" vertical="center"/>
    </xf>
    <xf numFmtId="0" fontId="8" fillId="0" borderId="0" xfId="0" applyFont="1"/>
    <xf numFmtId="0" fontId="11" fillId="0" borderId="0" xfId="0" applyFont="1"/>
    <xf numFmtId="0" fontId="13" fillId="0" borderId="0" xfId="0" applyFont="1"/>
    <xf numFmtId="0" fontId="4" fillId="0" borderId="0" xfId="0" applyFont="1"/>
    <xf numFmtId="2" fontId="14" fillId="0" borderId="0" xfId="3" applyNumberFormat="1" applyFont="1"/>
    <xf numFmtId="0" fontId="15" fillId="0" borderId="0" xfId="3" applyFont="1"/>
    <xf numFmtId="0" fontId="4" fillId="0" borderId="0" xfId="0" applyFont="1" applyAlignment="1">
      <alignment horizontal="left"/>
    </xf>
    <xf numFmtId="2" fontId="16" fillId="0" borderId="0" xfId="3" applyNumberFormat="1" applyFont="1" applyAlignment="1">
      <alignment horizontal="left"/>
    </xf>
    <xf numFmtId="0" fontId="14" fillId="0" borderId="0" xfId="3" applyFont="1"/>
    <xf numFmtId="0" fontId="0" fillId="0" borderId="0" xfId="0" applyAlignment="1">
      <alignment horizontal="left"/>
    </xf>
    <xf numFmtId="2" fontId="17" fillId="0" borderId="0" xfId="3" applyNumberFormat="1" applyFont="1" applyAlignment="1">
      <alignment horizontal="right"/>
    </xf>
    <xf numFmtId="0" fontId="10" fillId="0" borderId="0" xfId="3" applyFont="1" applyAlignment="1">
      <alignment horizontal="centerContinuous"/>
    </xf>
    <xf numFmtId="0" fontId="18" fillId="0" borderId="0" xfId="3" applyFont="1" applyAlignment="1">
      <alignment horizontal="centerContinuous"/>
    </xf>
    <xf numFmtId="0" fontId="19" fillId="0" borderId="0" xfId="3" applyFont="1"/>
    <xf numFmtId="164" fontId="5" fillId="0" borderId="0" xfId="0" applyNumberFormat="1" applyFont="1" applyAlignment="1">
      <alignment horizontal="center"/>
    </xf>
    <xf numFmtId="0" fontId="0" fillId="0" borderId="2" xfId="1" applyNumberFormat="1" applyFont="1" applyBorder="1" applyAlignment="1">
      <alignment horizontal="center"/>
    </xf>
    <xf numFmtId="0" fontId="0" fillId="0" borderId="3" xfId="1" applyNumberFormat="1" applyFont="1" applyBorder="1" applyAlignment="1">
      <alignment horizontal="center"/>
    </xf>
    <xf numFmtId="0" fontId="0" fillId="0" borderId="4" xfId="1" applyNumberFormat="1" applyFont="1" applyBorder="1" applyAlignment="1">
      <alignment horizontal="center"/>
    </xf>
    <xf numFmtId="0" fontId="0" fillId="0" borderId="5" xfId="1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0" fillId="0" borderId="2" xfId="0" applyBorder="1"/>
    <xf numFmtId="2" fontId="0" fillId="0" borderId="2" xfId="0" applyNumberFormat="1" applyBorder="1"/>
    <xf numFmtId="2" fontId="0" fillId="0" borderId="4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20" fillId="0" borderId="6" xfId="0" applyNumberFormat="1" applyFont="1" applyBorder="1"/>
    <xf numFmtId="2" fontId="20" fillId="0" borderId="7" xfId="0" applyNumberFormat="1" applyFont="1" applyBorder="1"/>
    <xf numFmtId="2" fontId="21" fillId="0" borderId="8" xfId="0" applyNumberFormat="1" applyFont="1" applyBorder="1"/>
    <xf numFmtId="164" fontId="22" fillId="0" borderId="6" xfId="3" applyNumberFormat="1" applyFont="1" applyBorder="1" applyAlignment="1">
      <alignment horizontal="center"/>
    </xf>
    <xf numFmtId="0" fontId="22" fillId="0" borderId="5" xfId="3" applyFont="1" applyBorder="1" applyAlignment="1">
      <alignment horizontal="center"/>
    </xf>
    <xf numFmtId="0" fontId="0" fillId="0" borderId="9" xfId="1" applyNumberFormat="1" applyFont="1" applyBorder="1" applyAlignment="1">
      <alignment horizontal="center"/>
    </xf>
    <xf numFmtId="0" fontId="0" fillId="0" borderId="10" xfId="1" applyNumberFormat="1" applyFont="1" applyBorder="1" applyAlignment="1">
      <alignment horizontal="center"/>
    </xf>
    <xf numFmtId="0" fontId="0" fillId="0" borderId="0" xfId="1" applyNumberFormat="1" applyFont="1" applyBorder="1" applyAlignment="1">
      <alignment horizontal="center"/>
    </xf>
    <xf numFmtId="0" fontId="0" fillId="0" borderId="11" xfId="1" applyNumberFormat="1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0" fontId="0" fillId="0" borderId="9" xfId="0" applyBorder="1"/>
    <xf numFmtId="2" fontId="0" fillId="0" borderId="9" xfId="0" applyNumberFormat="1" applyBorder="1"/>
    <xf numFmtId="2" fontId="23" fillId="0" borderId="10" xfId="0" applyNumberFormat="1" applyFont="1" applyBorder="1" applyAlignment="1">
      <alignment horizontal="center"/>
    </xf>
    <xf numFmtId="2" fontId="23" fillId="0" borderId="0" xfId="0" applyNumberFormat="1" applyFont="1" applyAlignment="1">
      <alignment horizontal="center"/>
    </xf>
    <xf numFmtId="2" fontId="23" fillId="0" borderId="11" xfId="0" applyNumberFormat="1" applyFont="1" applyBorder="1" applyAlignment="1">
      <alignment horizontal="center"/>
    </xf>
    <xf numFmtId="2" fontId="20" fillId="0" borderId="12" xfId="0" applyNumberFormat="1" applyFont="1" applyBorder="1"/>
    <xf numFmtId="2" fontId="20" fillId="0" borderId="1" xfId="0" applyNumberFormat="1" applyFont="1" applyBorder="1"/>
    <xf numFmtId="2" fontId="21" fillId="0" borderId="0" xfId="0" applyNumberFormat="1" applyFont="1"/>
    <xf numFmtId="164" fontId="22" fillId="0" borderId="12" xfId="3" applyNumberFormat="1" applyFont="1" applyBorder="1" applyAlignment="1">
      <alignment horizontal="center"/>
    </xf>
    <xf numFmtId="0" fontId="22" fillId="0" borderId="11" xfId="3" applyFon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0" borderId="13" xfId="0" applyBorder="1"/>
    <xf numFmtId="2" fontId="0" fillId="0" borderId="13" xfId="0" applyNumberFormat="1" applyBorder="1"/>
    <xf numFmtId="2" fontId="0" fillId="0" borderId="9" xfId="1" applyNumberFormat="1" applyFont="1" applyBorder="1" applyAlignment="1">
      <alignment horizontal="center"/>
    </xf>
    <xf numFmtId="2" fontId="0" fillId="0" borderId="10" xfId="1" applyNumberFormat="1" applyFont="1" applyBorder="1" applyAlignment="1">
      <alignment horizontal="center"/>
    </xf>
    <xf numFmtId="2" fontId="0" fillId="0" borderId="0" xfId="1" applyNumberFormat="1" applyFont="1" applyBorder="1" applyAlignment="1">
      <alignment horizontal="center"/>
    </xf>
    <xf numFmtId="2" fontId="0" fillId="0" borderId="11" xfId="1" applyNumberFormat="1" applyFont="1" applyBorder="1" applyAlignment="1">
      <alignment horizontal="center"/>
    </xf>
    <xf numFmtId="0" fontId="23" fillId="0" borderId="0" xfId="2" applyFont="1" applyFill="1" applyBorder="1"/>
    <xf numFmtId="2" fontId="23" fillId="0" borderId="9" xfId="0" applyNumberFormat="1" applyFont="1" applyBorder="1"/>
    <xf numFmtId="164" fontId="24" fillId="0" borderId="11" xfId="0" applyNumberFormat="1" applyFont="1" applyBorder="1" applyAlignment="1">
      <alignment horizontal="center"/>
    </xf>
    <xf numFmtId="16" fontId="22" fillId="0" borderId="11" xfId="3" applyNumberFormat="1" applyFont="1" applyBorder="1" applyAlignment="1">
      <alignment horizontal="center"/>
    </xf>
    <xf numFmtId="0" fontId="0" fillId="0" borderId="14" xfId="0" applyBorder="1"/>
    <xf numFmtId="0" fontId="20" fillId="0" borderId="12" xfId="0" applyFont="1" applyBorder="1"/>
    <xf numFmtId="164" fontId="22" fillId="0" borderId="12" xfId="3" applyNumberFormat="1" applyFont="1" applyBorder="1" applyAlignment="1">
      <alignment horizontal="center" vertical="center"/>
    </xf>
    <xf numFmtId="0" fontId="22" fillId="0" borderId="11" xfId="3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20" fillId="0" borderId="1" xfId="0" applyFont="1" applyBorder="1"/>
    <xf numFmtId="0" fontId="20" fillId="0" borderId="15" xfId="0" applyFont="1" applyBorder="1"/>
    <xf numFmtId="0" fontId="9" fillId="0" borderId="16" xfId="3" applyFont="1" applyBorder="1" applyAlignment="1">
      <alignment horizontal="center" vertical="center"/>
    </xf>
    <xf numFmtId="0" fontId="25" fillId="0" borderId="17" xfId="3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2" fontId="0" fillId="0" borderId="19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21" xfId="0" applyNumberFormat="1" applyBorder="1" applyAlignment="1">
      <alignment horizontal="center"/>
    </xf>
    <xf numFmtId="0" fontId="26" fillId="0" borderId="22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8" fillId="0" borderId="24" xfId="3" applyFont="1" applyBorder="1" applyAlignment="1">
      <alignment horizontal="center" vertical="center"/>
    </xf>
    <xf numFmtId="0" fontId="8" fillId="0" borderId="21" xfId="3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20" fillId="0" borderId="25" xfId="0" applyFont="1" applyBorder="1"/>
    <xf numFmtId="0" fontId="20" fillId="0" borderId="26" xfId="0" applyFont="1" applyBorder="1"/>
    <xf numFmtId="0" fontId="0" fillId="0" borderId="27" xfId="0" applyBorder="1"/>
    <xf numFmtId="0" fontId="8" fillId="0" borderId="29" xfId="0" applyFont="1" applyBorder="1"/>
    <xf numFmtId="0" fontId="8" fillId="0" borderId="27" xfId="0" applyFont="1" applyBorder="1"/>
    <xf numFmtId="0" fontId="0" fillId="3" borderId="28" xfId="0" applyFill="1" applyBorder="1"/>
    <xf numFmtId="0" fontId="20" fillId="0" borderId="3" xfId="0" applyFont="1" applyBorder="1"/>
    <xf numFmtId="0" fontId="20" fillId="0" borderId="4" xfId="0" applyFont="1" applyBorder="1"/>
    <xf numFmtId="0" fontId="20" fillId="0" borderId="5" xfId="0" applyFont="1" applyBorder="1"/>
    <xf numFmtId="0" fontId="4" fillId="0" borderId="25" xfId="0" applyFont="1" applyBorder="1"/>
    <xf numFmtId="0" fontId="4" fillId="0" borderId="26" xfId="0" applyFont="1" applyBorder="1"/>
    <xf numFmtId="0" fontId="4" fillId="0" borderId="27" xfId="0" applyFont="1" applyBorder="1"/>
    <xf numFmtId="0" fontId="28" fillId="0" borderId="0" xfId="0" applyFont="1"/>
    <xf numFmtId="0" fontId="3" fillId="0" borderId="0" xfId="0" applyFont="1"/>
    <xf numFmtId="0" fontId="29" fillId="4" borderId="0" xfId="4"/>
    <xf numFmtId="0" fontId="29" fillId="4" borderId="0" xfId="4" applyAlignment="1">
      <alignment horizontal="center" vertical="center"/>
    </xf>
    <xf numFmtId="2" fontId="29" fillId="4" borderId="0" xfId="4" applyNumberFormat="1" applyAlignment="1">
      <alignment horizontal="center" vertical="center"/>
    </xf>
    <xf numFmtId="2" fontId="0" fillId="0" borderId="0" xfId="0" applyNumberFormat="1"/>
    <xf numFmtId="0" fontId="0" fillId="0" borderId="0" xfId="0" applyAlignment="1">
      <alignment horizontal="center"/>
    </xf>
    <xf numFmtId="2" fontId="29" fillId="4" borderId="0" xfId="4" applyNumberFormat="1"/>
    <xf numFmtId="2" fontId="0" fillId="0" borderId="14" xfId="0" applyNumberFormat="1" applyBorder="1"/>
    <xf numFmtId="0" fontId="29" fillId="4" borderId="26" xfId="4" applyBorder="1"/>
    <xf numFmtId="2" fontId="0" fillId="0" borderId="30" xfId="0" applyNumberFormat="1" applyBorder="1"/>
    <xf numFmtId="2" fontId="0" fillId="0" borderId="31" xfId="0" applyNumberFormat="1" applyBorder="1"/>
    <xf numFmtId="2" fontId="21" fillId="0" borderId="11" xfId="0" applyNumberFormat="1" applyFont="1" applyBorder="1"/>
    <xf numFmtId="2" fontId="21" fillId="0" borderId="31" xfId="0" applyNumberFormat="1" applyFont="1" applyBorder="1"/>
    <xf numFmtId="0" fontId="26" fillId="0" borderId="32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20" fillId="0" borderId="33" xfId="0" applyFont="1" applyBorder="1"/>
    <xf numFmtId="0" fontId="20" fillId="0" borderId="34" xfId="0" applyFont="1" applyBorder="1"/>
    <xf numFmtId="0" fontId="20" fillId="0" borderId="24" xfId="0" applyFont="1" applyBorder="1"/>
    <xf numFmtId="0" fontId="29" fillId="4" borderId="0" xfId="4" applyBorder="1"/>
    <xf numFmtId="2" fontId="29" fillId="4" borderId="0" xfId="4" applyNumberFormat="1" applyBorder="1" applyAlignment="1">
      <alignment horizontal="center" vertical="center"/>
    </xf>
    <xf numFmtId="0" fontId="29" fillId="4" borderId="0" xfId="4" applyBorder="1" applyAlignment="1">
      <alignment horizontal="center" vertical="center"/>
    </xf>
    <xf numFmtId="0" fontId="23" fillId="0" borderId="0" xfId="4" applyFont="1" applyFill="1"/>
    <xf numFmtId="0" fontId="23" fillId="0" borderId="0" xfId="0" applyFont="1" applyAlignment="1">
      <alignment horizontal="center" vertical="center"/>
    </xf>
    <xf numFmtId="2" fontId="23" fillId="0" borderId="0" xfId="4" applyNumberFormat="1" applyFont="1" applyFill="1" applyBorder="1" applyAlignment="1">
      <alignment horizontal="center" vertical="center"/>
    </xf>
    <xf numFmtId="2" fontId="16" fillId="0" borderId="13" xfId="3" applyNumberFormat="1" applyFont="1" applyBorder="1" applyAlignment="1">
      <alignment horizontal="left"/>
    </xf>
    <xf numFmtId="0" fontId="15" fillId="0" borderId="13" xfId="3" applyFont="1" applyBorder="1"/>
    <xf numFmtId="0" fontId="23" fillId="0" borderId="0" xfId="4" applyFont="1" applyFill="1" applyBorder="1"/>
    <xf numFmtId="0" fontId="23" fillId="0" borderId="26" xfId="4" applyFont="1" applyFill="1" applyBorder="1"/>
    <xf numFmtId="2" fontId="23" fillId="0" borderId="0" xfId="4" applyNumberFormat="1" applyFont="1" applyFill="1" applyAlignment="1">
      <alignment horizontal="center" vertical="center"/>
    </xf>
    <xf numFmtId="0" fontId="23" fillId="0" borderId="0" xfId="0" applyFont="1"/>
    <xf numFmtId="0" fontId="30" fillId="0" borderId="0" xfId="0" applyFont="1"/>
    <xf numFmtId="0" fontId="31" fillId="0" borderId="0" xfId="0" applyFont="1"/>
    <xf numFmtId="0" fontId="24" fillId="0" borderId="1" xfId="0" applyFont="1" applyBorder="1" applyAlignment="1">
      <alignment horizontal="center" vertical="center"/>
    </xf>
    <xf numFmtId="0" fontId="31" fillId="0" borderId="27" xfId="0" applyFont="1" applyBorder="1"/>
    <xf numFmtId="0" fontId="23" fillId="0" borderId="26" xfId="0" applyFont="1" applyBorder="1"/>
    <xf numFmtId="0" fontId="23" fillId="0" borderId="25" xfId="0" applyFont="1" applyBorder="1"/>
    <xf numFmtId="0" fontId="31" fillId="0" borderId="13" xfId="0" applyFont="1" applyBorder="1"/>
    <xf numFmtId="2" fontId="23" fillId="0" borderId="0" xfId="0" applyNumberFormat="1" applyFont="1" applyAlignment="1">
      <alignment horizontal="center" vertical="center"/>
    </xf>
    <xf numFmtId="0" fontId="31" fillId="0" borderId="13" xfId="0" applyFont="1" applyBorder="1" applyAlignment="1">
      <alignment vertical="center" wrapText="1"/>
    </xf>
    <xf numFmtId="0" fontId="31" fillId="0" borderId="13" xfId="0" applyFont="1" applyBorder="1" applyAlignment="1">
      <alignment wrapText="1"/>
    </xf>
    <xf numFmtId="0" fontId="31" fillId="0" borderId="13" xfId="0" applyFont="1" applyBorder="1" applyAlignment="1">
      <alignment horizontal="left"/>
    </xf>
    <xf numFmtId="0" fontId="23" fillId="0" borderId="26" xfId="0" applyFont="1" applyBorder="1" applyAlignment="1">
      <alignment horizontal="center" vertical="center"/>
    </xf>
    <xf numFmtId="0" fontId="15" fillId="0" borderId="13" xfId="0" applyFont="1" applyBorder="1"/>
    <xf numFmtId="0" fontId="23" fillId="0" borderId="13" xfId="0" applyFont="1" applyBorder="1"/>
    <xf numFmtId="2" fontId="0" fillId="0" borderId="0" xfId="0" applyNumberFormat="1" applyAlignment="1">
      <alignment horizontal="center" vertical="center"/>
    </xf>
    <xf numFmtId="0" fontId="0" fillId="0" borderId="0" xfId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4" borderId="0" xfId="4" applyFont="1" applyAlignment="1">
      <alignment horizontal="center"/>
    </xf>
    <xf numFmtId="0" fontId="31" fillId="0" borderId="0" xfId="4" applyFont="1" applyFill="1" applyAlignment="1">
      <alignment horizontal="center"/>
    </xf>
    <xf numFmtId="0" fontId="31" fillId="0" borderId="0" xfId="0" applyFont="1" applyAlignment="1">
      <alignment horizontal="left"/>
    </xf>
    <xf numFmtId="0" fontId="29" fillId="4" borderId="26" xfId="4" applyBorder="1" applyAlignment="1">
      <alignment horizontal="center" vertical="center"/>
    </xf>
    <xf numFmtId="0" fontId="27" fillId="0" borderId="21" xfId="0" applyFont="1" applyBorder="1" applyAlignment="1">
      <alignment horizontal="center"/>
    </xf>
    <xf numFmtId="0" fontId="27" fillId="0" borderId="20" xfId="0" applyFont="1" applyBorder="1" applyAlignment="1">
      <alignment horizontal="center"/>
    </xf>
    <xf numFmtId="0" fontId="27" fillId="0" borderId="19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26" xfId="0" applyFont="1" applyBorder="1" applyAlignment="1">
      <alignment horizontal="left"/>
    </xf>
    <xf numFmtId="0" fontId="8" fillId="0" borderId="25" xfId="0" applyFont="1" applyBorder="1" applyAlignment="1">
      <alignment horizontal="left"/>
    </xf>
    <xf numFmtId="0" fontId="4" fillId="0" borderId="27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5" xfId="0" applyFont="1" applyBorder="1" applyAlignment="1">
      <alignment horizontal="center"/>
    </xf>
  </cellXfs>
  <cellStyles count="5">
    <cellStyle name="Insatisfaisant" xfId="2" builtinId="27"/>
    <cellStyle name="Normal" xfId="0" builtinId="0"/>
    <cellStyle name="Normale_cdo14_1d" xfId="3" xr:uid="{00000000-0005-0000-0000-000002000000}"/>
    <cellStyle name="Pourcentage" xfId="1" builtinId="5"/>
    <cellStyle name="Satisfaisant" xfId="4" builtinId="26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Resume!$D$38:$R$38</c:f>
              <c:numCache>
                <c:formatCode>0.00</c:formatCode>
                <c:ptCount val="15"/>
                <c:pt idx="0">
                  <c:v>71.636050516647529</c:v>
                </c:pt>
                <c:pt idx="1">
                  <c:v>78.691889253664542</c:v>
                </c:pt>
                <c:pt idx="2">
                  <c:v>85.841275659824049</c:v>
                </c:pt>
                <c:pt idx="3">
                  <c:v>94.876117620305564</c:v>
                </c:pt>
                <c:pt idx="4">
                  <c:v>64.941093859717583</c:v>
                </c:pt>
                <c:pt idx="5">
                  <c:v>84.877981672590863</c:v>
                </c:pt>
                <c:pt idx="6">
                  <c:v>87.419928151126697</c:v>
                </c:pt>
                <c:pt idx="7">
                  <c:v>71.598227786667834</c:v>
                </c:pt>
                <c:pt idx="8">
                  <c:v>73.399524687159825</c:v>
                </c:pt>
                <c:pt idx="9">
                  <c:v>76.585244220973152</c:v>
                </c:pt>
                <c:pt idx="10">
                  <c:v>69.260590343567401</c:v>
                </c:pt>
                <c:pt idx="11">
                  <c:v>69.816929181367669</c:v>
                </c:pt>
                <c:pt idx="12">
                  <c:v>28.99173574422365</c:v>
                </c:pt>
                <c:pt idx="13">
                  <c:v>11.585057754013246</c:v>
                </c:pt>
                <c:pt idx="14">
                  <c:v>71.553956050644203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CF-4316-9727-A4D9003C14C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Resume!$D$39:$R$39</c:f>
              <c:numCache>
                <c:formatCode>0.00</c:formatCode>
                <c:ptCount val="15"/>
                <c:pt idx="0">
                  <c:v>28.363949483352471</c:v>
                </c:pt>
                <c:pt idx="1">
                  <c:v>21.308110746335469</c:v>
                </c:pt>
                <c:pt idx="2">
                  <c:v>14.158724340175953</c:v>
                </c:pt>
                <c:pt idx="3">
                  <c:v>5.1238823796944679</c:v>
                </c:pt>
                <c:pt idx="4">
                  <c:v>34.664898182101901</c:v>
                </c:pt>
                <c:pt idx="5">
                  <c:v>15.122018327409162</c:v>
                </c:pt>
                <c:pt idx="6">
                  <c:v>12.547236872743232</c:v>
                </c:pt>
                <c:pt idx="7">
                  <c:v>27.540880449798355</c:v>
                </c:pt>
                <c:pt idx="8">
                  <c:v>25.851642319019145</c:v>
                </c:pt>
                <c:pt idx="9">
                  <c:v>5.5637628593410593</c:v>
                </c:pt>
                <c:pt idx="10">
                  <c:v>30.739409656432585</c:v>
                </c:pt>
                <c:pt idx="11">
                  <c:v>7.8033025614560518</c:v>
                </c:pt>
                <c:pt idx="12">
                  <c:v>5.5194435477679411</c:v>
                </c:pt>
                <c:pt idx="13">
                  <c:v>2.9278903542071446</c:v>
                </c:pt>
                <c:pt idx="14">
                  <c:v>24.442529421747075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CF-4316-9727-A4D9003C14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3"/>
          <c:order val="0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Resume!$D$62:$R$62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0.23016306467972231</c:v>
                </c:pt>
                <c:pt idx="5">
                  <c:v>0</c:v>
                </c:pt>
                <c:pt idx="6">
                  <c:v>2.0939219679759813E-2</c:v>
                </c:pt>
                <c:pt idx="7">
                  <c:v>0.86089176353379515</c:v>
                </c:pt>
                <c:pt idx="8">
                  <c:v>0</c:v>
                </c:pt>
                <c:pt idx="9">
                  <c:v>17.850992919685773</c:v>
                </c:pt>
                <c:pt idx="10">
                  <c:v>0</c:v>
                </c:pt>
                <c:pt idx="11">
                  <c:v>22.379768257176266</c:v>
                </c:pt>
                <c:pt idx="12">
                  <c:v>65.488820708008404</c:v>
                </c:pt>
                <c:pt idx="13">
                  <c:v>85.487051891779601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A0-4D13-A7F8-EC28263FC599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Resume!$D$60:$R$60</c:f>
              <c:numCache>
                <c:formatCode>0.00</c:formatCode>
                <c:ptCount val="15"/>
                <c:pt idx="0">
                  <c:v>40.350172215843855</c:v>
                </c:pt>
                <c:pt idx="1">
                  <c:v>42.181923430718818</c:v>
                </c:pt>
                <c:pt idx="2">
                  <c:v>41.078629032258071</c:v>
                </c:pt>
                <c:pt idx="3">
                  <c:v>65.474275301519114</c:v>
                </c:pt>
                <c:pt idx="4">
                  <c:v>22.861547723946792</c:v>
                </c:pt>
                <c:pt idx="5">
                  <c:v>25.526662352811218</c:v>
                </c:pt>
                <c:pt idx="6">
                  <c:v>51.139535954288306</c:v>
                </c:pt>
                <c:pt idx="7">
                  <c:v>15.862060965527373</c:v>
                </c:pt>
                <c:pt idx="8">
                  <c:v>17.243978119475166</c:v>
                </c:pt>
                <c:pt idx="9">
                  <c:v>7.1072056141494686</c:v>
                </c:pt>
                <c:pt idx="10">
                  <c:v>15.409461929087829</c:v>
                </c:pt>
                <c:pt idx="11">
                  <c:v>33.803714223165969</c:v>
                </c:pt>
                <c:pt idx="12">
                  <c:v>8.4088929058119266</c:v>
                </c:pt>
                <c:pt idx="13">
                  <c:v>1.8989598306965707</c:v>
                </c:pt>
                <c:pt idx="14">
                  <c:v>40.02995710141542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A0-4D13-A7F8-EC28263FC599}"/>
            </c:ext>
          </c:extLst>
        </c:ser>
        <c:ser>
          <c:idx val="0"/>
          <c:order val="2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Resume!$D$59:$R$59</c:f>
              <c:numCache>
                <c:formatCode>0.00</c:formatCode>
                <c:ptCount val="15"/>
                <c:pt idx="0">
                  <c:v>31.285878300803677</c:v>
                </c:pt>
                <c:pt idx="1">
                  <c:v>36.509965822945723</c:v>
                </c:pt>
                <c:pt idx="2">
                  <c:v>44.762646627565978</c:v>
                </c:pt>
                <c:pt idx="3">
                  <c:v>29.401842318786461</c:v>
                </c:pt>
                <c:pt idx="4">
                  <c:v>42.079546135770791</c:v>
                </c:pt>
                <c:pt idx="5">
                  <c:v>59.351319319779648</c:v>
                </c:pt>
                <c:pt idx="6">
                  <c:v>36.280392196838392</c:v>
                </c:pt>
                <c:pt idx="7">
                  <c:v>55.736166821140458</c:v>
                </c:pt>
                <c:pt idx="8">
                  <c:v>56.155546567684659</c:v>
                </c:pt>
                <c:pt idx="9">
                  <c:v>69.478038606823688</c:v>
                </c:pt>
                <c:pt idx="10">
                  <c:v>53.851128414479575</c:v>
                </c:pt>
                <c:pt idx="11">
                  <c:v>36.013214958201701</c:v>
                </c:pt>
                <c:pt idx="12">
                  <c:v>20.582842838411722</c:v>
                </c:pt>
                <c:pt idx="13">
                  <c:v>9.6860979233166749</c:v>
                </c:pt>
                <c:pt idx="14">
                  <c:v>31.523998949228787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5A0-4D13-A7F8-EC28263FC599}"/>
            </c:ext>
          </c:extLst>
        </c:ser>
        <c:ser>
          <c:idx val="2"/>
          <c:order val="3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Resume!$D$61:$R$61</c:f>
              <c:numCache>
                <c:formatCode>0.00</c:formatCode>
                <c:ptCount val="15"/>
                <c:pt idx="0">
                  <c:v>28.363949483352471</c:v>
                </c:pt>
                <c:pt idx="1">
                  <c:v>21.308110746335469</c:v>
                </c:pt>
                <c:pt idx="2">
                  <c:v>14.158724340175953</c:v>
                </c:pt>
                <c:pt idx="3">
                  <c:v>5.1238823796944679</c:v>
                </c:pt>
                <c:pt idx="4">
                  <c:v>34.664898182101901</c:v>
                </c:pt>
                <c:pt idx="5">
                  <c:v>15.122018327409162</c:v>
                </c:pt>
                <c:pt idx="6">
                  <c:v>12.547236872743232</c:v>
                </c:pt>
                <c:pt idx="7">
                  <c:v>27.540880449798355</c:v>
                </c:pt>
                <c:pt idx="8">
                  <c:v>25.851642319019145</c:v>
                </c:pt>
                <c:pt idx="9">
                  <c:v>5.5637628593410593</c:v>
                </c:pt>
                <c:pt idx="10">
                  <c:v>30.739409656432585</c:v>
                </c:pt>
                <c:pt idx="11">
                  <c:v>7.8033025614560518</c:v>
                </c:pt>
                <c:pt idx="12">
                  <c:v>5.5194435477679411</c:v>
                </c:pt>
                <c:pt idx="13">
                  <c:v>2.9278903542071446</c:v>
                </c:pt>
                <c:pt idx="14">
                  <c:v>24.442529421747075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5A0-4D13-A7F8-EC28263FC5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Resume!$D$42:$R$42</c:f>
              <c:numCache>
                <c:formatCode>0.00</c:formatCode>
                <c:ptCount val="15"/>
                <c:pt idx="0">
                  <c:v>71.636050516647529</c:v>
                </c:pt>
                <c:pt idx="1">
                  <c:v>78.691889253664542</c:v>
                </c:pt>
                <c:pt idx="2">
                  <c:v>85.841275659824049</c:v>
                </c:pt>
                <c:pt idx="3">
                  <c:v>94.876117620305564</c:v>
                </c:pt>
                <c:pt idx="4">
                  <c:v>64.941093859717583</c:v>
                </c:pt>
                <c:pt idx="5">
                  <c:v>84.877981672590863</c:v>
                </c:pt>
                <c:pt idx="6">
                  <c:v>87.419928151126697</c:v>
                </c:pt>
                <c:pt idx="7">
                  <c:v>71.598227786667834</c:v>
                </c:pt>
                <c:pt idx="8">
                  <c:v>73.399524687159825</c:v>
                </c:pt>
                <c:pt idx="9">
                  <c:v>76.585244220973152</c:v>
                </c:pt>
                <c:pt idx="10">
                  <c:v>69.260590343567401</c:v>
                </c:pt>
                <c:pt idx="11">
                  <c:v>69.816929181367669</c:v>
                </c:pt>
                <c:pt idx="12">
                  <c:v>28.99173574422365</c:v>
                </c:pt>
                <c:pt idx="13">
                  <c:v>11.585057754013246</c:v>
                </c:pt>
                <c:pt idx="14">
                  <c:v>71.553956050644203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4C-464A-BB16-16AA8412B207}"/>
            </c:ext>
          </c:extLst>
        </c:ser>
        <c:ser>
          <c:idx val="0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Resume!$D$43:$R$43</c:f>
              <c:numCache>
                <c:formatCode>0.00</c:formatCode>
                <c:ptCount val="15"/>
                <c:pt idx="0">
                  <c:v>28.363949483352471</c:v>
                </c:pt>
                <c:pt idx="1">
                  <c:v>21.308110746335469</c:v>
                </c:pt>
                <c:pt idx="2">
                  <c:v>14.158724340175953</c:v>
                </c:pt>
                <c:pt idx="3">
                  <c:v>5.1238823796944679</c:v>
                </c:pt>
                <c:pt idx="4">
                  <c:v>34.664898182101901</c:v>
                </c:pt>
                <c:pt idx="5">
                  <c:v>15.122018327409162</c:v>
                </c:pt>
                <c:pt idx="6">
                  <c:v>12.547236872743232</c:v>
                </c:pt>
                <c:pt idx="7">
                  <c:v>27.540880449798355</c:v>
                </c:pt>
                <c:pt idx="8">
                  <c:v>25.851642319019145</c:v>
                </c:pt>
                <c:pt idx="9">
                  <c:v>5.5637628593410593</c:v>
                </c:pt>
                <c:pt idx="10">
                  <c:v>30.739409656432585</c:v>
                </c:pt>
                <c:pt idx="11">
                  <c:v>7.8033025614560518</c:v>
                </c:pt>
                <c:pt idx="12">
                  <c:v>5.5194435477679411</c:v>
                </c:pt>
                <c:pt idx="13">
                  <c:v>2.9278903542071446</c:v>
                </c:pt>
                <c:pt idx="14">
                  <c:v>24.442529421747075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4C-464A-BB16-16AA8412B207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Resume!$D$44:$R$44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0.23016306467972231</c:v>
                </c:pt>
                <c:pt idx="5">
                  <c:v>0</c:v>
                </c:pt>
                <c:pt idx="6">
                  <c:v>2.0939219679759813E-2</c:v>
                </c:pt>
                <c:pt idx="7">
                  <c:v>0.86089176353379515</c:v>
                </c:pt>
                <c:pt idx="8">
                  <c:v>0</c:v>
                </c:pt>
                <c:pt idx="9">
                  <c:v>17.850992919685773</c:v>
                </c:pt>
                <c:pt idx="10">
                  <c:v>0</c:v>
                </c:pt>
                <c:pt idx="11">
                  <c:v>22.379768257176266</c:v>
                </c:pt>
                <c:pt idx="12">
                  <c:v>65.488820708008404</c:v>
                </c:pt>
                <c:pt idx="13">
                  <c:v>85.487051891779601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4C-464A-BB16-16AA8412B2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Resume!$D$47:$R$47</c:f>
              <c:numCache>
                <c:formatCode>0.00</c:formatCode>
                <c:ptCount val="15"/>
                <c:pt idx="0">
                  <c:v>40.350172215843862</c:v>
                </c:pt>
                <c:pt idx="1">
                  <c:v>42.181923430718804</c:v>
                </c:pt>
                <c:pt idx="2">
                  <c:v>41.078629032258064</c:v>
                </c:pt>
                <c:pt idx="3">
                  <c:v>65.474275301519071</c:v>
                </c:pt>
                <c:pt idx="4">
                  <c:v>26.124827296209528</c:v>
                </c:pt>
                <c:pt idx="5">
                  <c:v>25.526662352811222</c:v>
                </c:pt>
                <c:pt idx="6">
                  <c:v>51.150246416752246</c:v>
                </c:pt>
                <c:pt idx="7">
                  <c:v>15.999801942633221</c:v>
                </c:pt>
                <c:pt idx="8">
                  <c:v>17.24397811947517</c:v>
                </c:pt>
                <c:pt idx="9">
                  <c:v>8.6516025777414356</c:v>
                </c:pt>
                <c:pt idx="10">
                  <c:v>15.409461929087827</c:v>
                </c:pt>
                <c:pt idx="11">
                  <c:v>43.550133082785131</c:v>
                </c:pt>
                <c:pt idx="12">
                  <c:v>24.365707223929117</c:v>
                </c:pt>
                <c:pt idx="13">
                  <c:v>13.084590508671115</c:v>
                </c:pt>
                <c:pt idx="14">
                  <c:v>40.029957101415427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4B-41B3-9F91-2E5764780D69}"/>
            </c:ext>
          </c:extLst>
        </c:ser>
        <c:ser>
          <c:idx val="0"/>
          <c:order val="1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Resume!$D$48:$R$48</c:f>
              <c:numCache>
                <c:formatCode>0.00</c:formatCode>
                <c:ptCount val="15"/>
                <c:pt idx="0">
                  <c:v>31.285878300803681</c:v>
                </c:pt>
                <c:pt idx="1">
                  <c:v>36.509965822945716</c:v>
                </c:pt>
                <c:pt idx="2">
                  <c:v>44.762646627565978</c:v>
                </c:pt>
                <c:pt idx="3">
                  <c:v>29.401842318786446</c:v>
                </c:pt>
                <c:pt idx="4">
                  <c:v>48.086021505376344</c:v>
                </c:pt>
                <c:pt idx="5">
                  <c:v>59.351319319779641</c:v>
                </c:pt>
                <c:pt idx="6">
                  <c:v>36.287990618911451</c:v>
                </c:pt>
                <c:pt idx="7">
                  <c:v>56.220161561468522</c:v>
                </c:pt>
                <c:pt idx="8">
                  <c:v>56.155546567684667</c:v>
                </c:pt>
                <c:pt idx="9">
                  <c:v>84.57562796699105</c:v>
                </c:pt>
                <c:pt idx="10">
                  <c:v>53.851128414479575</c:v>
                </c:pt>
                <c:pt idx="11">
                  <c:v>46.396685695970312</c:v>
                </c:pt>
                <c:pt idx="12">
                  <c:v>59.641088078343429</c:v>
                </c:pt>
                <c:pt idx="13">
                  <c:v>66.741077354436939</c:v>
                </c:pt>
                <c:pt idx="14">
                  <c:v>31.523998949228794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4B-41B3-9F91-2E5764780D69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Resume!$D$49:$R$49</c:f>
              <c:numCache>
                <c:formatCode>0.00</c:formatCode>
                <c:ptCount val="15"/>
                <c:pt idx="0">
                  <c:v>28.363949483352471</c:v>
                </c:pt>
                <c:pt idx="1">
                  <c:v>21.308110746335469</c:v>
                </c:pt>
                <c:pt idx="2">
                  <c:v>14.158724340175953</c:v>
                </c:pt>
                <c:pt idx="3">
                  <c:v>5.1238823796944679</c:v>
                </c:pt>
                <c:pt idx="4">
                  <c:v>34.744868035190621</c:v>
                </c:pt>
                <c:pt idx="5">
                  <c:v>15.122018327409162</c:v>
                </c:pt>
                <c:pt idx="6">
                  <c:v>12.549864716485729</c:v>
                </c:pt>
                <c:pt idx="7">
                  <c:v>27.780036495898223</c:v>
                </c:pt>
                <c:pt idx="8">
                  <c:v>25.851642319019145</c:v>
                </c:pt>
                <c:pt idx="9">
                  <c:v>6.7727694552675022</c:v>
                </c:pt>
                <c:pt idx="10">
                  <c:v>30.739409656432585</c:v>
                </c:pt>
                <c:pt idx="11">
                  <c:v>10.053181221244541</c:v>
                </c:pt>
                <c:pt idx="12">
                  <c:v>15.993204697727448</c:v>
                </c:pt>
                <c:pt idx="13">
                  <c:v>20.174332136891834</c:v>
                </c:pt>
                <c:pt idx="14">
                  <c:v>24.442529421747075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4B-41B3-9F91-2E5764780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571161872"/>
        <c:axId val="571152360"/>
      </c:barChart>
      <c:catAx>
        <c:axId val="571161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52360"/>
        <c:crosses val="autoZero"/>
        <c:auto val="1"/>
        <c:lblAlgn val="ctr"/>
        <c:lblOffset val="100"/>
        <c:noMultiLvlLbl val="0"/>
      </c:catAx>
      <c:valAx>
        <c:axId val="571152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71161872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Resume!$D$65:$R$65</c:f>
              <c:numCache>
                <c:formatCode>0.00</c:formatCode>
                <c:ptCount val="15"/>
                <c:pt idx="0">
                  <c:v>0.71636050516647531</c:v>
                </c:pt>
                <c:pt idx="1">
                  <c:v>0.78691889253664526</c:v>
                </c:pt>
                <c:pt idx="2">
                  <c:v>0.85841275659824046</c:v>
                </c:pt>
                <c:pt idx="3">
                  <c:v>0.94876117620305533</c:v>
                </c:pt>
                <c:pt idx="4">
                  <c:v>0.6504767114723351</c:v>
                </c:pt>
                <c:pt idx="5">
                  <c:v>0.84877981672590841</c:v>
                </c:pt>
                <c:pt idx="6">
                  <c:v>0.87430328650086619</c:v>
                </c:pt>
                <c:pt idx="7">
                  <c:v>0.71598227786667845</c:v>
                </c:pt>
                <c:pt idx="8">
                  <c:v>0.73953311483572048</c:v>
                </c:pt>
                <c:pt idx="9">
                  <c:v>0.7658524422097317</c:v>
                </c:pt>
                <c:pt idx="10">
                  <c:v>0.69260590343567408</c:v>
                </c:pt>
                <c:pt idx="11">
                  <c:v>0.69816929181367682</c:v>
                </c:pt>
                <c:pt idx="12">
                  <c:v>0.28991735744223651</c:v>
                </c:pt>
                <c:pt idx="13">
                  <c:v>0.11585057754013248</c:v>
                </c:pt>
                <c:pt idx="14">
                  <c:v>0.74538099700767924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E5-469C-83E7-A50A00730B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7415072"/>
        <c:axId val="447409168"/>
      </c:lineChart>
      <c:catAx>
        <c:axId val="4474150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09168"/>
        <c:crosses val="autoZero"/>
        <c:auto val="1"/>
        <c:lblAlgn val="ctr"/>
        <c:lblOffset val="100"/>
        <c:noMultiLvlLbl val="0"/>
      </c:catAx>
      <c:valAx>
        <c:axId val="447409168"/>
        <c:scaling>
          <c:orientation val="maxMin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15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Resume!$D$66:$R$66</c:f>
              <c:numCache>
                <c:formatCode>0.00</c:formatCode>
                <c:ptCount val="15"/>
                <c:pt idx="0">
                  <c:v>0.5632662873627694</c:v>
                </c:pt>
                <c:pt idx="1">
                  <c:v>0.53603902296391337</c:v>
                </c:pt>
                <c:pt idx="2">
                  <c:v>0.47854168890786802</c:v>
                </c:pt>
                <c:pt idx="3">
                  <c:v>0.69010280926067502</c:v>
                </c:pt>
                <c:pt idx="4">
                  <c:v>0.35203515009049791</c:v>
                </c:pt>
                <c:pt idx="5">
                  <c:v>0.30074539768485559</c:v>
                </c:pt>
                <c:pt idx="6">
                  <c:v>0.58498716523629635</c:v>
                </c:pt>
                <c:pt idx="7">
                  <c:v>0.22154264785421154</c:v>
                </c:pt>
                <c:pt idx="8">
                  <c:v>0.23493310335416584</c:v>
                </c:pt>
                <c:pt idx="9">
                  <c:v>9.2801239800749044E-2</c:v>
                </c:pt>
                <c:pt idx="10">
                  <c:v>0.22248528135046405</c:v>
                </c:pt>
                <c:pt idx="11">
                  <c:v>0.48417646865206582</c:v>
                </c:pt>
                <c:pt idx="12">
                  <c:v>0.2900444795716422</c:v>
                </c:pt>
                <c:pt idx="13">
                  <c:v>0.16391457608735199</c:v>
                </c:pt>
                <c:pt idx="14">
                  <c:v>0.55943737161203444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42-4021-ADA3-6AAE86B7E4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7415072"/>
        <c:axId val="447409168"/>
      </c:lineChart>
      <c:catAx>
        <c:axId val="4474150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09168"/>
        <c:crosses val="autoZero"/>
        <c:auto val="1"/>
        <c:lblAlgn val="ctr"/>
        <c:lblOffset val="100"/>
        <c:noMultiLvlLbl val="0"/>
      </c:catAx>
      <c:valAx>
        <c:axId val="447409168"/>
        <c:scaling>
          <c:orientation val="maxMin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15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Resume!$D$35:$R$35</c:f>
              <c:numCache>
                <c:formatCode>0.00</c:formatCode>
                <c:ptCount val="15"/>
                <c:pt idx="0">
                  <c:v>5.4375179180071988E-2</c:v>
                </c:pt>
                <c:pt idx="1">
                  <c:v>4.0610732337561441E-2</c:v>
                </c:pt>
                <c:pt idx="2">
                  <c:v>3.489767624723239E-2</c:v>
                </c:pt>
                <c:pt idx="3">
                  <c:v>9.1323039940828396E-2</c:v>
                </c:pt>
                <c:pt idx="4">
                  <c:v>3.7347754743580854E-2</c:v>
                </c:pt>
                <c:pt idx="5">
                  <c:v>7.1031228034943245E-2</c:v>
                </c:pt>
                <c:pt idx="6">
                  <c:v>7.9155570242793072E-2</c:v>
                </c:pt>
                <c:pt idx="7">
                  <c:v>1.2241351430392507E-2</c:v>
                </c:pt>
                <c:pt idx="8">
                  <c:v>9.7583352446881707E-3</c:v>
                </c:pt>
                <c:pt idx="9">
                  <c:v>0.23524783144583844</c:v>
                </c:pt>
                <c:pt idx="10">
                  <c:v>0.16058206168308542</c:v>
                </c:pt>
                <c:pt idx="11">
                  <c:v>0.14307156989834208</c:v>
                </c:pt>
                <c:pt idx="12">
                  <c:v>8.8459109087997666E-3</c:v>
                </c:pt>
                <c:pt idx="13">
                  <c:v>0.33294735866048808</c:v>
                </c:pt>
                <c:pt idx="14">
                  <c:v>6.5328467153284676E-3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98-4D7D-B37F-0C327B07B2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7415072"/>
        <c:axId val="447409168"/>
      </c:lineChart>
      <c:catAx>
        <c:axId val="4474150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09168"/>
        <c:crosses val="autoZero"/>
        <c:auto val="1"/>
        <c:lblAlgn val="ctr"/>
        <c:lblOffset val="100"/>
        <c:noMultiLvlLbl val="0"/>
      </c:catAx>
      <c:valAx>
        <c:axId val="447409168"/>
        <c:scaling>
          <c:orientation val="maxMin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15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Resume!$D$3:$R$3</c:f>
              <c:strCache>
                <c:ptCount val="15"/>
                <c:pt idx="0">
                  <c:v>MAY190405_6</c:v>
                </c:pt>
                <c:pt idx="1">
                  <c:v>MAY210715_10</c:v>
                </c:pt>
                <c:pt idx="2">
                  <c:v>MAY190407_9</c:v>
                </c:pt>
                <c:pt idx="3">
                  <c:v>MAY210715_1</c:v>
                </c:pt>
                <c:pt idx="4">
                  <c:v>MAY190405_4</c:v>
                </c:pt>
                <c:pt idx="5">
                  <c:v>MAY190404_3</c:v>
                </c:pt>
                <c:pt idx="6">
                  <c:v>MAY190403_3</c:v>
                </c:pt>
                <c:pt idx="7">
                  <c:v>MAY210715_2</c:v>
                </c:pt>
                <c:pt idx="8">
                  <c:v>MAY210715_3</c:v>
                </c:pt>
                <c:pt idx="9">
                  <c:v>MAY210715_9</c:v>
                </c:pt>
                <c:pt idx="10">
                  <c:v>MAY190405_5</c:v>
                </c:pt>
                <c:pt idx="11">
                  <c:v>MAY190405_3</c:v>
                </c:pt>
                <c:pt idx="12">
                  <c:v>MAY210715_4</c:v>
                </c:pt>
                <c:pt idx="13">
                  <c:v>MAY210715_5</c:v>
                </c:pt>
                <c:pt idx="14">
                  <c:v>MAY190405_7</c:v>
                </c:pt>
              </c:strCache>
            </c:strRef>
          </c:cat>
          <c:val>
            <c:numRef>
              <c:f>Resume!$D$34:$R$34</c:f>
              <c:numCache>
                <c:formatCode>0.00</c:formatCode>
                <c:ptCount val="15"/>
                <c:pt idx="0">
                  <c:v>5.4375179180071989</c:v>
                </c:pt>
                <c:pt idx="1">
                  <c:v>4.0610732337561437</c:v>
                </c:pt>
                <c:pt idx="2">
                  <c:v>3.489767624723239</c:v>
                </c:pt>
                <c:pt idx="3">
                  <c:v>9.1323039940828394</c:v>
                </c:pt>
                <c:pt idx="4">
                  <c:v>3.7347754743580848</c:v>
                </c:pt>
                <c:pt idx="5">
                  <c:v>7.1031228034943261</c:v>
                </c:pt>
                <c:pt idx="6">
                  <c:v>7.9155570242793072</c:v>
                </c:pt>
                <c:pt idx="7">
                  <c:v>1.2241351430392504</c:v>
                </c:pt>
                <c:pt idx="8">
                  <c:v>0.9758335244688171</c:v>
                </c:pt>
                <c:pt idx="9">
                  <c:v>23.524783144583843</c:v>
                </c:pt>
                <c:pt idx="10">
                  <c:v>16.058206168308541</c:v>
                </c:pt>
                <c:pt idx="11">
                  <c:v>14.307156989834208</c:v>
                </c:pt>
                <c:pt idx="12">
                  <c:v>0.88459109087997667</c:v>
                </c:pt>
                <c:pt idx="13">
                  <c:v>33.294735866048811</c:v>
                </c:pt>
                <c:pt idx="14">
                  <c:v>0.65328467153284675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2B-45CA-9AF9-BB176A0CB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7415072"/>
        <c:axId val="447409168"/>
      </c:lineChart>
      <c:catAx>
        <c:axId val="44741507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09168"/>
        <c:crosses val="autoZero"/>
        <c:auto val="1"/>
        <c:lblAlgn val="ctr"/>
        <c:lblOffset val="100"/>
        <c:noMultiLvlLbl val="0"/>
      </c:catAx>
      <c:valAx>
        <c:axId val="447409168"/>
        <c:scaling>
          <c:orientation val="maxMin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415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34-4A74-8878-C6D754ED8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Blank!$D$2</c:f>
              <c:strCache>
                <c:ptCount val="1"/>
                <c:pt idx="0">
                  <c:v>Blank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1D0-4CB3-B58C-7D6918101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57-45FD-9651-5EE2A2EBBC59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57-45FD-9651-5EE2A2EBBC59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57-45FD-9651-5EE2A2EBBC59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57-45FD-9651-5EE2A2EBBC59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457-45FD-9651-5EE2A2EBBC59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457-45FD-9651-5EE2A2EBBC59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57-45FD-9651-5EE2A2EBBC59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457-45FD-9651-5EE2A2EBB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67-4D74-B26B-96B0E7779060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67-4D74-B26B-96B0E7779060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Blank!$U$7:$U$33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67-4D74-B26B-96B0E7779060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67-4D74-B26B-96B0E7779060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67-4D74-B26B-96B0E7779060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67-4D74-B26B-96B0E7779060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67-4D74-B26B-96B0E7779060}"/>
            </c:ext>
          </c:extLst>
        </c:ser>
        <c:ser>
          <c:idx val="5"/>
          <c:order val="7"/>
          <c:tx>
            <c:strRef>
              <c:f>Blank!$M$4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Blank!$X$7:$X$33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D67-4D74-B26B-96B0E77790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Blank!$B$7:$B$33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Blank!$AD$7:$AD$33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C6-4D78-927F-0F1E68AF5E5E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Blank!$AE$7:$AE$33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5C6-4D78-927F-0F1E68AF5E5E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Blank!$AF$7:$AF$33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5C6-4D78-927F-0F1E68AF5E5E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Blank!$AG$7:$AG$33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5C6-4D78-927F-0F1E68AF5E5E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Blank!$AH$7:$AH$33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C6-4D78-927F-0F1E68AF5E5E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Blank!$AJ$7:$AJ$33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C6-4D78-927F-0F1E68AF5E5E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Blank!$AK$7:$AK$33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5C6-4D78-927F-0F1E68AF5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Blank!$H$4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64-4972-998F-56F53D8F3124}"/>
            </c:ext>
          </c:extLst>
        </c:ser>
        <c:ser>
          <c:idx val="1"/>
          <c:order val="1"/>
          <c:tx>
            <c:strRef>
              <c:f>Blank!$I$4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4-4972-998F-56F53D8F3124}"/>
            </c:ext>
          </c:extLst>
        </c:ser>
        <c:ser>
          <c:idx val="2"/>
          <c:order val="2"/>
          <c:tx>
            <c:strRef>
              <c:f>Blank!$J$4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64-4972-998F-56F53D8F3124}"/>
            </c:ext>
          </c:extLst>
        </c:ser>
        <c:ser>
          <c:idx val="3"/>
          <c:order val="3"/>
          <c:tx>
            <c:strRef>
              <c:f>Blank!$K$4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64-4972-998F-56F53D8F3124}"/>
            </c:ext>
          </c:extLst>
        </c:ser>
        <c:ser>
          <c:idx val="4"/>
          <c:order val="4"/>
          <c:tx>
            <c:strRef>
              <c:f>Blank!$L$4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64-4972-998F-56F53D8F3124}"/>
            </c:ext>
          </c:extLst>
        </c:ser>
        <c:ser>
          <c:idx val="6"/>
          <c:order val="5"/>
          <c:tx>
            <c:strRef>
              <c:f>Blank!$N$4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64-4972-998F-56F53D8F3124}"/>
            </c:ext>
          </c:extLst>
        </c:ser>
        <c:ser>
          <c:idx val="7"/>
          <c:order val="6"/>
          <c:tx>
            <c:strRef>
              <c:f>Blank!$O$4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Blank!$AC$15:$AC$21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Blank!$AK$15:$AK$21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E64-4972-998F-56F53D8F31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50-45AC-87FF-A07C26E1EC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MAY190403_2!$D$2</c:f>
              <c:strCache>
                <c:ptCount val="1"/>
                <c:pt idx="0">
                  <c:v>MAY190403_2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 formatCode="0.00">
                  <c:v>0</c:v>
                </c:pt>
                <c:pt idx="16" formatCode="0.00">
                  <c:v>0</c:v>
                </c:pt>
                <c:pt idx="17" formatCode="0.00">
                  <c:v>0</c:v>
                </c:pt>
                <c:pt idx="18" formatCode="0.00">
                  <c:v>0</c:v>
                </c:pt>
                <c:pt idx="19" formatCode="0.00">
                  <c:v>0</c:v>
                </c:pt>
                <c:pt idx="20" formatCode="0.00">
                  <c:v>0</c:v>
                </c:pt>
                <c:pt idx="21" formatCode="0.00">
                  <c:v>0</c:v>
                </c:pt>
                <c:pt idx="22" formatCode="0.00">
                  <c:v>0</c:v>
                </c:pt>
                <c:pt idx="23" formatCode="0.00">
                  <c:v>0</c:v>
                </c:pt>
                <c:pt idx="24" formatCode="0.00">
                  <c:v>0</c:v>
                </c:pt>
                <c:pt idx="25" formatCode="0.00">
                  <c:v>0</c:v>
                </c:pt>
                <c:pt idx="26" formatCode="0.0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BF-4AAA-AF3E-3D73267C3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93-4A4A-985D-621B6806153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93-4A4A-985D-621B6806153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93-4A4A-985D-621B6806153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93-4A4A-985D-621B6806153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93-4A4A-985D-621B6806153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B93-4A4A-985D-621B6806153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B93-4A4A-985D-621B6806153D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B93-4A4A-985D-621B680615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BC-4C8F-8C59-24B0C8FDE417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BC-4C8F-8C59-24B0C8FDE417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BC-4C8F-8C59-24B0C8FDE417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BC-4C8F-8C59-24B0C8FDE417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BC-4C8F-8C59-24B0C8FDE417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3BC-4C8F-8C59-24B0C8FDE417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3BC-4C8F-8C59-24B0C8FDE417}"/>
            </c:ext>
          </c:extLst>
        </c:ser>
        <c:ser>
          <c:idx val="5"/>
          <c:order val="7"/>
          <c:tx>
            <c:strRef>
              <c:f>MAY190403_2!$M$4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3BC-4C8F-8C59-24B0C8FDE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MAY190403_2!$B$7:$B$33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47-4375-8178-584CD8CFF0EA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MAY190403_2!$AE$7:$AE$33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47-4375-8178-584CD8CFF0EA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MAY190403_2!$AF$7:$AF$33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B47-4375-8178-584CD8CFF0EA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MAY190403_2!$AG$7:$AG$33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B47-4375-8178-584CD8CFF0EA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MAY190403_2!$AH$7:$AH$33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B47-4375-8178-584CD8CFF0EA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MAY190403_2!$AJ$7:$AJ$33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B47-4375-8178-584CD8CFF0EA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MAY190403_2!$AK$7:$AK$33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B47-4375-8178-584CD8CFF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MAY190403_2!$H$4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0C-45EE-92B8-5BF810DDF8AD}"/>
            </c:ext>
          </c:extLst>
        </c:ser>
        <c:ser>
          <c:idx val="1"/>
          <c:order val="1"/>
          <c:tx>
            <c:strRef>
              <c:f>MAY190403_2!$I$4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0C-45EE-92B8-5BF810DDF8AD}"/>
            </c:ext>
          </c:extLst>
        </c:ser>
        <c:ser>
          <c:idx val="2"/>
          <c:order val="2"/>
          <c:tx>
            <c:strRef>
              <c:f>MAY190403_2!$J$4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0C-45EE-92B8-5BF810DDF8AD}"/>
            </c:ext>
          </c:extLst>
        </c:ser>
        <c:ser>
          <c:idx val="3"/>
          <c:order val="3"/>
          <c:tx>
            <c:strRef>
              <c:f>MAY190403_2!$K$4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F0C-45EE-92B8-5BF810DDF8AD}"/>
            </c:ext>
          </c:extLst>
        </c:ser>
        <c:ser>
          <c:idx val="4"/>
          <c:order val="4"/>
          <c:tx>
            <c:strRef>
              <c:f>MAY190403_2!$L$4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F0C-45EE-92B8-5BF810DDF8AD}"/>
            </c:ext>
          </c:extLst>
        </c:ser>
        <c:ser>
          <c:idx val="6"/>
          <c:order val="5"/>
          <c:tx>
            <c:strRef>
              <c:f>MAY190403_2!$N$4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F0C-45EE-92B8-5BF810DDF8AD}"/>
            </c:ext>
          </c:extLst>
        </c:ser>
        <c:ser>
          <c:idx val="7"/>
          <c:order val="6"/>
          <c:tx>
            <c:strRef>
              <c:f>MAY190403_2!$O$4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MAY190403_2!$AC$15:$AC$21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F0C-45EE-92B8-5BF810DDF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MAY190403_3!$D$2</c:f>
              <c:strCache>
                <c:ptCount val="1"/>
                <c:pt idx="0">
                  <c:v>MAY190403_3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MAY190403_3!$B$7:$B$33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2.0469257236164307</c:v>
                </c:pt>
                <c:pt idx="6">
                  <c:v>5.5051221740567344</c:v>
                </c:pt>
                <c:pt idx="7">
                  <c:v>3.5709425966603834</c:v>
                </c:pt>
                <c:pt idx="8">
                  <c:v>3.1918822774721467</c:v>
                </c:pt>
                <c:pt idx="9">
                  <c:v>6.5528837742744486</c:v>
                </c:pt>
                <c:pt idx="10">
                  <c:v>8.53760472756254</c:v>
                </c:pt>
                <c:pt idx="11">
                  <c:v>8.2654588573761245</c:v>
                </c:pt>
                <c:pt idx="12">
                  <c:v>9.4434616954687609</c:v>
                </c:pt>
                <c:pt idx="13">
                  <c:v>9.4201349065956368</c:v>
                </c:pt>
                <c:pt idx="14">
                  <c:v>8.5881461034543118</c:v>
                </c:pt>
                <c:pt idx="15">
                  <c:v>7.200202165503562</c:v>
                </c:pt>
                <c:pt idx="16">
                  <c:v>5.2290885057247909</c:v>
                </c:pt>
                <c:pt idx="17">
                  <c:v>4.0394222731955827</c:v>
                </c:pt>
                <c:pt idx="18">
                  <c:v>2.8808584258305308</c:v>
                </c:pt>
                <c:pt idx="19">
                  <c:v>2.4337616390957066</c:v>
                </c:pt>
                <c:pt idx="20">
                  <c:v>1.6659215053554413</c:v>
                </c:pt>
                <c:pt idx="21">
                  <c:v>1.3160196722586133</c:v>
                </c:pt>
                <c:pt idx="22">
                  <c:v>1.121629764982599</c:v>
                </c:pt>
                <c:pt idx="23">
                  <c:v>1.0749761872363537</c:v>
                </c:pt>
                <c:pt idx="24">
                  <c:v>7.9155570242793072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03-4562-82B9-393A9EF57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MAY190403_3!$D$2</c:f>
              <c:strCache>
                <c:ptCount val="1"/>
                <c:pt idx="0">
                  <c:v>MAY190403_3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MAY190403_3!$B$7:$B$33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2.0469257236164307</c:v>
                </c:pt>
                <c:pt idx="6" formatCode="0.00">
                  <c:v>7.5520478976731651</c:v>
                </c:pt>
                <c:pt idx="7" formatCode="0.00">
                  <c:v>11.122990494333548</c:v>
                </c:pt>
                <c:pt idx="8" formatCode="0.00">
                  <c:v>14.314872771805694</c:v>
                </c:pt>
                <c:pt idx="9" formatCode="0.00">
                  <c:v>20.867756546080145</c:v>
                </c:pt>
                <c:pt idx="10" formatCode="0.00">
                  <c:v>29.405361273642683</c:v>
                </c:pt>
                <c:pt idx="11" formatCode="0.00">
                  <c:v>37.670820131018807</c:v>
                </c:pt>
                <c:pt idx="12" formatCode="0.00">
                  <c:v>47.11428182648757</c:v>
                </c:pt>
                <c:pt idx="13" formatCode="0.00">
                  <c:v>56.534416733083205</c:v>
                </c:pt>
                <c:pt idx="14" formatCode="0.00">
                  <c:v>65.122562836537512</c:v>
                </c:pt>
                <c:pt idx="15" formatCode="0.00">
                  <c:v>72.322765002041081</c:v>
                </c:pt>
                <c:pt idx="16" formatCode="0.00">
                  <c:v>77.55185350776587</c:v>
                </c:pt>
                <c:pt idx="17" formatCode="0.00">
                  <c:v>81.591275780961453</c:v>
                </c:pt>
                <c:pt idx="18" formatCode="0.00">
                  <c:v>84.472134206791978</c:v>
                </c:pt>
                <c:pt idx="19" formatCode="0.00">
                  <c:v>86.905895845887684</c:v>
                </c:pt>
                <c:pt idx="20" formatCode="0.00">
                  <c:v>88.571817351243126</c:v>
                </c:pt>
                <c:pt idx="21" formatCode="0.00">
                  <c:v>89.887837023501746</c:v>
                </c:pt>
                <c:pt idx="22" formatCode="0.00">
                  <c:v>91.009466788484346</c:v>
                </c:pt>
                <c:pt idx="23" formatCode="0.00">
                  <c:v>92.084442975720705</c:v>
                </c:pt>
                <c:pt idx="24" formatCode="0.00">
                  <c:v>100.00000000000001</c:v>
                </c:pt>
                <c:pt idx="25" formatCode="0.00">
                  <c:v>100.00000000000001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146-4F6D-857E-2276763CC6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10.53</c:v>
                </c:pt>
                <c:pt idx="6">
                  <c:v>28.32000000000005</c:v>
                </c:pt>
                <c:pt idx="7">
                  <c:v>18.370000000000005</c:v>
                </c:pt>
                <c:pt idx="8">
                  <c:v>16.419999999999959</c:v>
                </c:pt>
                <c:pt idx="9">
                  <c:v>19.334264531435373</c:v>
                </c:pt>
                <c:pt idx="10">
                  <c:v>22.050123119015026</c:v>
                </c:pt>
                <c:pt idx="11">
                  <c:v>20.002337968418566</c:v>
                </c:pt>
                <c:pt idx="12">
                  <c:v>16.241548277328771</c:v>
                </c:pt>
                <c:pt idx="13">
                  <c:v>13.390263157894715</c:v>
                </c:pt>
                <c:pt idx="14">
                  <c:v>6.6640223463687169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F3-424B-B214-29B5DFA0DAD8}"/>
            </c:ext>
          </c:extLst>
        </c:ser>
        <c:ser>
          <c:idx val="1"/>
          <c:order val="1"/>
          <c:tx>
            <c:strRef>
              <c:f>MAY190403_3!$I$4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10.846782325029668</c:v>
                </c:pt>
                <c:pt idx="10">
                  <c:v>12.186648426812575</c:v>
                </c:pt>
                <c:pt idx="11">
                  <c:v>15.262304972896528</c:v>
                </c:pt>
                <c:pt idx="12">
                  <c:v>24.982228838791968</c:v>
                </c:pt>
                <c:pt idx="13">
                  <c:v>27.25874999999996</c:v>
                </c:pt>
                <c:pt idx="14">
                  <c:v>30.605139664804476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F3-424B-B214-29B5DFA0DAD8}"/>
            </c:ext>
          </c:extLst>
        </c:ser>
        <c:ser>
          <c:idx val="2"/>
          <c:order val="2"/>
          <c:tx>
            <c:strRef>
              <c:f>MAY190403_3!$J$4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0.31881578947368377</c:v>
                </c:pt>
                <c:pt idx="14">
                  <c:v>8.2271880819366872E-2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F3-424B-B214-29B5DFA0DAD8}"/>
            </c:ext>
          </c:extLst>
        </c:ser>
        <c:ser>
          <c:idx val="3"/>
          <c:order val="3"/>
          <c:tx>
            <c:strRef>
              <c:f>MAY190403_3!$K$4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2.5092556346381993</c:v>
                </c:pt>
                <c:pt idx="10">
                  <c:v>5.1770725034199678</c:v>
                </c:pt>
                <c:pt idx="11">
                  <c:v>2.9061513080367654</c:v>
                </c:pt>
                <c:pt idx="12">
                  <c:v>1.3637941301573779</c:v>
                </c:pt>
                <c:pt idx="13">
                  <c:v>2.0723026315789443</c:v>
                </c:pt>
                <c:pt idx="14">
                  <c:v>2.3858845437616387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F3-424B-B214-29B5DFA0DAD8}"/>
            </c:ext>
          </c:extLst>
        </c:ser>
        <c:ser>
          <c:idx val="4"/>
          <c:order val="4"/>
          <c:tx>
            <c:strRef>
              <c:f>MAY190403_3!$L$4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1.0196975088967983</c:v>
                </c:pt>
                <c:pt idx="10">
                  <c:v>4.5061559507523903</c:v>
                </c:pt>
                <c:pt idx="11">
                  <c:v>4.2790572707989609</c:v>
                </c:pt>
                <c:pt idx="12">
                  <c:v>5.9924287537218115</c:v>
                </c:pt>
                <c:pt idx="13">
                  <c:v>5.3800164473684138</c:v>
                </c:pt>
                <c:pt idx="14">
                  <c:v>4.4426815642458113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F3-424B-B214-29B5DFA0DAD8}"/>
            </c:ext>
          </c:extLst>
        </c:ser>
        <c:ser>
          <c:idx val="6"/>
          <c:order val="5"/>
          <c:tx>
            <c:strRef>
              <c:f>MAY190403_3!$N$4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5F3-424B-B214-29B5DFA0DAD8}"/>
            </c:ext>
          </c:extLst>
        </c:ser>
        <c:ser>
          <c:idx val="7"/>
          <c:order val="6"/>
          <c:tx>
            <c:strRef>
              <c:f>MAY190403_3!$O$4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3.9851973684210472E-2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5F3-424B-B214-29B5DFA0DAD8}"/>
            </c:ext>
          </c:extLst>
        </c:ser>
        <c:ser>
          <c:idx val="5"/>
          <c:order val="7"/>
          <c:tx>
            <c:strRef>
              <c:f>MAY190403_3!$M$4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7.0148479849163309E-2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5F3-424B-B214-29B5DFA0DA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MAY190403_3!$B$7:$B$33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MAY190403_3!$S$7:$S$33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57.354685646500606</c:v>
                </c:pt>
                <c:pt idx="10" formatCode="0.00">
                  <c:v>50.205198358413128</c:v>
                </c:pt>
                <c:pt idx="11" formatCode="0.00">
                  <c:v>47.04218713174641</c:v>
                </c:pt>
                <c:pt idx="12" formatCode="0.00">
                  <c:v>33.432581880051032</c:v>
                </c:pt>
                <c:pt idx="13" formatCode="0.00">
                  <c:v>27.631578947368425</c:v>
                </c:pt>
                <c:pt idx="14" formatCode="0.00">
                  <c:v>15.083798882681563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B4-4084-93EB-F5CD7515FBAC}"/>
            </c:ext>
          </c:extLst>
        </c:ser>
        <c:ser>
          <c:idx val="1"/>
          <c:order val="1"/>
          <c:tx>
            <c:strRef>
              <c:f>MAY190403_3!$I$4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MAY190403_3!$T$7:$T$33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32.176749703440102</c:v>
                </c:pt>
                <c:pt idx="10" formatCode="0.00">
                  <c:v>27.74737802097583</c:v>
                </c:pt>
                <c:pt idx="11" formatCode="0.00">
                  <c:v>35.894414329483851</c:v>
                </c:pt>
                <c:pt idx="12" formatCode="0.00">
                  <c:v>51.424925563589966</c:v>
                </c:pt>
                <c:pt idx="13" formatCode="0.00">
                  <c:v>56.250000000000014</c:v>
                </c:pt>
                <c:pt idx="14" formatCode="0.00">
                  <c:v>69.273743016759767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5B4-4084-93EB-F5CD7515FBAC}"/>
            </c:ext>
          </c:extLst>
        </c:ser>
        <c:ser>
          <c:idx val="2"/>
          <c:order val="2"/>
          <c:tx>
            <c:strRef>
              <c:f>MAY190403_3!$J$4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MAY190403_3!$U$7:$U$33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0.65789473684210553</c:v>
                </c:pt>
                <c:pt idx="14" formatCode="0.00">
                  <c:v>0.18621973929236496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5B4-4084-93EB-F5CD7515FBAC}"/>
            </c:ext>
          </c:extLst>
        </c:ser>
        <c:ser>
          <c:idx val="3"/>
          <c:order val="3"/>
          <c:tx>
            <c:strRef>
              <c:f>MAY190403_3!$K$4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7.4436536180308419</c:v>
                </c:pt>
                <c:pt idx="10" formatCode="0.00">
                  <c:v>11.7875056999544</c:v>
                </c:pt>
                <c:pt idx="11" formatCode="0.00">
                  <c:v>6.8347867075182664</c:v>
                </c:pt>
                <c:pt idx="12" formatCode="0.00">
                  <c:v>2.8073160357294764</c:v>
                </c:pt>
                <c:pt idx="13" formatCode="0.00">
                  <c:v>4.276315789473685</c:v>
                </c:pt>
                <c:pt idx="14" formatCode="0.00">
                  <c:v>5.4003724394785833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5B4-4084-93EB-F5CD7515FBAC}"/>
            </c:ext>
          </c:extLst>
        </c:ser>
        <c:ser>
          <c:idx val="4"/>
          <c:order val="4"/>
          <c:tx>
            <c:strRef>
              <c:f>MAY190403_3!$L$4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3.02491103202847</c:v>
                </c:pt>
                <c:pt idx="10" formatCode="0.00">
                  <c:v>10.259917920656635</c:v>
                </c:pt>
                <c:pt idx="11" formatCode="0.00">
                  <c:v>10.063634221069998</c:v>
                </c:pt>
                <c:pt idx="12" formatCode="0.00">
                  <c:v>12.335176520629519</c:v>
                </c:pt>
                <c:pt idx="13" formatCode="0.00">
                  <c:v>11.101973684210531</c:v>
                </c:pt>
                <c:pt idx="14" formatCode="0.00">
                  <c:v>10.05586592178771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5B4-4084-93EB-F5CD7515FBAC}"/>
            </c:ext>
          </c:extLst>
        </c:ser>
        <c:ser>
          <c:idx val="6"/>
          <c:order val="5"/>
          <c:tx>
            <c:strRef>
              <c:f>MAY190403_3!$N$4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5B4-4084-93EB-F5CD7515FBAC}"/>
            </c:ext>
          </c:extLst>
        </c:ser>
        <c:ser>
          <c:idx val="7"/>
          <c:order val="6"/>
          <c:tx>
            <c:strRef>
              <c:f>MAY190403_3!$O$4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8.2236842105263191E-2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5B4-4084-93EB-F5CD7515FBAC}"/>
            </c:ext>
          </c:extLst>
        </c:ser>
        <c:ser>
          <c:idx val="5"/>
          <c:order val="7"/>
          <c:tx>
            <c:strRef>
              <c:f>MAY190403_3!$M$4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MAY190403_3!$X$7:$X$33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0.16497761018147541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5B4-4084-93EB-F5CD7515FB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MAY190403_3!$H$4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MAY190403_3!$B$7:$B$33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MAY190403_3!$AD$7:$AD$33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57.354685646500592</c:v>
                </c:pt>
                <c:pt idx="10" formatCode="0.00">
                  <c:v>50.205198358413135</c:v>
                </c:pt>
                <c:pt idx="11" formatCode="0.00">
                  <c:v>47.119924457034948</c:v>
                </c:pt>
                <c:pt idx="12" formatCode="0.00">
                  <c:v>33.432581880051032</c:v>
                </c:pt>
                <c:pt idx="13" formatCode="0.00">
                  <c:v>27.631578947368418</c:v>
                </c:pt>
                <c:pt idx="14" formatCode="0.00">
                  <c:v>15.083798882681563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94-455A-B4AC-BAD7B1522469}"/>
            </c:ext>
          </c:extLst>
        </c:ser>
        <c:ser>
          <c:idx val="1"/>
          <c:order val="1"/>
          <c:tx>
            <c:strRef>
              <c:f>MAY190403_3!$I$4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MAY190403_3!$AE$7:$AE$33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32.176749703440095</c:v>
                </c:pt>
                <c:pt idx="10" formatCode="0.00">
                  <c:v>27.747378020975834</c:v>
                </c:pt>
                <c:pt idx="11" formatCode="0.00">
                  <c:v>35.953729933899901</c:v>
                </c:pt>
                <c:pt idx="12" formatCode="0.00">
                  <c:v>51.424925563589973</c:v>
                </c:pt>
                <c:pt idx="13" formatCode="0.00">
                  <c:v>56.25</c:v>
                </c:pt>
                <c:pt idx="14" formatCode="0.00">
                  <c:v>69.273743016759767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94-455A-B4AC-BAD7B1522469}"/>
            </c:ext>
          </c:extLst>
        </c:ser>
        <c:ser>
          <c:idx val="2"/>
          <c:order val="2"/>
          <c:tx>
            <c:strRef>
              <c:f>MAY190403_3!$J$4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MAY190403_3!$AF$7:$AF$33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0.65789473684210531</c:v>
                </c:pt>
                <c:pt idx="14" formatCode="0.00">
                  <c:v>0.18621973929236496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94-455A-B4AC-BAD7B1522469}"/>
            </c:ext>
          </c:extLst>
        </c:ser>
        <c:ser>
          <c:idx val="3"/>
          <c:order val="3"/>
          <c:tx>
            <c:strRef>
              <c:f>MAY190403_3!$K$4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MAY190403_3!$AG$7:$AG$33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7.443653618030841</c:v>
                </c:pt>
                <c:pt idx="10" formatCode="0.00">
                  <c:v>11.787505699954401</c:v>
                </c:pt>
                <c:pt idx="11" formatCode="0.00">
                  <c:v>6.8460812086874423</c:v>
                </c:pt>
                <c:pt idx="12" formatCode="0.00">
                  <c:v>2.8073160357294764</c:v>
                </c:pt>
                <c:pt idx="13" formatCode="0.00">
                  <c:v>4.2763157894736841</c:v>
                </c:pt>
                <c:pt idx="14" formatCode="0.00">
                  <c:v>5.4003724394785833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94-455A-B4AC-BAD7B1522469}"/>
            </c:ext>
          </c:extLst>
        </c:ser>
        <c:ser>
          <c:idx val="4"/>
          <c:order val="4"/>
          <c:tx>
            <c:strRef>
              <c:f>MAY190403_3!$L$4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MAY190403_3!$AH$7:$AH$33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3.0249110320284696</c:v>
                </c:pt>
                <c:pt idx="10" formatCode="0.00">
                  <c:v>10.259917920656637</c:v>
                </c:pt>
                <c:pt idx="11" formatCode="0.00">
                  <c:v>10.080264400377716</c:v>
                </c:pt>
                <c:pt idx="12" formatCode="0.00">
                  <c:v>12.335176520629521</c:v>
                </c:pt>
                <c:pt idx="13" formatCode="0.00">
                  <c:v>11.101973684210529</c:v>
                </c:pt>
                <c:pt idx="14" formatCode="0.00">
                  <c:v>10.05586592178771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94-455A-B4AC-BAD7B1522469}"/>
            </c:ext>
          </c:extLst>
        </c:ser>
        <c:ser>
          <c:idx val="6"/>
          <c:order val="5"/>
          <c:tx>
            <c:strRef>
              <c:f>MAY190403_3!$N$4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MAY190403_3!$AJ$7:$AJ$33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194-455A-B4AC-BAD7B1522469}"/>
            </c:ext>
          </c:extLst>
        </c:ser>
        <c:ser>
          <c:idx val="7"/>
          <c:order val="6"/>
          <c:tx>
            <c:strRef>
              <c:f>MAY190403_3!$O$4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MAY190403_3!$AK$7:$AK$33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8.2236842105263164E-2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194-455A-B4AC-BAD7B1522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MAY190403_3!$H$4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MAY190403_3!$AC$15:$AC$21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MAY190403_3!$AD$15:$AD$21</c:f>
              <c:numCache>
                <c:formatCode>0.00</c:formatCode>
                <c:ptCount val="7"/>
                <c:pt idx="0">
                  <c:v>100</c:v>
                </c:pt>
                <c:pt idx="1">
                  <c:v>57.354685646500592</c:v>
                </c:pt>
                <c:pt idx="2">
                  <c:v>50.205198358413135</c:v>
                </c:pt>
                <c:pt idx="3">
                  <c:v>47.119924457034948</c:v>
                </c:pt>
                <c:pt idx="4">
                  <c:v>33.432581880051032</c:v>
                </c:pt>
                <c:pt idx="5">
                  <c:v>27.631578947368418</c:v>
                </c:pt>
                <c:pt idx="6">
                  <c:v>15.083798882681563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95-47FA-BF72-BCEA54D58D2E}"/>
            </c:ext>
          </c:extLst>
        </c:ser>
        <c:ser>
          <c:idx val="1"/>
          <c:order val="1"/>
          <c:tx>
            <c:strRef>
              <c:f>MAY190403_3!$I$4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MAY190403_3!$AC$15:$AC$21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MAY190403_3!$AE$15:$AE$21</c:f>
              <c:numCache>
                <c:formatCode>0.00</c:formatCode>
                <c:ptCount val="7"/>
                <c:pt idx="0">
                  <c:v>0</c:v>
                </c:pt>
                <c:pt idx="1">
                  <c:v>32.176749703440095</c:v>
                </c:pt>
                <c:pt idx="2">
                  <c:v>27.747378020975834</c:v>
                </c:pt>
                <c:pt idx="3">
                  <c:v>35.953729933899901</c:v>
                </c:pt>
                <c:pt idx="4">
                  <c:v>51.424925563589973</c:v>
                </c:pt>
                <c:pt idx="5">
                  <c:v>56.25</c:v>
                </c:pt>
                <c:pt idx="6">
                  <c:v>69.273743016759767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95-47FA-BF72-BCEA54D58D2E}"/>
            </c:ext>
          </c:extLst>
        </c:ser>
        <c:ser>
          <c:idx val="2"/>
          <c:order val="2"/>
          <c:tx>
            <c:strRef>
              <c:f>MAY190403_3!$J$4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MAY190403_3!$AC$15:$AC$21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MAY190403_3!$AF$15:$AF$21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0.65789473684210531</c:v>
                </c:pt>
                <c:pt idx="6">
                  <c:v>0.18621973929236496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95-47FA-BF72-BCEA54D58D2E}"/>
            </c:ext>
          </c:extLst>
        </c:ser>
        <c:ser>
          <c:idx val="3"/>
          <c:order val="3"/>
          <c:tx>
            <c:strRef>
              <c:f>MAY190403_3!$K$4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MAY190403_3!$AC$15:$AC$21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MAY190403_3!$AG$15:$AG$21</c:f>
              <c:numCache>
                <c:formatCode>0.00</c:formatCode>
                <c:ptCount val="7"/>
                <c:pt idx="0">
                  <c:v>0</c:v>
                </c:pt>
                <c:pt idx="1">
                  <c:v>7.443653618030841</c:v>
                </c:pt>
                <c:pt idx="2">
                  <c:v>11.787505699954401</c:v>
                </c:pt>
                <c:pt idx="3">
                  <c:v>6.8460812086874423</c:v>
                </c:pt>
                <c:pt idx="4">
                  <c:v>2.8073160357294764</c:v>
                </c:pt>
                <c:pt idx="5">
                  <c:v>4.2763157894736841</c:v>
                </c:pt>
                <c:pt idx="6">
                  <c:v>5.4003724394785833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095-47FA-BF72-BCEA54D58D2E}"/>
            </c:ext>
          </c:extLst>
        </c:ser>
        <c:ser>
          <c:idx val="4"/>
          <c:order val="4"/>
          <c:tx>
            <c:strRef>
              <c:f>MAY190403_3!$L$4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MAY190403_3!$AC$15:$AC$21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MAY190403_3!$AH$15:$AH$21</c:f>
              <c:numCache>
                <c:formatCode>0.00</c:formatCode>
                <c:ptCount val="7"/>
                <c:pt idx="0">
                  <c:v>0</c:v>
                </c:pt>
                <c:pt idx="1">
                  <c:v>3.0249110320284696</c:v>
                </c:pt>
                <c:pt idx="2">
                  <c:v>10.259917920656637</c:v>
                </c:pt>
                <c:pt idx="3">
                  <c:v>10.080264400377716</c:v>
                </c:pt>
                <c:pt idx="4">
                  <c:v>12.335176520629521</c:v>
                </c:pt>
                <c:pt idx="5">
                  <c:v>11.101973684210529</c:v>
                </c:pt>
                <c:pt idx="6">
                  <c:v>10.05586592178771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095-47FA-BF72-BCEA54D58D2E}"/>
            </c:ext>
          </c:extLst>
        </c:ser>
        <c:ser>
          <c:idx val="6"/>
          <c:order val="5"/>
          <c:tx>
            <c:strRef>
              <c:f>MAY190403_3!$N$4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MAY190403_3!$AC$15:$AC$21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MAY190403_3!$AJ$15:$AJ$21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095-47FA-BF72-BCEA54D58D2E}"/>
            </c:ext>
          </c:extLst>
        </c:ser>
        <c:ser>
          <c:idx val="7"/>
          <c:order val="6"/>
          <c:tx>
            <c:strRef>
              <c:f>MAY190403_3!$O$4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MAY190403_3!$AC$15:$AC$21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MAY190403_3!$AK$15:$AK$21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8.2236842105263164E-2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095-47FA-BF72-BCEA54D58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MAY190404_3!$D$2</c:f>
              <c:strCache>
                <c:ptCount val="1"/>
                <c:pt idx="0">
                  <c:v>MAY190404_3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MAY190404_3!$B$7:$B$33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MAY190404_3!$D$7:$D$33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10.082337584094789</c:v>
                </c:pt>
                <c:pt idx="6">
                  <c:v>3.1750175720453861</c:v>
                </c:pt>
                <c:pt idx="7">
                  <c:v>5.3509388492820564</c:v>
                </c:pt>
                <c:pt idx="8">
                  <c:v>5.5146099005924292</c:v>
                </c:pt>
                <c:pt idx="9">
                  <c:v>7.7678481775278643</c:v>
                </c:pt>
                <c:pt idx="10">
                  <c:v>10.825384074706296</c:v>
                </c:pt>
                <c:pt idx="11">
                  <c:v>10.625564815744552</c:v>
                </c:pt>
                <c:pt idx="12">
                  <c:v>8.5600963952204037</c:v>
                </c:pt>
                <c:pt idx="13">
                  <c:v>6.8842253238276943</c:v>
                </c:pt>
                <c:pt idx="14">
                  <c:v>5.4011446932422933</c:v>
                </c:pt>
                <c:pt idx="15">
                  <c:v>4.1218997891354556</c:v>
                </c:pt>
                <c:pt idx="16">
                  <c:v>3.283462194999498</c:v>
                </c:pt>
                <c:pt idx="17">
                  <c:v>2.6649261974093785</c:v>
                </c:pt>
                <c:pt idx="18">
                  <c:v>2.1186866151220003</c:v>
                </c:pt>
                <c:pt idx="19">
                  <c:v>1.7210563309569236</c:v>
                </c:pt>
                <c:pt idx="20">
                  <c:v>1.2912943066572948</c:v>
                </c:pt>
                <c:pt idx="21">
                  <c:v>1.1477055929310171</c:v>
                </c:pt>
                <c:pt idx="22">
                  <c:v>1.0734009438698664</c:v>
                </c:pt>
                <c:pt idx="23">
                  <c:v>1.287277839140476</c:v>
                </c:pt>
                <c:pt idx="24">
                  <c:v>7.1031228034943261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6C-4237-BBCC-05AF38743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MAY190404_3!$D$2</c:f>
              <c:strCache>
                <c:ptCount val="1"/>
                <c:pt idx="0">
                  <c:v>MAY190404_3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MAY190404_3!$B$7:$B$33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MAY190404_3!$E$7:$E$33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10.082337584094789</c:v>
                </c:pt>
                <c:pt idx="6" formatCode="0.00">
                  <c:v>13.257355156140175</c:v>
                </c:pt>
                <c:pt idx="7" formatCode="0.00">
                  <c:v>18.608294005422231</c:v>
                </c:pt>
                <c:pt idx="8" formatCode="0.00">
                  <c:v>24.12290390601466</c:v>
                </c:pt>
                <c:pt idx="9" formatCode="0.00">
                  <c:v>31.890752083542523</c:v>
                </c:pt>
                <c:pt idx="10" formatCode="0.00">
                  <c:v>42.716136158248815</c:v>
                </c:pt>
                <c:pt idx="11" formatCode="0.00">
                  <c:v>53.341700973993369</c:v>
                </c:pt>
                <c:pt idx="12" formatCode="0.00">
                  <c:v>61.901797369213774</c:v>
                </c:pt>
                <c:pt idx="13" formatCode="0.00">
                  <c:v>68.786022693041474</c:v>
                </c:pt>
                <c:pt idx="14" formatCode="0.00">
                  <c:v>74.187167386283761</c:v>
                </c:pt>
                <c:pt idx="15" formatCode="0.00">
                  <c:v>78.309067175419216</c:v>
                </c:pt>
                <c:pt idx="16" formatCode="0.00">
                  <c:v>81.592529370418717</c:v>
                </c:pt>
                <c:pt idx="17" formatCode="0.00">
                  <c:v>84.257455567828089</c:v>
                </c:pt>
                <c:pt idx="18" formatCode="0.00">
                  <c:v>86.37614218295009</c:v>
                </c:pt>
                <c:pt idx="19" formatCode="0.00">
                  <c:v>88.097198513907017</c:v>
                </c:pt>
                <c:pt idx="20" formatCode="0.00">
                  <c:v>89.388492820564309</c:v>
                </c:pt>
                <c:pt idx="21" formatCode="0.00">
                  <c:v>90.536198413495327</c:v>
                </c:pt>
                <c:pt idx="22" formatCode="0.00">
                  <c:v>91.609599357365198</c:v>
                </c:pt>
                <c:pt idx="23" formatCode="0.00">
                  <c:v>92.89687719650567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8D-4471-BFD4-B130631C3B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MAY190404_3!$H$4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MAY190404_3!$B$7:$B$33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MAY190404_3!$H$7:$H$33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4.88</c:v>
                </c:pt>
                <c:pt idx="8">
                  <c:v>19.21</c:v>
                </c:pt>
                <c:pt idx="9">
                  <c:v>13.79</c:v>
                </c:pt>
                <c:pt idx="10">
                  <c:v>31.9</c:v>
                </c:pt>
                <c:pt idx="11">
                  <c:v>41.056720816018128</c:v>
                </c:pt>
                <c:pt idx="12">
                  <c:v>29.464657210401892</c:v>
                </c:pt>
                <c:pt idx="13">
                  <c:v>24.908489208633092</c:v>
                </c:pt>
                <c:pt idx="14">
                  <c:v>20.782499999999995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4A-4137-BAB2-E4A5A6A91C1E}"/>
            </c:ext>
          </c:extLst>
        </c:ser>
        <c:ser>
          <c:idx val="1"/>
          <c:order val="1"/>
          <c:tx>
            <c:strRef>
              <c:f>MAY190404_3!$I$4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MAY190404_3!$I$7:$I$33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99.95</c:v>
                </c:pt>
                <c:pt idx="6">
                  <c:v>31.39</c:v>
                </c:pt>
                <c:pt idx="7">
                  <c:v>10.54</c:v>
                </c:pt>
                <c:pt idx="8">
                  <c:v>20.61</c:v>
                </c:pt>
                <c:pt idx="9">
                  <c:v>45.7</c:v>
                </c:pt>
                <c:pt idx="10">
                  <c:v>64.44</c:v>
                </c:pt>
                <c:pt idx="11">
                  <c:v>49.751790706460135</c:v>
                </c:pt>
                <c:pt idx="12">
                  <c:v>47.522340425531915</c:v>
                </c:pt>
                <c:pt idx="13">
                  <c:v>34.77323741007195</c:v>
                </c:pt>
                <c:pt idx="14">
                  <c:v>27.768214285714279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4A-4137-BAB2-E4A5A6A91C1E}"/>
            </c:ext>
          </c:extLst>
        </c:ser>
        <c:ser>
          <c:idx val="2"/>
          <c:order val="2"/>
          <c:tx>
            <c:strRef>
              <c:f>MAY190404_3!$J$4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MAY190404_3!$J$7:$J$33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F4A-4137-BAB2-E4A5A6A91C1E}"/>
            </c:ext>
          </c:extLst>
        </c:ser>
        <c:ser>
          <c:idx val="3"/>
          <c:order val="3"/>
          <c:tx>
            <c:strRef>
              <c:f>MAY190404_3!$K$4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6.29</c:v>
                </c:pt>
                <c:pt idx="10">
                  <c:v>2.0499999999999998</c:v>
                </c:pt>
                <c:pt idx="11">
                  <c:v>7.0360105780128439</c:v>
                </c:pt>
                <c:pt idx="12">
                  <c:v>1.571985815602837</c:v>
                </c:pt>
                <c:pt idx="13">
                  <c:v>1.8907434052757794</c:v>
                </c:pt>
                <c:pt idx="14">
                  <c:v>1.397142857142857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F4A-4137-BAB2-E4A5A6A91C1E}"/>
            </c:ext>
          </c:extLst>
        </c:ser>
        <c:ser>
          <c:idx val="4"/>
          <c:order val="4"/>
          <c:tx>
            <c:strRef>
              <c:f>MAY190404_3!$L$4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30.52</c:v>
                </c:pt>
                <c:pt idx="8">
                  <c:v>14.96</c:v>
                </c:pt>
                <c:pt idx="9">
                  <c:v>11.31</c:v>
                </c:pt>
                <c:pt idx="10">
                  <c:v>7.66</c:v>
                </c:pt>
                <c:pt idx="11">
                  <c:v>7.9754778995088769</c:v>
                </c:pt>
                <c:pt idx="12">
                  <c:v>6.6910165484633568</c:v>
                </c:pt>
                <c:pt idx="13">
                  <c:v>6.9875299760191849</c:v>
                </c:pt>
                <c:pt idx="14">
                  <c:v>3.8421428571428566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F4A-4137-BAB2-E4A5A6A91C1E}"/>
            </c:ext>
          </c:extLst>
        </c:ser>
        <c:ser>
          <c:idx val="6"/>
          <c:order val="5"/>
          <c:tx>
            <c:strRef>
              <c:f>MAY190404_3!$N$4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F4A-4137-BAB2-E4A5A6A91C1E}"/>
            </c:ext>
          </c:extLst>
        </c:ser>
        <c:ser>
          <c:idx val="7"/>
          <c:order val="6"/>
          <c:tx>
            <c:strRef>
              <c:f>MAY190404_3!$O$4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F4A-4137-BAB2-E4A5A6A91C1E}"/>
            </c:ext>
          </c:extLst>
        </c:ser>
        <c:ser>
          <c:idx val="5"/>
          <c:order val="7"/>
          <c:tx>
            <c:strRef>
              <c:f>MAY190404_3!$M$4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F4A-4137-BAB2-E4A5A6A91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MAY190404_3!$H$4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MAY190404_3!$B$7:$B$33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MAY190404_3!$S$7:$S$33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10.622551153678712</c:v>
                </c:pt>
                <c:pt idx="8" formatCode="0.00">
                  <c:v>35.067542898868197</c:v>
                </c:pt>
                <c:pt idx="9" formatCode="0.00">
                  <c:v>17.888182643663249</c:v>
                </c:pt>
                <c:pt idx="10" formatCode="0.00">
                  <c:v>30.080150872230082</c:v>
                </c:pt>
                <c:pt idx="11" formatCode="0.00">
                  <c:v>38.798639969777113</c:v>
                </c:pt>
                <c:pt idx="12" formatCode="0.00">
                  <c:v>34.562647754137117</c:v>
                </c:pt>
                <c:pt idx="13" formatCode="0.00">
                  <c:v>36.330935251798557</c:v>
                </c:pt>
                <c:pt idx="14" formatCode="0.00">
                  <c:v>38.636363636363633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54-485E-8880-E8B6484FF087}"/>
            </c:ext>
          </c:extLst>
        </c:ser>
        <c:ser>
          <c:idx val="1"/>
          <c:order val="1"/>
          <c:tx>
            <c:strRef>
              <c:f>MAY190404_3!$I$4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MAY190404_3!$T$7:$T$33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100</c:v>
                </c:pt>
                <c:pt idx="7">
                  <c:v>22.942969090117547</c:v>
                </c:pt>
                <c:pt idx="8" formatCode="0.00">
                  <c:v>37.623220153340633</c:v>
                </c:pt>
                <c:pt idx="9" formatCode="0.00">
                  <c:v>59.281359449993509</c:v>
                </c:pt>
                <c:pt idx="10" formatCode="0.00">
                  <c:v>60.763790664780764</c:v>
                </c:pt>
                <c:pt idx="11" formatCode="0.00">
                  <c:v>47.015489233094065</c:v>
                </c:pt>
                <c:pt idx="12" formatCode="0.00">
                  <c:v>55.744680851063826</c:v>
                </c:pt>
                <c:pt idx="13" formatCode="0.00">
                  <c:v>50.719424460431668</c:v>
                </c:pt>
                <c:pt idx="14" formatCode="0.00">
                  <c:v>51.623376623376622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54-485E-8880-E8B6484FF087}"/>
            </c:ext>
          </c:extLst>
        </c:ser>
        <c:ser>
          <c:idx val="2"/>
          <c:order val="2"/>
          <c:tx>
            <c:strRef>
              <c:f>MAY190404_3!$J$4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MAY190404_3!$U$7:$U$33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54-485E-8880-E8B6484FF087}"/>
            </c:ext>
          </c:extLst>
        </c:ser>
        <c:ser>
          <c:idx val="3"/>
          <c:order val="3"/>
          <c:tx>
            <c:strRef>
              <c:f>MAY190404_3!$K$4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8.1592943313010764</c:v>
                </c:pt>
                <c:pt idx="10" formatCode="0.00">
                  <c:v>1.9330504479019328</c:v>
                </c:pt>
                <c:pt idx="11" formatCode="0.00">
                  <c:v>6.6490366452587839</c:v>
                </c:pt>
                <c:pt idx="12" formatCode="0.00">
                  <c:v>1.843971631205674</c:v>
                </c:pt>
                <c:pt idx="13" formatCode="0.00">
                  <c:v>2.7577937649880093</c:v>
                </c:pt>
                <c:pt idx="14" formatCode="0.00">
                  <c:v>2.5974025974025974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54-485E-8880-E8B6484FF087}"/>
            </c:ext>
          </c:extLst>
        </c:ser>
        <c:ser>
          <c:idx val="4"/>
          <c:order val="4"/>
          <c:tx>
            <c:strRef>
              <c:f>MAY190404_3!$L$4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66.434479756203743</c:v>
                </c:pt>
                <c:pt idx="8" formatCode="0.00">
                  <c:v>27.309236947791163</c:v>
                </c:pt>
                <c:pt idx="9" formatCode="0.00">
                  <c:v>14.671163575042158</c:v>
                </c:pt>
                <c:pt idx="10" formatCode="0.00">
                  <c:v>7.2230080150872231</c:v>
                </c:pt>
                <c:pt idx="11" formatCode="0.00">
                  <c:v>7.5368341518700426</c:v>
                </c:pt>
                <c:pt idx="12" formatCode="0.00">
                  <c:v>7.8486997635933804</c:v>
                </c:pt>
                <c:pt idx="13" formatCode="0.00">
                  <c:v>10.191846522781775</c:v>
                </c:pt>
                <c:pt idx="14" formatCode="0.00">
                  <c:v>7.1428571428571432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54-485E-8880-E8B6484FF087}"/>
            </c:ext>
          </c:extLst>
        </c:ser>
        <c:ser>
          <c:idx val="6"/>
          <c:order val="5"/>
          <c:tx>
            <c:strRef>
              <c:f>MAY190404_3!$N$4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954-485E-8880-E8B6484FF087}"/>
            </c:ext>
          </c:extLst>
        </c:ser>
        <c:ser>
          <c:idx val="7"/>
          <c:order val="6"/>
          <c:tx>
            <c:strRef>
              <c:f>MAY190404_3!$O$4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954-485E-8880-E8B6484FF087}"/>
            </c:ext>
          </c:extLst>
        </c:ser>
        <c:ser>
          <c:idx val="5"/>
          <c:order val="7"/>
          <c:tx>
            <c:strRef>
              <c:f>MAY190404_3!$M$4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MAY190404_3!$X$7:$X$33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954-485E-8880-E8B6484FF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MAY190404_3!$H$4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MAY190404_3!$B$7:$B$33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MAY190404_3!$AD$7:$AD$33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10.622551153678712</c:v>
                </c:pt>
                <c:pt idx="8" formatCode="0.00">
                  <c:v>35.067542898868197</c:v>
                </c:pt>
                <c:pt idx="9" formatCode="0.00">
                  <c:v>17.888182643663249</c:v>
                </c:pt>
                <c:pt idx="10" formatCode="0.00">
                  <c:v>30.080150872230082</c:v>
                </c:pt>
                <c:pt idx="11" formatCode="0.00">
                  <c:v>38.798639969777106</c:v>
                </c:pt>
                <c:pt idx="12" formatCode="0.00">
                  <c:v>34.562647754137117</c:v>
                </c:pt>
                <c:pt idx="13" formatCode="0.00">
                  <c:v>36.33093525179855</c:v>
                </c:pt>
                <c:pt idx="14" formatCode="0.00">
                  <c:v>38.63636363636364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91-4872-906D-188E1E4A0076}"/>
            </c:ext>
          </c:extLst>
        </c:ser>
        <c:ser>
          <c:idx val="1"/>
          <c:order val="1"/>
          <c:tx>
            <c:strRef>
              <c:f>MAY190404_3!$I$4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MAY190404_3!$AE$7:$AE$33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100</c:v>
                </c:pt>
                <c:pt idx="7">
                  <c:v>22.94296909011755</c:v>
                </c:pt>
                <c:pt idx="8" formatCode="0.00">
                  <c:v>37.623220153340633</c:v>
                </c:pt>
                <c:pt idx="9" formatCode="0.00">
                  <c:v>59.281359449993509</c:v>
                </c:pt>
                <c:pt idx="10" formatCode="0.00">
                  <c:v>60.763790664780764</c:v>
                </c:pt>
                <c:pt idx="11" formatCode="0.00">
                  <c:v>47.015489233094058</c:v>
                </c:pt>
                <c:pt idx="12" formatCode="0.00">
                  <c:v>55.744680851063819</c:v>
                </c:pt>
                <c:pt idx="13" formatCode="0.00">
                  <c:v>50.719424460431661</c:v>
                </c:pt>
                <c:pt idx="14" formatCode="0.00">
                  <c:v>51.623376623376636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91-4872-906D-188E1E4A0076}"/>
            </c:ext>
          </c:extLst>
        </c:ser>
        <c:ser>
          <c:idx val="2"/>
          <c:order val="2"/>
          <c:tx>
            <c:strRef>
              <c:f>MAY190404_3!$J$4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MAY190404_3!$AF$7:$AF$33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E91-4872-906D-188E1E4A0076}"/>
            </c:ext>
          </c:extLst>
        </c:ser>
        <c:ser>
          <c:idx val="3"/>
          <c:order val="3"/>
          <c:tx>
            <c:strRef>
              <c:f>MAY190404_3!$K$4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MAY190404_3!$AG$7:$AG$33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8.1592943313010764</c:v>
                </c:pt>
                <c:pt idx="10" formatCode="0.00">
                  <c:v>1.9330504479019328</c:v>
                </c:pt>
                <c:pt idx="11" formatCode="0.00">
                  <c:v>6.649036645258783</c:v>
                </c:pt>
                <c:pt idx="12" formatCode="0.00">
                  <c:v>1.843971631205674</c:v>
                </c:pt>
                <c:pt idx="13" formatCode="0.00">
                  <c:v>2.7577937649880093</c:v>
                </c:pt>
                <c:pt idx="14" formatCode="0.00">
                  <c:v>2.5974025974025974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E91-4872-906D-188E1E4A0076}"/>
            </c:ext>
          </c:extLst>
        </c:ser>
        <c:ser>
          <c:idx val="4"/>
          <c:order val="4"/>
          <c:tx>
            <c:strRef>
              <c:f>MAY190404_3!$L$4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MAY190404_3!$AH$7:$AH$33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66.434479756203743</c:v>
                </c:pt>
                <c:pt idx="8" formatCode="0.00">
                  <c:v>27.309236947791163</c:v>
                </c:pt>
                <c:pt idx="9" formatCode="0.00">
                  <c:v>14.671163575042158</c:v>
                </c:pt>
                <c:pt idx="10" formatCode="0.00">
                  <c:v>7.2230080150872231</c:v>
                </c:pt>
                <c:pt idx="11" formatCode="0.00">
                  <c:v>7.5368341518700417</c:v>
                </c:pt>
                <c:pt idx="12" formatCode="0.00">
                  <c:v>7.8486997635933804</c:v>
                </c:pt>
                <c:pt idx="13" formatCode="0.00">
                  <c:v>10.191846522781773</c:v>
                </c:pt>
                <c:pt idx="14" formatCode="0.00">
                  <c:v>7.1428571428571441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E91-4872-906D-188E1E4A0076}"/>
            </c:ext>
          </c:extLst>
        </c:ser>
        <c:ser>
          <c:idx val="6"/>
          <c:order val="5"/>
          <c:tx>
            <c:strRef>
              <c:f>MAY190404_3!$N$4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MAY190404_3!$AJ$7:$AJ$33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E91-4872-906D-188E1E4A0076}"/>
            </c:ext>
          </c:extLst>
        </c:ser>
        <c:ser>
          <c:idx val="7"/>
          <c:order val="6"/>
          <c:tx>
            <c:strRef>
              <c:f>MAY190404_3!$O$4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MAY190404_3!$AK$7:$AK$33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E91-4872-906D-188E1E4A00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MAY190404_3!$H$4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MAY190404_3!$AC$15:$AC$21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MAY190404_3!$AD$15:$AD$21</c:f>
              <c:numCache>
                <c:formatCode>0.00</c:formatCode>
                <c:ptCount val="7"/>
                <c:pt idx="0">
                  <c:v>35.067542898868197</c:v>
                </c:pt>
                <c:pt idx="1">
                  <c:v>17.888182643663249</c:v>
                </c:pt>
                <c:pt idx="2">
                  <c:v>30.080150872230082</c:v>
                </c:pt>
                <c:pt idx="3">
                  <c:v>38.798639969777106</c:v>
                </c:pt>
                <c:pt idx="4">
                  <c:v>34.562647754137117</c:v>
                </c:pt>
                <c:pt idx="5">
                  <c:v>36.33093525179855</c:v>
                </c:pt>
                <c:pt idx="6">
                  <c:v>38.63636363636364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1F-4BE4-8E35-52112F285EEC}"/>
            </c:ext>
          </c:extLst>
        </c:ser>
        <c:ser>
          <c:idx val="1"/>
          <c:order val="1"/>
          <c:tx>
            <c:strRef>
              <c:f>MAY190404_3!$I$4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MAY190404_3!$AC$15:$AC$21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MAY190404_3!$AE$15:$AE$21</c:f>
              <c:numCache>
                <c:formatCode>0.00</c:formatCode>
                <c:ptCount val="7"/>
                <c:pt idx="0">
                  <c:v>37.623220153340633</c:v>
                </c:pt>
                <c:pt idx="1">
                  <c:v>59.281359449993509</c:v>
                </c:pt>
                <c:pt idx="2">
                  <c:v>60.763790664780764</c:v>
                </c:pt>
                <c:pt idx="3">
                  <c:v>47.015489233094058</c:v>
                </c:pt>
                <c:pt idx="4">
                  <c:v>55.744680851063819</c:v>
                </c:pt>
                <c:pt idx="5">
                  <c:v>50.719424460431661</c:v>
                </c:pt>
                <c:pt idx="6">
                  <c:v>51.623376623376636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1F-4BE4-8E35-52112F285EEC}"/>
            </c:ext>
          </c:extLst>
        </c:ser>
        <c:ser>
          <c:idx val="2"/>
          <c:order val="2"/>
          <c:tx>
            <c:strRef>
              <c:f>MAY190404_3!$J$4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MAY190404_3!$AC$15:$AC$21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MAY190404_3!$AF$15:$AF$21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1F-4BE4-8E35-52112F285EEC}"/>
            </c:ext>
          </c:extLst>
        </c:ser>
        <c:ser>
          <c:idx val="3"/>
          <c:order val="3"/>
          <c:tx>
            <c:strRef>
              <c:f>MAY190404_3!$K$4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MAY190404_3!$AC$15:$AC$21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MAY190404_3!$AG$15:$AG$21</c:f>
              <c:numCache>
                <c:formatCode>0.00</c:formatCode>
                <c:ptCount val="7"/>
                <c:pt idx="0">
                  <c:v>0</c:v>
                </c:pt>
                <c:pt idx="1">
                  <c:v>8.1592943313010764</c:v>
                </c:pt>
                <c:pt idx="2">
                  <c:v>1.9330504479019328</c:v>
                </c:pt>
                <c:pt idx="3">
                  <c:v>6.649036645258783</c:v>
                </c:pt>
                <c:pt idx="4">
                  <c:v>1.843971631205674</c:v>
                </c:pt>
                <c:pt idx="5">
                  <c:v>2.7577937649880093</c:v>
                </c:pt>
                <c:pt idx="6">
                  <c:v>2.5974025974025974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1F-4BE4-8E35-52112F285EEC}"/>
            </c:ext>
          </c:extLst>
        </c:ser>
        <c:ser>
          <c:idx val="4"/>
          <c:order val="4"/>
          <c:tx>
            <c:strRef>
              <c:f>MAY190404_3!$L$4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MAY190404_3!$AC$15:$AC$21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MAY190404_3!$AH$15:$AH$21</c:f>
              <c:numCache>
                <c:formatCode>0.00</c:formatCode>
                <c:ptCount val="7"/>
                <c:pt idx="0">
                  <c:v>27.309236947791163</c:v>
                </c:pt>
                <c:pt idx="1">
                  <c:v>14.671163575042158</c:v>
                </c:pt>
                <c:pt idx="2">
                  <c:v>7.2230080150872231</c:v>
                </c:pt>
                <c:pt idx="3">
                  <c:v>7.5368341518700417</c:v>
                </c:pt>
                <c:pt idx="4">
                  <c:v>7.8486997635933804</c:v>
                </c:pt>
                <c:pt idx="5">
                  <c:v>10.191846522781773</c:v>
                </c:pt>
                <c:pt idx="6">
                  <c:v>7.1428571428571441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11F-4BE4-8E35-52112F285EEC}"/>
            </c:ext>
          </c:extLst>
        </c:ser>
        <c:ser>
          <c:idx val="6"/>
          <c:order val="5"/>
          <c:tx>
            <c:strRef>
              <c:f>MAY190404_3!$N$4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MAY190404_3!$AC$15:$AC$21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MAY190404_3!$AJ$15:$AJ$21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11F-4BE4-8E35-52112F285EEC}"/>
            </c:ext>
          </c:extLst>
        </c:ser>
        <c:ser>
          <c:idx val="7"/>
          <c:order val="6"/>
          <c:tx>
            <c:strRef>
              <c:f>MAY190404_3!$O$4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MAY190404_3!$AC$15:$AC$21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MAY190404_3!$AK$15:$AK$21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11F-4BE4-8E35-52112F285E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MAY190405_3!$D$2</c:f>
              <c:strCache>
                <c:ptCount val="1"/>
                <c:pt idx="0">
                  <c:v>MAY190405_3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2.4595756293920994</c:v>
                </c:pt>
                <c:pt idx="9">
                  <c:v>2.39134884355598</c:v>
                </c:pt>
                <c:pt idx="10">
                  <c:v>5.5229583134338549</c:v>
                </c:pt>
                <c:pt idx="11">
                  <c:v>5.1442996520433919</c:v>
                </c:pt>
                <c:pt idx="12">
                  <c:v>5.6116531350208092</c:v>
                </c:pt>
                <c:pt idx="13">
                  <c:v>7.0955857269564033</c:v>
                </c:pt>
                <c:pt idx="14">
                  <c:v>8.1735689431670888</c:v>
                </c:pt>
                <c:pt idx="15">
                  <c:v>7.4094289418025507</c:v>
                </c:pt>
                <c:pt idx="16">
                  <c:v>7.7437401923995353</c:v>
                </c:pt>
                <c:pt idx="17">
                  <c:v>6.5975301903527326</c:v>
                </c:pt>
                <c:pt idx="18">
                  <c:v>4.6189534011052737</c:v>
                </c:pt>
                <c:pt idx="19">
                  <c:v>4.6735348297741695</c:v>
                </c:pt>
                <c:pt idx="20">
                  <c:v>3.8684587569079625</c:v>
                </c:pt>
                <c:pt idx="21">
                  <c:v>4.3596916149280203</c:v>
                </c:pt>
                <c:pt idx="22">
                  <c:v>4.2982875076755134</c:v>
                </c:pt>
                <c:pt idx="23">
                  <c:v>5.7242273316504066</c:v>
                </c:pt>
                <c:pt idx="24">
                  <c:v>14.307156989834208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B5-4D1E-AD36-7668FB7520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MAY190405_3!$D$2</c:f>
              <c:strCache>
                <c:ptCount val="1"/>
                <c:pt idx="0">
                  <c:v>MAY190405_3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2.4595756293920994</c:v>
                </c:pt>
                <c:pt idx="9" formatCode="0.00">
                  <c:v>4.8509244729480798</c:v>
                </c:pt>
                <c:pt idx="10" formatCode="0.00">
                  <c:v>10.373882786381934</c:v>
                </c:pt>
                <c:pt idx="11" formatCode="0.00">
                  <c:v>15.518182438425326</c:v>
                </c:pt>
                <c:pt idx="12" formatCode="0.00">
                  <c:v>21.129835573446137</c:v>
                </c:pt>
                <c:pt idx="13" formatCode="0.00">
                  <c:v>28.225421300402541</c:v>
                </c:pt>
                <c:pt idx="14" formatCode="0.00">
                  <c:v>36.398990243569628</c:v>
                </c:pt>
                <c:pt idx="15" formatCode="0.00">
                  <c:v>43.80841918537218</c:v>
                </c:pt>
                <c:pt idx="16" formatCode="0.00">
                  <c:v>51.552159377771716</c:v>
                </c:pt>
                <c:pt idx="17" formatCode="0.00">
                  <c:v>58.149689568124451</c:v>
                </c:pt>
                <c:pt idx="18" formatCode="0.00">
                  <c:v>62.768642969229724</c:v>
                </c:pt>
                <c:pt idx="19" formatCode="0.00">
                  <c:v>67.4421777990039</c:v>
                </c:pt>
                <c:pt idx="20" formatCode="0.00">
                  <c:v>71.310636555911856</c:v>
                </c:pt>
                <c:pt idx="21" formatCode="0.00">
                  <c:v>75.67032817083988</c:v>
                </c:pt>
                <c:pt idx="22" formatCode="0.00">
                  <c:v>79.968615678515391</c:v>
                </c:pt>
                <c:pt idx="23" formatCode="0.00">
                  <c:v>85.692843010165802</c:v>
                </c:pt>
                <c:pt idx="24" formatCode="0.00">
                  <c:v>100.00000000000001</c:v>
                </c:pt>
                <c:pt idx="25" formatCode="0.00">
                  <c:v>100.00000000000001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A7-4FF3-B75E-92EFEEBF8C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4.6399999999999997</c:v>
                </c:pt>
                <c:pt idx="9">
                  <c:v>2.75</c:v>
                </c:pt>
                <c:pt idx="10">
                  <c:v>5.49</c:v>
                </c:pt>
                <c:pt idx="11">
                  <c:v>3.6</c:v>
                </c:pt>
                <c:pt idx="12">
                  <c:v>5.3514556962025308</c:v>
                </c:pt>
                <c:pt idx="13">
                  <c:v>6.2096033402922757</c:v>
                </c:pt>
                <c:pt idx="14">
                  <c:v>7.3548101265822776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33-4869-9DE1-7267C5966A11}"/>
            </c:ext>
          </c:extLst>
        </c:ser>
        <c:ser>
          <c:idx val="1"/>
          <c:order val="1"/>
          <c:tx>
            <c:strRef>
              <c:f>MAY190405_3!$I$4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0.98</c:v>
                </c:pt>
                <c:pt idx="10">
                  <c:v>4.34</c:v>
                </c:pt>
                <c:pt idx="11">
                  <c:v>5.72</c:v>
                </c:pt>
                <c:pt idx="12">
                  <c:v>7.4129113924050625</c:v>
                </c:pt>
                <c:pt idx="13">
                  <c:v>8.6413361169102298</c:v>
                </c:pt>
                <c:pt idx="14">
                  <c:v>10.615189873417719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33-4869-9DE1-7267C5966A11}"/>
            </c:ext>
          </c:extLst>
        </c:ser>
        <c:ser>
          <c:idx val="2"/>
          <c:order val="2"/>
          <c:tx>
            <c:strRef>
              <c:f>MAY190405_3!$J$4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33-4869-9DE1-7267C5966A11}"/>
            </c:ext>
          </c:extLst>
        </c:ser>
        <c:ser>
          <c:idx val="3"/>
          <c:order val="3"/>
          <c:tx>
            <c:strRef>
              <c:f>MAY190405_3!$K$4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0.23</c:v>
                </c:pt>
                <c:pt idx="12">
                  <c:v>0</c:v>
                </c:pt>
                <c:pt idx="13">
                  <c:v>0.69478079331941556</c:v>
                </c:pt>
                <c:pt idx="14">
                  <c:v>0.90987341772151897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33-4869-9DE1-7267C5966A11}"/>
            </c:ext>
          </c:extLst>
        </c:ser>
        <c:ser>
          <c:idx val="4"/>
          <c:order val="4"/>
          <c:tx>
            <c:strRef>
              <c:f>MAY190405_3!$L$4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0.27</c:v>
                </c:pt>
                <c:pt idx="11">
                  <c:v>0.81</c:v>
                </c:pt>
                <c:pt idx="12">
                  <c:v>0.85373417721518974</c:v>
                </c:pt>
                <c:pt idx="13">
                  <c:v>2.1277661795407097</c:v>
                </c:pt>
                <c:pt idx="14">
                  <c:v>2.2746835443037972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C33-4869-9DE1-7267C5966A11}"/>
            </c:ext>
          </c:extLst>
        </c:ser>
        <c:ser>
          <c:idx val="6"/>
          <c:order val="5"/>
          <c:tx>
            <c:strRef>
              <c:f>MAY190405_3!$N$4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2.39</c:v>
                </c:pt>
                <c:pt idx="9">
                  <c:v>3.09</c:v>
                </c:pt>
                <c:pt idx="10">
                  <c:v>5.5</c:v>
                </c:pt>
                <c:pt idx="11">
                  <c:v>3.69</c:v>
                </c:pt>
                <c:pt idx="12">
                  <c:v>2.8318987341772148</c:v>
                </c:pt>
                <c:pt idx="13">
                  <c:v>3.1265135699373694</c:v>
                </c:pt>
                <c:pt idx="14">
                  <c:v>2.8054430379746833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C33-4869-9DE1-7267C5966A11}"/>
            </c:ext>
          </c:extLst>
        </c:ser>
        <c:ser>
          <c:idx val="7"/>
          <c:order val="6"/>
          <c:tx>
            <c:strRef>
              <c:f>MAY190405_3!$O$4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C33-4869-9DE1-7267C5966A11}"/>
            </c:ext>
          </c:extLst>
        </c:ser>
        <c:ser>
          <c:idx val="5"/>
          <c:order val="7"/>
          <c:tx>
            <c:strRef>
              <c:f>MAY190405_3!$M$4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C33-4869-9DE1-7267C5966A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MAY190405_3!$S$7:$S$33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66.002844950213372</c:v>
                </c:pt>
                <c:pt idx="9" formatCode="0.00">
                  <c:v>40.322580645161288</c:v>
                </c:pt>
                <c:pt idx="10" formatCode="0.00">
                  <c:v>35.192307692307693</c:v>
                </c:pt>
                <c:pt idx="11" formatCode="0.00">
                  <c:v>25.622775800711743</c:v>
                </c:pt>
                <c:pt idx="12" formatCode="0.00">
                  <c:v>32.53164556962026</c:v>
                </c:pt>
                <c:pt idx="13" formatCode="0.00">
                  <c:v>29.853862212943636</c:v>
                </c:pt>
                <c:pt idx="14" formatCode="0.00">
                  <c:v>30.696202531645564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7C-4001-B607-CF6A5C191286}"/>
            </c:ext>
          </c:extLst>
        </c:ser>
        <c:ser>
          <c:idx val="1"/>
          <c:order val="1"/>
          <c:tx>
            <c:strRef>
              <c:f>MAY190405_3!$I$4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MAY190405_3!$T$7:$T$33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14.369501466275659</c:v>
                </c:pt>
                <c:pt idx="10" formatCode="0.00">
                  <c:v>27.820512820512821</c:v>
                </c:pt>
                <c:pt idx="11" formatCode="0.00">
                  <c:v>40.711743772241988</c:v>
                </c:pt>
                <c:pt idx="12" formatCode="0.00">
                  <c:v>45.063291139240512</c:v>
                </c:pt>
                <c:pt idx="13" formatCode="0.00">
                  <c:v>41.544885177453025</c:v>
                </c:pt>
                <c:pt idx="14" formatCode="0.00">
                  <c:v>44.303797468354418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7C-4001-B607-CF6A5C191286}"/>
            </c:ext>
          </c:extLst>
        </c:ser>
        <c:ser>
          <c:idx val="2"/>
          <c:order val="2"/>
          <c:tx>
            <c:strRef>
              <c:f>MAY190405_3!$J$4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7C-4001-B607-CF6A5C191286}"/>
            </c:ext>
          </c:extLst>
        </c:ser>
        <c:ser>
          <c:idx val="3"/>
          <c:order val="3"/>
          <c:tx>
            <c:strRef>
              <c:f>MAY190405_3!$K$4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1.6370106761565835</c:v>
                </c:pt>
                <c:pt idx="12" formatCode="0.00">
                  <c:v>0</c:v>
                </c:pt>
                <c:pt idx="13" formatCode="0.00">
                  <c:v>3.3402922755741131</c:v>
                </c:pt>
                <c:pt idx="14" formatCode="0.00">
                  <c:v>3.7974683544303796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57C-4001-B607-CF6A5C191286}"/>
            </c:ext>
          </c:extLst>
        </c:ser>
        <c:ser>
          <c:idx val="4"/>
          <c:order val="4"/>
          <c:tx>
            <c:strRef>
              <c:f>MAY190405_3!$L$4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1.7307692307692308</c:v>
                </c:pt>
                <c:pt idx="11" formatCode="0.00">
                  <c:v>5.765124555160142</c:v>
                </c:pt>
                <c:pt idx="12" formatCode="0.00">
                  <c:v>5.18987341772152</c:v>
                </c:pt>
                <c:pt idx="13" formatCode="0.00">
                  <c:v>10.229645093945718</c:v>
                </c:pt>
                <c:pt idx="14" formatCode="0.00">
                  <c:v>9.4936708860759484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7C-4001-B607-CF6A5C191286}"/>
            </c:ext>
          </c:extLst>
        </c:ser>
        <c:ser>
          <c:idx val="6"/>
          <c:order val="5"/>
          <c:tx>
            <c:strRef>
              <c:f>MAY190405_3!$N$4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33.997155049786635</c:v>
                </c:pt>
                <c:pt idx="9" formatCode="0.00">
                  <c:v>45.307917888563047</c:v>
                </c:pt>
                <c:pt idx="10" formatCode="0.00">
                  <c:v>35.256410256410255</c:v>
                </c:pt>
                <c:pt idx="11" formatCode="0.00">
                  <c:v>26.263345195729535</c:v>
                </c:pt>
                <c:pt idx="12" formatCode="0.00">
                  <c:v>17.215189873417721</c:v>
                </c:pt>
                <c:pt idx="13" formatCode="0.00">
                  <c:v>15.031315240083506</c:v>
                </c:pt>
                <c:pt idx="14" formatCode="0.00">
                  <c:v>11.708860759493669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57C-4001-B607-CF6A5C191286}"/>
            </c:ext>
          </c:extLst>
        </c:ser>
        <c:ser>
          <c:idx val="7"/>
          <c:order val="6"/>
          <c:tx>
            <c:strRef>
              <c:f>MAY190405_3!$O$4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57C-4001-B607-CF6A5C191286}"/>
            </c:ext>
          </c:extLst>
        </c:ser>
        <c:ser>
          <c:idx val="5"/>
          <c:order val="7"/>
          <c:tx>
            <c:strRef>
              <c:f>MAY190405_3!$M$4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57C-4001-B607-CF6A5C1912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MAY190405_3!$B$7:$B$33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MAY190405_3!$AD$7:$AD$33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66.002844950213372</c:v>
                </c:pt>
                <c:pt idx="9" formatCode="0.00">
                  <c:v>40.322580645161288</c:v>
                </c:pt>
                <c:pt idx="10" formatCode="0.00">
                  <c:v>35.192307692307693</c:v>
                </c:pt>
                <c:pt idx="11" formatCode="0.00">
                  <c:v>25.62277580071175</c:v>
                </c:pt>
                <c:pt idx="12" formatCode="0.00">
                  <c:v>32.53164556962026</c:v>
                </c:pt>
                <c:pt idx="13" formatCode="0.00">
                  <c:v>29.853862212943636</c:v>
                </c:pt>
                <c:pt idx="14" formatCode="0.00">
                  <c:v>30.696202531645568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D1-4E35-B1CA-A042574D88E9}"/>
            </c:ext>
          </c:extLst>
        </c:ser>
        <c:ser>
          <c:idx val="1"/>
          <c:order val="1"/>
          <c:tx>
            <c:strRef>
              <c:f>MAY190405_3!$I$4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MAY190405_3!$AE$7:$AE$33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14.369501466275659</c:v>
                </c:pt>
                <c:pt idx="10" formatCode="0.00">
                  <c:v>27.820512820512821</c:v>
                </c:pt>
                <c:pt idx="11" formatCode="0.00">
                  <c:v>40.711743772242002</c:v>
                </c:pt>
                <c:pt idx="12" formatCode="0.00">
                  <c:v>45.063291139240512</c:v>
                </c:pt>
                <c:pt idx="13" formatCode="0.00">
                  <c:v>41.544885177453025</c:v>
                </c:pt>
                <c:pt idx="14" formatCode="0.00">
                  <c:v>44.303797468354418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D1-4E35-B1CA-A042574D88E9}"/>
            </c:ext>
          </c:extLst>
        </c:ser>
        <c:ser>
          <c:idx val="2"/>
          <c:order val="2"/>
          <c:tx>
            <c:strRef>
              <c:f>MAY190405_3!$J$4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D1-4E35-B1CA-A042574D88E9}"/>
            </c:ext>
          </c:extLst>
        </c:ser>
        <c:ser>
          <c:idx val="3"/>
          <c:order val="3"/>
          <c:tx>
            <c:strRef>
              <c:f>MAY190405_3!$K$4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1.6370106761565841</c:v>
                </c:pt>
                <c:pt idx="12" formatCode="0.00">
                  <c:v>0</c:v>
                </c:pt>
                <c:pt idx="13" formatCode="0.00">
                  <c:v>3.3402922755741131</c:v>
                </c:pt>
                <c:pt idx="14" formatCode="0.00">
                  <c:v>3.7974683544303804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D1-4E35-B1CA-A042574D88E9}"/>
            </c:ext>
          </c:extLst>
        </c:ser>
        <c:ser>
          <c:idx val="4"/>
          <c:order val="4"/>
          <c:tx>
            <c:strRef>
              <c:f>MAY190405_3!$L$4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1.7307692307692308</c:v>
                </c:pt>
                <c:pt idx="11" formatCode="0.00">
                  <c:v>5.7651245551601429</c:v>
                </c:pt>
                <c:pt idx="12" formatCode="0.00">
                  <c:v>5.18987341772152</c:v>
                </c:pt>
                <c:pt idx="13" formatCode="0.00">
                  <c:v>10.229645093945718</c:v>
                </c:pt>
                <c:pt idx="14" formatCode="0.00">
                  <c:v>9.4936708860759502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4D1-4E35-B1CA-A042574D88E9}"/>
            </c:ext>
          </c:extLst>
        </c:ser>
        <c:ser>
          <c:idx val="6"/>
          <c:order val="5"/>
          <c:tx>
            <c:strRef>
              <c:f>MAY190405_3!$N$4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33.997155049786635</c:v>
                </c:pt>
                <c:pt idx="9" formatCode="0.00">
                  <c:v>45.30791788856304</c:v>
                </c:pt>
                <c:pt idx="10" formatCode="0.00">
                  <c:v>35.256410256410255</c:v>
                </c:pt>
                <c:pt idx="11" formatCode="0.00">
                  <c:v>26.263345195729542</c:v>
                </c:pt>
                <c:pt idx="12" formatCode="0.00">
                  <c:v>17.215189873417721</c:v>
                </c:pt>
                <c:pt idx="13" formatCode="0.00">
                  <c:v>15.031315240083506</c:v>
                </c:pt>
                <c:pt idx="14" formatCode="0.00">
                  <c:v>11.708860759493669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4D1-4E35-B1CA-A042574D88E9}"/>
            </c:ext>
          </c:extLst>
        </c:ser>
        <c:ser>
          <c:idx val="7"/>
          <c:order val="6"/>
          <c:tx>
            <c:strRef>
              <c:f>MAY190405_3!$O$4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MAY190405_3!$AK$7:$AK$33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4D1-4E35-B1CA-A042574D8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MAY190405_3!$AD$15:$AD$21</c:f>
              <c:numCache>
                <c:formatCode>0.00</c:formatCode>
                <c:ptCount val="7"/>
                <c:pt idx="0">
                  <c:v>66.002844950213372</c:v>
                </c:pt>
                <c:pt idx="1">
                  <c:v>40.322580645161288</c:v>
                </c:pt>
                <c:pt idx="2">
                  <c:v>35.192307692307693</c:v>
                </c:pt>
                <c:pt idx="3">
                  <c:v>25.62277580071175</c:v>
                </c:pt>
                <c:pt idx="4">
                  <c:v>32.53164556962026</c:v>
                </c:pt>
                <c:pt idx="5">
                  <c:v>29.853862212943636</c:v>
                </c:pt>
                <c:pt idx="6">
                  <c:v>30.696202531645568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2B-493C-860D-C6B395B1C296}"/>
            </c:ext>
          </c:extLst>
        </c:ser>
        <c:ser>
          <c:idx val="1"/>
          <c:order val="1"/>
          <c:tx>
            <c:strRef>
              <c:f>MAY190405_3!$I$4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MAY190405_3!$AE$15:$AE$21</c:f>
              <c:numCache>
                <c:formatCode>0.00</c:formatCode>
                <c:ptCount val="7"/>
                <c:pt idx="0">
                  <c:v>0</c:v>
                </c:pt>
                <c:pt idx="1">
                  <c:v>14.369501466275659</c:v>
                </c:pt>
                <c:pt idx="2">
                  <c:v>27.820512820512821</c:v>
                </c:pt>
                <c:pt idx="3">
                  <c:v>40.711743772242002</c:v>
                </c:pt>
                <c:pt idx="4">
                  <c:v>45.063291139240512</c:v>
                </c:pt>
                <c:pt idx="5">
                  <c:v>41.544885177453025</c:v>
                </c:pt>
                <c:pt idx="6">
                  <c:v>44.303797468354418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2B-493C-860D-C6B395B1C296}"/>
            </c:ext>
          </c:extLst>
        </c:ser>
        <c:ser>
          <c:idx val="2"/>
          <c:order val="2"/>
          <c:tx>
            <c:strRef>
              <c:f>MAY190405_3!$J$4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MAY190405_3!$AF$15:$AF$21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32B-493C-860D-C6B395B1C296}"/>
            </c:ext>
          </c:extLst>
        </c:ser>
        <c:ser>
          <c:idx val="3"/>
          <c:order val="3"/>
          <c:tx>
            <c:strRef>
              <c:f>MAY190405_3!$K$4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MAY190405_3!$AG$15:$AG$21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1.6370106761565841</c:v>
                </c:pt>
                <c:pt idx="4">
                  <c:v>0</c:v>
                </c:pt>
                <c:pt idx="5">
                  <c:v>3.3402922755741131</c:v>
                </c:pt>
                <c:pt idx="6">
                  <c:v>3.7974683544303804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32B-493C-860D-C6B395B1C296}"/>
            </c:ext>
          </c:extLst>
        </c:ser>
        <c:ser>
          <c:idx val="4"/>
          <c:order val="4"/>
          <c:tx>
            <c:strRef>
              <c:f>MAY190405_3!$L$4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MAY190405_3!$AH$15:$AH$21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1.7307692307692308</c:v>
                </c:pt>
                <c:pt idx="3">
                  <c:v>5.7651245551601429</c:v>
                </c:pt>
                <c:pt idx="4">
                  <c:v>5.18987341772152</c:v>
                </c:pt>
                <c:pt idx="5">
                  <c:v>10.229645093945718</c:v>
                </c:pt>
                <c:pt idx="6">
                  <c:v>9.4936708860759502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32B-493C-860D-C6B395B1C296}"/>
            </c:ext>
          </c:extLst>
        </c:ser>
        <c:ser>
          <c:idx val="6"/>
          <c:order val="5"/>
          <c:tx>
            <c:strRef>
              <c:f>MAY190405_3!$N$4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MAY190405_3!$AJ$15:$AJ$21</c:f>
              <c:numCache>
                <c:formatCode>0.00</c:formatCode>
                <c:ptCount val="7"/>
                <c:pt idx="0">
                  <c:v>33.997155049786635</c:v>
                </c:pt>
                <c:pt idx="1">
                  <c:v>45.30791788856304</c:v>
                </c:pt>
                <c:pt idx="2">
                  <c:v>35.256410256410255</c:v>
                </c:pt>
                <c:pt idx="3">
                  <c:v>26.263345195729542</c:v>
                </c:pt>
                <c:pt idx="4">
                  <c:v>17.215189873417721</c:v>
                </c:pt>
                <c:pt idx="5">
                  <c:v>15.031315240083506</c:v>
                </c:pt>
                <c:pt idx="6">
                  <c:v>11.708860759493669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2B-493C-860D-C6B395B1C296}"/>
            </c:ext>
          </c:extLst>
        </c:ser>
        <c:ser>
          <c:idx val="7"/>
          <c:order val="6"/>
          <c:tx>
            <c:strRef>
              <c:f>MAY190405_3!$O$4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MAY190405_3!$AK$15:$AK$21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32B-493C-860D-C6B395B1C2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MAY190405_4!$D$2</c:f>
              <c:strCache>
                <c:ptCount val="1"/>
                <c:pt idx="0">
                  <c:v>MAY190405_4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MAY190405_4!$B$7:$B$33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5.6015879243889479</c:v>
                </c:pt>
                <c:pt idx="7">
                  <c:v>1.7310222263253856</c:v>
                </c:pt>
                <c:pt idx="8">
                  <c:v>1.1055461952131462</c:v>
                </c:pt>
                <c:pt idx="9">
                  <c:v>2.9173494587670499</c:v>
                </c:pt>
                <c:pt idx="10">
                  <c:v>3.9421146167516774</c:v>
                </c:pt>
                <c:pt idx="11">
                  <c:v>8.3550672790638618</c:v>
                </c:pt>
                <c:pt idx="12">
                  <c:v>11.145475107900381</c:v>
                </c:pt>
                <c:pt idx="13">
                  <c:v>13.128072564451726</c:v>
                </c:pt>
                <c:pt idx="14">
                  <c:v>11.221640085858699</c:v>
                </c:pt>
                <c:pt idx="15">
                  <c:v>8.4820089089943895</c:v>
                </c:pt>
                <c:pt idx="16">
                  <c:v>6.8456158977081252</c:v>
                </c:pt>
                <c:pt idx="17">
                  <c:v>5.329240427447087</c:v>
                </c:pt>
                <c:pt idx="18">
                  <c:v>4.1521453135458248</c:v>
                </c:pt>
                <c:pt idx="19">
                  <c:v>3.5705218455004952</c:v>
                </c:pt>
                <c:pt idx="20">
                  <c:v>2.4742077688277511</c:v>
                </c:pt>
                <c:pt idx="21">
                  <c:v>2.2110923904262925</c:v>
                </c:pt>
                <c:pt idx="22">
                  <c:v>1.8718120340665168</c:v>
                </c:pt>
                <c:pt idx="23">
                  <c:v>2.1857040644401868</c:v>
                </c:pt>
                <c:pt idx="24">
                  <c:v>3.729775890322431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DD-455F-A3E0-27CFBFD2DC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MAY190405_4!$D$2</c:f>
              <c:strCache>
                <c:ptCount val="1"/>
                <c:pt idx="0">
                  <c:v>MAY190405_4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5.6015879243889479</c:v>
                </c:pt>
                <c:pt idx="7" formatCode="0.00">
                  <c:v>7.3326101507143333</c:v>
                </c:pt>
                <c:pt idx="8" formatCode="0.00">
                  <c:v>8.4381563459274798</c:v>
                </c:pt>
                <c:pt idx="9" formatCode="0.00">
                  <c:v>11.355505804694531</c:v>
                </c:pt>
                <c:pt idx="10" formatCode="0.00">
                  <c:v>15.297620421446208</c:v>
                </c:pt>
                <c:pt idx="11" formatCode="0.00">
                  <c:v>23.652687700510072</c:v>
                </c:pt>
                <c:pt idx="12" formatCode="0.00">
                  <c:v>34.798162808410453</c:v>
                </c:pt>
                <c:pt idx="13" formatCode="0.00">
                  <c:v>47.92623537286218</c:v>
                </c:pt>
                <c:pt idx="14" formatCode="0.00">
                  <c:v>59.147875458720875</c:v>
                </c:pt>
                <c:pt idx="15" formatCode="0.00">
                  <c:v>67.629884367715263</c:v>
                </c:pt>
                <c:pt idx="16" formatCode="0.00">
                  <c:v>74.475500265423392</c:v>
                </c:pt>
                <c:pt idx="17" formatCode="0.00">
                  <c:v>79.804740692870482</c:v>
                </c:pt>
                <c:pt idx="18" formatCode="0.00">
                  <c:v>83.956886006416312</c:v>
                </c:pt>
                <c:pt idx="19" formatCode="0.00">
                  <c:v>87.527407851916806</c:v>
                </c:pt>
                <c:pt idx="20" formatCode="0.00">
                  <c:v>90.001615620744559</c:v>
                </c:pt>
                <c:pt idx="21" formatCode="0.00">
                  <c:v>92.212708011170847</c:v>
                </c:pt>
                <c:pt idx="22" formatCode="0.00">
                  <c:v>94.084520045237369</c:v>
                </c:pt>
                <c:pt idx="23" formatCode="0.00">
                  <c:v>96.270224109677557</c:v>
                </c:pt>
                <c:pt idx="24" formatCode="0.00">
                  <c:v>99.999999999999986</c:v>
                </c:pt>
                <c:pt idx="25" formatCode="0.00">
                  <c:v>99.999999999999986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D9-4192-BAAA-C6DD0804D9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1.59</c:v>
                </c:pt>
                <c:pt idx="9">
                  <c:v>1.0900000000000001</c:v>
                </c:pt>
                <c:pt idx="10">
                  <c:v>1.4900000000000002</c:v>
                </c:pt>
                <c:pt idx="11">
                  <c:v>7.1899999999999995</c:v>
                </c:pt>
                <c:pt idx="12">
                  <c:v>11.790000000000001</c:v>
                </c:pt>
                <c:pt idx="13">
                  <c:v>11.76</c:v>
                </c:pt>
                <c:pt idx="14">
                  <c:v>8.58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37-4FC2-92D8-DCA61F2CB447}"/>
            </c:ext>
          </c:extLst>
        </c:ser>
        <c:ser>
          <c:idx val="1"/>
          <c:order val="1"/>
          <c:tx>
            <c:strRef>
              <c:f>MAY190405_4!$I$4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7.51</c:v>
                </c:pt>
                <c:pt idx="8">
                  <c:v>0</c:v>
                </c:pt>
                <c:pt idx="9">
                  <c:v>7.29</c:v>
                </c:pt>
                <c:pt idx="10">
                  <c:v>9.6300000000000008</c:v>
                </c:pt>
                <c:pt idx="11">
                  <c:v>16.829999999999998</c:v>
                </c:pt>
                <c:pt idx="12">
                  <c:v>22.56</c:v>
                </c:pt>
                <c:pt idx="13">
                  <c:v>30.52</c:v>
                </c:pt>
                <c:pt idx="14">
                  <c:v>28.64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37-4FC2-92D8-DCA61F2CB447}"/>
            </c:ext>
          </c:extLst>
        </c:ser>
        <c:ser>
          <c:idx val="2"/>
          <c:order val="2"/>
          <c:tx>
            <c:strRef>
              <c:f>MAY190405_4!$J$4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E37-4FC2-92D8-DCA61F2CB447}"/>
            </c:ext>
          </c:extLst>
        </c:ser>
        <c:ser>
          <c:idx val="3"/>
          <c:order val="3"/>
          <c:tx>
            <c:strRef>
              <c:f>MAY190405_4!$K$4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1.9</c:v>
                </c:pt>
                <c:pt idx="11">
                  <c:v>2.06</c:v>
                </c:pt>
                <c:pt idx="12">
                  <c:v>3.54</c:v>
                </c:pt>
                <c:pt idx="13">
                  <c:v>3.98</c:v>
                </c:pt>
                <c:pt idx="14">
                  <c:v>3.44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E37-4FC2-92D8-DCA61F2CB447}"/>
            </c:ext>
          </c:extLst>
        </c:ser>
        <c:ser>
          <c:idx val="4"/>
          <c:order val="4"/>
          <c:tx>
            <c:strRef>
              <c:f>MAY190405_4!$L$4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24.38</c:v>
                </c:pt>
                <c:pt idx="7">
                  <c:v>0</c:v>
                </c:pt>
                <c:pt idx="8">
                  <c:v>3.24</c:v>
                </c:pt>
                <c:pt idx="9">
                  <c:v>4.28</c:v>
                </c:pt>
                <c:pt idx="10">
                  <c:v>4.0599999999999996</c:v>
                </c:pt>
                <c:pt idx="11">
                  <c:v>9.4700000000000006</c:v>
                </c:pt>
                <c:pt idx="12">
                  <c:v>10.24</c:v>
                </c:pt>
                <c:pt idx="13">
                  <c:v>10.5</c:v>
                </c:pt>
                <c:pt idx="14">
                  <c:v>7.77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E37-4FC2-92D8-DCA61F2CB447}"/>
            </c:ext>
          </c:extLst>
        </c:ser>
        <c:ser>
          <c:idx val="6"/>
          <c:order val="5"/>
          <c:tx>
            <c:strRef>
              <c:f>MAY190405_4!$N$4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E37-4FC2-92D8-DCA61F2CB447}"/>
            </c:ext>
          </c:extLst>
        </c:ser>
        <c:ser>
          <c:idx val="7"/>
          <c:order val="6"/>
          <c:tx>
            <c:strRef>
              <c:f>MAY190405_4!$O$4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0.23</c:v>
                </c:pt>
                <c:pt idx="13">
                  <c:v>0.05</c:v>
                </c:pt>
                <c:pt idx="14">
                  <c:v>0.14000000000000001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E37-4FC2-92D8-DCA61F2CB447}"/>
            </c:ext>
          </c:extLst>
        </c:ser>
        <c:ser>
          <c:idx val="5"/>
          <c:order val="7"/>
          <c:tx>
            <c:strRef>
              <c:f>MAY190405_4!$M$4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0.33</c:v>
                </c:pt>
                <c:pt idx="12">
                  <c:v>0</c:v>
                </c:pt>
                <c:pt idx="13">
                  <c:v>0.12</c:v>
                </c:pt>
                <c:pt idx="14">
                  <c:v>0.13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E37-4FC2-92D8-DCA61F2CB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32.919254658385093</c:v>
                </c:pt>
                <c:pt idx="9" formatCode="0.00">
                  <c:v>8.6097946287519758</c:v>
                </c:pt>
                <c:pt idx="10" formatCode="0.00">
                  <c:v>8.7236533957845435</c:v>
                </c:pt>
                <c:pt idx="11" formatCode="0.00">
                  <c:v>20.039018952062431</c:v>
                </c:pt>
                <c:pt idx="12" formatCode="0.00">
                  <c:v>24.379652605459057</c:v>
                </c:pt>
                <c:pt idx="13" formatCode="0.00">
                  <c:v>20.656947128051996</c:v>
                </c:pt>
                <c:pt idx="14" formatCode="0.00">
                  <c:v>17.614452884417986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71-41FC-9D3D-14411C7886A2}"/>
            </c:ext>
          </c:extLst>
        </c:ser>
        <c:ser>
          <c:idx val="1"/>
          <c:order val="1"/>
          <c:tx>
            <c:strRef>
              <c:f>MAY190405_4!$I$4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57.582938388625593</c:v>
                </c:pt>
                <c:pt idx="10" formatCode="0.00">
                  <c:v>56.381733021077281</c:v>
                </c:pt>
                <c:pt idx="11" formatCode="0.00">
                  <c:v>46.906354515050168</c:v>
                </c:pt>
                <c:pt idx="12" formatCode="0.00">
                  <c:v>46.650124069478906</c:v>
                </c:pt>
                <c:pt idx="13" formatCode="0.00">
                  <c:v>53.609696118039707</c:v>
                </c:pt>
                <c:pt idx="14" formatCode="0.00">
                  <c:v>58.796961609525773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71-41FC-9D3D-14411C7886A2}"/>
            </c:ext>
          </c:extLst>
        </c:ser>
        <c:ser>
          <c:idx val="2"/>
          <c:order val="2"/>
          <c:tx>
            <c:strRef>
              <c:f>MAY190405_4!$J$4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71-41FC-9D3D-14411C7886A2}"/>
            </c:ext>
          </c:extLst>
        </c:ser>
        <c:ser>
          <c:idx val="3"/>
          <c:order val="3"/>
          <c:tx>
            <c:strRef>
              <c:f>MAY190405_4!$K$4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11.124121779859484</c:v>
                </c:pt>
                <c:pt idx="11" formatCode="0.00">
                  <c:v>5.7413600891861769</c:v>
                </c:pt>
                <c:pt idx="12" formatCode="0.00">
                  <c:v>7.320099255583127</c:v>
                </c:pt>
                <c:pt idx="13" formatCode="0.00">
                  <c:v>6.9910416300720195</c:v>
                </c:pt>
                <c:pt idx="14" formatCode="0.00">
                  <c:v>7.0622048860603579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71-41FC-9D3D-14411C7886A2}"/>
            </c:ext>
          </c:extLst>
        </c:ser>
        <c:ser>
          <c:idx val="4"/>
          <c:order val="4"/>
          <c:tx>
            <c:strRef>
              <c:f>MAY190405_4!$L$4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67.0807453416149</c:v>
                </c:pt>
                <c:pt idx="9" formatCode="0.00">
                  <c:v>33.80726698262243</c:v>
                </c:pt>
                <c:pt idx="10" formatCode="0.00">
                  <c:v>23.770491803278684</c:v>
                </c:pt>
                <c:pt idx="11" formatCode="0.00">
                  <c:v>26.393534002229661</c:v>
                </c:pt>
                <c:pt idx="12" formatCode="0.00">
                  <c:v>21.174524400330853</c:v>
                </c:pt>
                <c:pt idx="13" formatCode="0.00">
                  <c:v>18.443702792903569</c:v>
                </c:pt>
                <c:pt idx="14" formatCode="0.00">
                  <c:v>15.95154998973517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71-41FC-9D3D-14411C7886A2}"/>
            </c:ext>
          </c:extLst>
        </c:ser>
        <c:ser>
          <c:idx val="6"/>
          <c:order val="5"/>
          <c:tx>
            <c:strRef>
              <c:f>MAY190405_4!$N$4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2.0529665366454529E-2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71-41FC-9D3D-14411C7886A2}"/>
            </c:ext>
          </c:extLst>
        </c:ser>
        <c:ser>
          <c:idx val="7"/>
          <c:order val="6"/>
          <c:tx>
            <c:strRef>
              <c:f>MAY190405_4!$O$4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0.47559966914805624</c:v>
                </c:pt>
                <c:pt idx="13" formatCode="0.00">
                  <c:v>8.7827156156683656E-2</c:v>
                </c:pt>
                <c:pt idx="14" formatCode="0.00">
                  <c:v>0.28741531513036345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A71-41FC-9D3D-14411C7886A2}"/>
            </c:ext>
          </c:extLst>
        </c:ser>
        <c:ser>
          <c:idx val="5"/>
          <c:order val="7"/>
          <c:tx>
            <c:strRef>
              <c:f>MAY190405_4!$M$4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0.91973244147157207</c:v>
                </c:pt>
                <c:pt idx="12" formatCode="0.00">
                  <c:v>0</c:v>
                </c:pt>
                <c:pt idx="13" formatCode="0.00">
                  <c:v>0.21078517477604078</c:v>
                </c:pt>
                <c:pt idx="14" formatCode="0.00">
                  <c:v>0.26688564976390888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A71-41FC-9D3D-14411C7886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MAY190405_4!$B$7:$B$33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32.919254658385093</c:v>
                </c:pt>
                <c:pt idx="9" formatCode="0.00">
                  <c:v>8.6097946287519758</c:v>
                </c:pt>
                <c:pt idx="10" formatCode="0.00">
                  <c:v>8.7236533957845452</c:v>
                </c:pt>
                <c:pt idx="11" formatCode="0.00">
                  <c:v>20.225035161744021</c:v>
                </c:pt>
                <c:pt idx="12" formatCode="0.00">
                  <c:v>24.379652605459061</c:v>
                </c:pt>
                <c:pt idx="13" formatCode="0.00">
                  <c:v>20.700580883647248</c:v>
                </c:pt>
                <c:pt idx="14" formatCode="0.00">
                  <c:v>17.661589131329762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E2-4C8B-B72F-DB960885F949}"/>
            </c:ext>
          </c:extLst>
        </c:ser>
        <c:ser>
          <c:idx val="1"/>
          <c:order val="1"/>
          <c:tx>
            <c:strRef>
              <c:f>MAY190405_4!$I$4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MAY190405_4!$AE$7:$AE$33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57.582938388625593</c:v>
                </c:pt>
                <c:pt idx="10" formatCode="0.00">
                  <c:v>56.381733021077288</c:v>
                </c:pt>
                <c:pt idx="11" formatCode="0.00">
                  <c:v>47.341772151898738</c:v>
                </c:pt>
                <c:pt idx="12" formatCode="0.00">
                  <c:v>46.650124069478906</c:v>
                </c:pt>
                <c:pt idx="13" formatCode="0.00">
                  <c:v>53.722936102798812</c:v>
                </c:pt>
                <c:pt idx="14" formatCode="0.00">
                  <c:v>58.954302181967883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E2-4C8B-B72F-DB960885F949}"/>
            </c:ext>
          </c:extLst>
        </c:ser>
        <c:ser>
          <c:idx val="2"/>
          <c:order val="2"/>
          <c:tx>
            <c:strRef>
              <c:f>MAY190405_4!$J$4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MAY190405_4!$AF$7:$AF$33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8E2-4C8B-B72F-DB960885F949}"/>
            </c:ext>
          </c:extLst>
        </c:ser>
        <c:ser>
          <c:idx val="3"/>
          <c:order val="3"/>
          <c:tx>
            <c:strRef>
              <c:f>MAY190405_4!$K$4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MAY190405_4!$AG$7:$AG$33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11.124121779859484</c:v>
                </c:pt>
                <c:pt idx="11" formatCode="0.00">
                  <c:v>5.79465541490858</c:v>
                </c:pt>
                <c:pt idx="12" formatCode="0.00">
                  <c:v>7.320099255583127</c:v>
                </c:pt>
                <c:pt idx="13" formatCode="0.00">
                  <c:v>7.0058088364724522</c:v>
                </c:pt>
                <c:pt idx="14" formatCode="0.00">
                  <c:v>7.0811033347056398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8E2-4C8B-B72F-DB960885F949}"/>
            </c:ext>
          </c:extLst>
        </c:ser>
        <c:ser>
          <c:idx val="4"/>
          <c:order val="4"/>
          <c:tx>
            <c:strRef>
              <c:f>MAY190405_4!$L$4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MAY190405_4!$AH$7:$AH$33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67.0807453416149</c:v>
                </c:pt>
                <c:pt idx="9" formatCode="0.00">
                  <c:v>33.80726698262243</c:v>
                </c:pt>
                <c:pt idx="10" formatCode="0.00">
                  <c:v>23.770491803278688</c:v>
                </c:pt>
                <c:pt idx="11" formatCode="0.00">
                  <c:v>26.638537271448669</c:v>
                </c:pt>
                <c:pt idx="12" formatCode="0.00">
                  <c:v>21.174524400330853</c:v>
                </c:pt>
                <c:pt idx="13" formatCode="0.00">
                  <c:v>18.48266150325647</c:v>
                </c:pt>
                <c:pt idx="14" formatCode="0.00">
                  <c:v>15.994236311239193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8E2-4C8B-B72F-DB960885F949}"/>
            </c:ext>
          </c:extLst>
        </c:ser>
        <c:ser>
          <c:idx val="6"/>
          <c:order val="5"/>
          <c:tx>
            <c:strRef>
              <c:f>MAY190405_4!$N$4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MAY190405_4!$AJ$7:$AJ$33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2.0584602717167558E-2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8E2-4C8B-B72F-DB960885F949}"/>
            </c:ext>
          </c:extLst>
        </c:ser>
        <c:ser>
          <c:idx val="7"/>
          <c:order val="6"/>
          <c:tx>
            <c:strRef>
              <c:f>MAY190405_4!$O$4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MAY190405_4!$AK$7:$AK$33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0.47559966914805618</c:v>
                </c:pt>
                <c:pt idx="13" formatCode="0.00">
                  <c:v>8.8012673825030807E-2</c:v>
                </c:pt>
                <c:pt idx="14" formatCode="0.00">
                  <c:v>0.28818443804034588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8E2-4C8B-B72F-DB960885F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MAY190405_4!$H$4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MAY190405_4!$AD$15:$AD$21</c:f>
              <c:numCache>
                <c:formatCode>0.00</c:formatCode>
                <c:ptCount val="7"/>
                <c:pt idx="0">
                  <c:v>32.919254658385093</c:v>
                </c:pt>
                <c:pt idx="1">
                  <c:v>8.6097946287519758</c:v>
                </c:pt>
                <c:pt idx="2">
                  <c:v>8.7236533957845452</c:v>
                </c:pt>
                <c:pt idx="3">
                  <c:v>20.225035161744021</c:v>
                </c:pt>
                <c:pt idx="4">
                  <c:v>24.379652605459061</c:v>
                </c:pt>
                <c:pt idx="5">
                  <c:v>20.700580883647248</c:v>
                </c:pt>
                <c:pt idx="6">
                  <c:v>17.661589131329762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D0-48DB-A2EF-3B2AAA4CDD38}"/>
            </c:ext>
          </c:extLst>
        </c:ser>
        <c:ser>
          <c:idx val="1"/>
          <c:order val="1"/>
          <c:tx>
            <c:strRef>
              <c:f>MAY190405_4!$I$4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MAY190405_4!$AE$15:$AE$21</c:f>
              <c:numCache>
                <c:formatCode>0.00</c:formatCode>
                <c:ptCount val="7"/>
                <c:pt idx="0">
                  <c:v>0</c:v>
                </c:pt>
                <c:pt idx="1">
                  <c:v>57.582938388625593</c:v>
                </c:pt>
                <c:pt idx="2">
                  <c:v>56.381733021077288</c:v>
                </c:pt>
                <c:pt idx="3">
                  <c:v>47.341772151898738</c:v>
                </c:pt>
                <c:pt idx="4">
                  <c:v>46.650124069478906</c:v>
                </c:pt>
                <c:pt idx="5">
                  <c:v>53.722936102798812</c:v>
                </c:pt>
                <c:pt idx="6">
                  <c:v>58.954302181967883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D0-48DB-A2EF-3B2AAA4CDD38}"/>
            </c:ext>
          </c:extLst>
        </c:ser>
        <c:ser>
          <c:idx val="2"/>
          <c:order val="2"/>
          <c:tx>
            <c:strRef>
              <c:f>MAY190405_4!$J$4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ED0-48DB-A2EF-3B2AAA4CDD38}"/>
            </c:ext>
          </c:extLst>
        </c:ser>
        <c:ser>
          <c:idx val="3"/>
          <c:order val="3"/>
          <c:tx>
            <c:strRef>
              <c:f>MAY190405_4!$K$4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11.124121779859484</c:v>
                </c:pt>
                <c:pt idx="3">
                  <c:v>5.79465541490858</c:v>
                </c:pt>
                <c:pt idx="4">
                  <c:v>7.320099255583127</c:v>
                </c:pt>
                <c:pt idx="5">
                  <c:v>7.0058088364724522</c:v>
                </c:pt>
                <c:pt idx="6">
                  <c:v>7.0811033347056398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ED0-48DB-A2EF-3B2AAA4CDD38}"/>
            </c:ext>
          </c:extLst>
        </c:ser>
        <c:ser>
          <c:idx val="4"/>
          <c:order val="4"/>
          <c:tx>
            <c:strRef>
              <c:f>MAY190405_4!$L$4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MAY190405_4!$AH$15:$AH$21</c:f>
              <c:numCache>
                <c:formatCode>0.00</c:formatCode>
                <c:ptCount val="7"/>
                <c:pt idx="0">
                  <c:v>67.0807453416149</c:v>
                </c:pt>
                <c:pt idx="1">
                  <c:v>33.80726698262243</c:v>
                </c:pt>
                <c:pt idx="2">
                  <c:v>23.770491803278688</c:v>
                </c:pt>
                <c:pt idx="3">
                  <c:v>26.638537271448669</c:v>
                </c:pt>
                <c:pt idx="4">
                  <c:v>21.174524400330853</c:v>
                </c:pt>
                <c:pt idx="5">
                  <c:v>18.48266150325647</c:v>
                </c:pt>
                <c:pt idx="6">
                  <c:v>15.994236311239193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D0-48DB-A2EF-3B2AAA4CDD38}"/>
            </c:ext>
          </c:extLst>
        </c:ser>
        <c:ser>
          <c:idx val="6"/>
          <c:order val="5"/>
          <c:tx>
            <c:strRef>
              <c:f>MAY190405_4!$N$4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2.0584602717167558E-2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ED0-48DB-A2EF-3B2AAA4CDD38}"/>
            </c:ext>
          </c:extLst>
        </c:ser>
        <c:ser>
          <c:idx val="7"/>
          <c:order val="6"/>
          <c:tx>
            <c:strRef>
              <c:f>MAY190405_4!$O$4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0.47559966914805618</c:v>
                </c:pt>
                <c:pt idx="5">
                  <c:v>8.8012673825030807E-2</c:v>
                </c:pt>
                <c:pt idx="6">
                  <c:v>0.28818443804034588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D0-48DB-A2EF-3B2AAA4CDD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MAY190405_4_aggr!$D$2</c:f>
              <c:strCache>
                <c:ptCount val="1"/>
                <c:pt idx="0">
                  <c:v>MAY190405_4_aggr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MAY190405_4_aggr!$B$7:$B$33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5.6015879243889479</c:v>
                </c:pt>
                <c:pt idx="7">
                  <c:v>1.7310222263253856</c:v>
                </c:pt>
                <c:pt idx="8">
                  <c:v>1.1055461952131462</c:v>
                </c:pt>
                <c:pt idx="9">
                  <c:v>2.9173494587670499</c:v>
                </c:pt>
                <c:pt idx="10">
                  <c:v>3.9421146167516774</c:v>
                </c:pt>
                <c:pt idx="11">
                  <c:v>8.2789023011055445</c:v>
                </c:pt>
                <c:pt idx="12">
                  <c:v>11.145475107900381</c:v>
                </c:pt>
                <c:pt idx="13">
                  <c:v>13.10037620883052</c:v>
                </c:pt>
                <c:pt idx="14">
                  <c:v>11.191635700602392</c:v>
                </c:pt>
                <c:pt idx="15">
                  <c:v>8.4820089089943895</c:v>
                </c:pt>
                <c:pt idx="16">
                  <c:v>6.8456158977081252</c:v>
                </c:pt>
                <c:pt idx="17">
                  <c:v>5.329240427447087</c:v>
                </c:pt>
                <c:pt idx="18">
                  <c:v>4.1521453135458248</c:v>
                </c:pt>
                <c:pt idx="19">
                  <c:v>3.5705218455004952</c:v>
                </c:pt>
                <c:pt idx="20">
                  <c:v>2.4742077688277511</c:v>
                </c:pt>
                <c:pt idx="21">
                  <c:v>2.2110923904262925</c:v>
                </c:pt>
                <c:pt idx="22">
                  <c:v>1.8718120340665168</c:v>
                </c:pt>
                <c:pt idx="23">
                  <c:v>2.1857040644401868</c:v>
                </c:pt>
                <c:pt idx="24">
                  <c:v>3.729775890322431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32-474D-A2EE-14DA5BC13FB2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MAY190405_4_aggr!$Q$7:$Q$33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7.6164977958316976E-2</c:v>
                </c:pt>
                <c:pt idx="12">
                  <c:v>0</c:v>
                </c:pt>
                <c:pt idx="13">
                  <c:v>2.7696355621206169E-2</c:v>
                </c:pt>
                <c:pt idx="14">
                  <c:v>3.0004385256306686E-2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932-474D-A2EE-14DA5BC13F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MAY190405_4_aggr!$D$2</c:f>
              <c:strCache>
                <c:ptCount val="1"/>
                <c:pt idx="0">
                  <c:v>MAY190405_4_aggr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5.6015879243889479</c:v>
                </c:pt>
                <c:pt idx="7" formatCode="0.00">
                  <c:v>7.3326101507143333</c:v>
                </c:pt>
                <c:pt idx="8" formatCode="0.00">
                  <c:v>8.4381563459274798</c:v>
                </c:pt>
                <c:pt idx="9" formatCode="0.00">
                  <c:v>11.355505804694531</c:v>
                </c:pt>
                <c:pt idx="10" formatCode="0.00">
                  <c:v>15.297620421446208</c:v>
                </c:pt>
                <c:pt idx="11" formatCode="0.00">
                  <c:v>23.576522722551751</c:v>
                </c:pt>
                <c:pt idx="12" formatCode="0.00">
                  <c:v>34.721997830452132</c:v>
                </c:pt>
                <c:pt idx="13" formatCode="0.00">
                  <c:v>47.82237403928265</c:v>
                </c:pt>
                <c:pt idx="14" formatCode="0.00">
                  <c:v>59.01400973988504</c:v>
                </c:pt>
                <c:pt idx="15" formatCode="0.00">
                  <c:v>67.496018648879428</c:v>
                </c:pt>
                <c:pt idx="16" formatCode="0.00">
                  <c:v>74.341634546587557</c:v>
                </c:pt>
                <c:pt idx="17" formatCode="0.00">
                  <c:v>79.670874974034646</c:v>
                </c:pt>
                <c:pt idx="18" formatCode="0.00">
                  <c:v>83.823020287580476</c:v>
                </c:pt>
                <c:pt idx="19" formatCode="0.00">
                  <c:v>87.39354213308097</c:v>
                </c:pt>
                <c:pt idx="20" formatCode="0.00">
                  <c:v>89.867749901908724</c:v>
                </c:pt>
                <c:pt idx="21" formatCode="0.00">
                  <c:v>92.078842292335011</c:v>
                </c:pt>
                <c:pt idx="22" formatCode="0.00">
                  <c:v>93.950654326401533</c:v>
                </c:pt>
                <c:pt idx="23" formatCode="0.00">
                  <c:v>96.136358390841721</c:v>
                </c:pt>
                <c:pt idx="24" formatCode="0.00">
                  <c:v>99.86613428116415</c:v>
                </c:pt>
                <c:pt idx="25" formatCode="0.00">
                  <c:v>99.86613428116415</c:v>
                </c:pt>
                <c:pt idx="26" formatCode="0.00">
                  <c:v>99.86613428116415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F2-40B4-9409-3A6806D5A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1.59</c:v>
                </c:pt>
                <c:pt idx="9">
                  <c:v>1.0900000000000001</c:v>
                </c:pt>
                <c:pt idx="10">
                  <c:v>1.4900000000000002</c:v>
                </c:pt>
                <c:pt idx="11">
                  <c:v>7.1899999999999995</c:v>
                </c:pt>
                <c:pt idx="12">
                  <c:v>11.790000000000001</c:v>
                </c:pt>
                <c:pt idx="13">
                  <c:v>11.76</c:v>
                </c:pt>
                <c:pt idx="14">
                  <c:v>8.58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37-4FA9-8D17-CEE7A22CB068}"/>
            </c:ext>
          </c:extLst>
        </c:ser>
        <c:ser>
          <c:idx val="1"/>
          <c:order val="1"/>
          <c:tx>
            <c:strRef>
              <c:f>MAY190405_4_aggr!$I$4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7.51</c:v>
                </c:pt>
                <c:pt idx="8">
                  <c:v>0</c:v>
                </c:pt>
                <c:pt idx="9">
                  <c:v>7.29</c:v>
                </c:pt>
                <c:pt idx="10">
                  <c:v>9.6300000000000008</c:v>
                </c:pt>
                <c:pt idx="11">
                  <c:v>16.829999999999998</c:v>
                </c:pt>
                <c:pt idx="12">
                  <c:v>22.56</c:v>
                </c:pt>
                <c:pt idx="13">
                  <c:v>30.52</c:v>
                </c:pt>
                <c:pt idx="14">
                  <c:v>28.64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37-4FA9-8D17-CEE7A22CB068}"/>
            </c:ext>
          </c:extLst>
        </c:ser>
        <c:ser>
          <c:idx val="2"/>
          <c:order val="2"/>
          <c:tx>
            <c:strRef>
              <c:f>MAY190405_4_aggr!$J$4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537-4FA9-8D17-CEE7A22CB068}"/>
            </c:ext>
          </c:extLst>
        </c:ser>
        <c:ser>
          <c:idx val="3"/>
          <c:order val="3"/>
          <c:tx>
            <c:strRef>
              <c:f>MAY190405_4_aggr!$K$4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1.9</c:v>
                </c:pt>
                <c:pt idx="11">
                  <c:v>2.06</c:v>
                </c:pt>
                <c:pt idx="12">
                  <c:v>3.54</c:v>
                </c:pt>
                <c:pt idx="13">
                  <c:v>3.98</c:v>
                </c:pt>
                <c:pt idx="14">
                  <c:v>3.44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537-4FA9-8D17-CEE7A22CB068}"/>
            </c:ext>
          </c:extLst>
        </c:ser>
        <c:ser>
          <c:idx val="4"/>
          <c:order val="4"/>
          <c:tx>
            <c:strRef>
              <c:f>MAY190405_4_aggr!$L$4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24.38</c:v>
                </c:pt>
                <c:pt idx="7">
                  <c:v>0</c:v>
                </c:pt>
                <c:pt idx="8">
                  <c:v>3.24</c:v>
                </c:pt>
                <c:pt idx="9">
                  <c:v>4.28</c:v>
                </c:pt>
                <c:pt idx="10">
                  <c:v>4.0599999999999996</c:v>
                </c:pt>
                <c:pt idx="11">
                  <c:v>9.4700000000000006</c:v>
                </c:pt>
                <c:pt idx="12">
                  <c:v>10.24</c:v>
                </c:pt>
                <c:pt idx="13">
                  <c:v>10.5</c:v>
                </c:pt>
                <c:pt idx="14">
                  <c:v>7.77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37-4FA9-8D17-CEE7A22CB068}"/>
            </c:ext>
          </c:extLst>
        </c:ser>
        <c:ser>
          <c:idx val="6"/>
          <c:order val="5"/>
          <c:tx>
            <c:strRef>
              <c:f>MAY190405_4_aggr!$N$4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537-4FA9-8D17-CEE7A22CB068}"/>
            </c:ext>
          </c:extLst>
        </c:ser>
        <c:ser>
          <c:idx val="7"/>
          <c:order val="6"/>
          <c:tx>
            <c:strRef>
              <c:f>MAY190405_4_aggr!$O$4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0.23</c:v>
                </c:pt>
                <c:pt idx="13">
                  <c:v>0.05</c:v>
                </c:pt>
                <c:pt idx="14">
                  <c:v>0.14000000000000001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537-4FA9-8D17-CEE7A22CB068}"/>
            </c:ext>
          </c:extLst>
        </c:ser>
        <c:ser>
          <c:idx val="5"/>
          <c:order val="7"/>
          <c:tx>
            <c:strRef>
              <c:f>MAY190405_4_aggr!$M$4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0.33</c:v>
                </c:pt>
                <c:pt idx="12">
                  <c:v>0</c:v>
                </c:pt>
                <c:pt idx="13">
                  <c:v>0.12</c:v>
                </c:pt>
                <c:pt idx="14">
                  <c:v>0.13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537-4FA9-8D17-CEE7A22CB0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32.919254658385093</c:v>
                </c:pt>
                <c:pt idx="9" formatCode="0.00">
                  <c:v>8.6097946287519758</c:v>
                </c:pt>
                <c:pt idx="10" formatCode="0.00">
                  <c:v>8.7236533957845435</c:v>
                </c:pt>
                <c:pt idx="11" formatCode="0.00">
                  <c:v>20.039018952062431</c:v>
                </c:pt>
                <c:pt idx="12" formatCode="0.00">
                  <c:v>24.379652605459057</c:v>
                </c:pt>
                <c:pt idx="13" formatCode="0.00">
                  <c:v>20.656947128051996</c:v>
                </c:pt>
                <c:pt idx="14" formatCode="0.00">
                  <c:v>17.614452884417986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77-4028-A38E-54B39B129B20}"/>
            </c:ext>
          </c:extLst>
        </c:ser>
        <c:ser>
          <c:idx val="1"/>
          <c:order val="1"/>
          <c:tx>
            <c:strRef>
              <c:f>MAY190405_4_aggr!$I$4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57.582938388625593</c:v>
                </c:pt>
                <c:pt idx="10" formatCode="0.00">
                  <c:v>56.381733021077281</c:v>
                </c:pt>
                <c:pt idx="11" formatCode="0.00">
                  <c:v>46.906354515050168</c:v>
                </c:pt>
                <c:pt idx="12" formatCode="0.00">
                  <c:v>46.650124069478906</c:v>
                </c:pt>
                <c:pt idx="13" formatCode="0.00">
                  <c:v>53.609696118039707</c:v>
                </c:pt>
                <c:pt idx="14" formatCode="0.00">
                  <c:v>58.796961609525773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77-4028-A38E-54B39B129B20}"/>
            </c:ext>
          </c:extLst>
        </c:ser>
        <c:ser>
          <c:idx val="2"/>
          <c:order val="2"/>
          <c:tx>
            <c:strRef>
              <c:f>MAY190405_4_aggr!$J$4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77-4028-A38E-54B39B129B20}"/>
            </c:ext>
          </c:extLst>
        </c:ser>
        <c:ser>
          <c:idx val="3"/>
          <c:order val="3"/>
          <c:tx>
            <c:strRef>
              <c:f>MAY190405_4_aggr!$K$4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11.124121779859484</c:v>
                </c:pt>
                <c:pt idx="11" formatCode="0.00">
                  <c:v>5.7413600891861769</c:v>
                </c:pt>
                <c:pt idx="12" formatCode="0.00">
                  <c:v>7.320099255583127</c:v>
                </c:pt>
                <c:pt idx="13" formatCode="0.00">
                  <c:v>6.9910416300720195</c:v>
                </c:pt>
                <c:pt idx="14" formatCode="0.00">
                  <c:v>7.0622048860603579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77-4028-A38E-54B39B129B20}"/>
            </c:ext>
          </c:extLst>
        </c:ser>
        <c:ser>
          <c:idx val="4"/>
          <c:order val="4"/>
          <c:tx>
            <c:strRef>
              <c:f>MAY190405_4_aggr!$L$4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67.0807453416149</c:v>
                </c:pt>
                <c:pt idx="9" formatCode="0.00">
                  <c:v>33.80726698262243</c:v>
                </c:pt>
                <c:pt idx="10" formatCode="0.00">
                  <c:v>23.770491803278684</c:v>
                </c:pt>
                <c:pt idx="11" formatCode="0.00">
                  <c:v>26.393534002229661</c:v>
                </c:pt>
                <c:pt idx="12" formatCode="0.00">
                  <c:v>21.174524400330853</c:v>
                </c:pt>
                <c:pt idx="13" formatCode="0.00">
                  <c:v>18.443702792903569</c:v>
                </c:pt>
                <c:pt idx="14" formatCode="0.00">
                  <c:v>15.95154998973517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177-4028-A38E-54B39B129B20}"/>
            </c:ext>
          </c:extLst>
        </c:ser>
        <c:ser>
          <c:idx val="6"/>
          <c:order val="5"/>
          <c:tx>
            <c:strRef>
              <c:f>MAY190405_4_aggr!$N$4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2.0529665366454529E-2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177-4028-A38E-54B39B129B20}"/>
            </c:ext>
          </c:extLst>
        </c:ser>
        <c:ser>
          <c:idx val="7"/>
          <c:order val="6"/>
          <c:tx>
            <c:strRef>
              <c:f>MAY190405_4_aggr!$O$4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0.47559966914805624</c:v>
                </c:pt>
                <c:pt idx="13" formatCode="0.00">
                  <c:v>8.7827156156683656E-2</c:v>
                </c:pt>
                <c:pt idx="14" formatCode="0.00">
                  <c:v>0.28741531513036345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177-4028-A38E-54B39B129B20}"/>
            </c:ext>
          </c:extLst>
        </c:ser>
        <c:ser>
          <c:idx val="5"/>
          <c:order val="7"/>
          <c:tx>
            <c:strRef>
              <c:f>MAY190405_4_aggr!$M$4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0.91973244147157207</c:v>
                </c:pt>
                <c:pt idx="12" formatCode="0.00">
                  <c:v>0</c:v>
                </c:pt>
                <c:pt idx="13" formatCode="0.00">
                  <c:v>0.21078517477604078</c:v>
                </c:pt>
                <c:pt idx="14" formatCode="0.00">
                  <c:v>0.26688564976390888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177-4028-A38E-54B39B129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32.919254658385093</c:v>
                </c:pt>
                <c:pt idx="9" formatCode="0.00">
                  <c:v>8.6097946287519758</c:v>
                </c:pt>
                <c:pt idx="10" formatCode="0.00">
                  <c:v>8.7236533957845452</c:v>
                </c:pt>
                <c:pt idx="11" formatCode="0.00">
                  <c:v>20.225035161744021</c:v>
                </c:pt>
                <c:pt idx="12" formatCode="0.00">
                  <c:v>24.379652605459061</c:v>
                </c:pt>
                <c:pt idx="13" formatCode="0.00">
                  <c:v>20.700580883647248</c:v>
                </c:pt>
                <c:pt idx="14" formatCode="0.00">
                  <c:v>17.661589131329762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1-4D1B-ADB2-0A9E321FB21E}"/>
            </c:ext>
          </c:extLst>
        </c:ser>
        <c:ser>
          <c:idx val="1"/>
          <c:order val="1"/>
          <c:tx>
            <c:strRef>
              <c:f>MAY190405_4_aggr!$I$4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MAY190405_4_aggr!$AE$7:$AE$33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57.582938388625593</c:v>
                </c:pt>
                <c:pt idx="10" formatCode="0.00">
                  <c:v>56.381733021077288</c:v>
                </c:pt>
                <c:pt idx="11" formatCode="0.00">
                  <c:v>47.341772151898738</c:v>
                </c:pt>
                <c:pt idx="12" formatCode="0.00">
                  <c:v>46.650124069478906</c:v>
                </c:pt>
                <c:pt idx="13" formatCode="0.00">
                  <c:v>53.722936102798812</c:v>
                </c:pt>
                <c:pt idx="14" formatCode="0.00">
                  <c:v>58.954302181967883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A1-4D1B-ADB2-0A9E321FB21E}"/>
            </c:ext>
          </c:extLst>
        </c:ser>
        <c:ser>
          <c:idx val="2"/>
          <c:order val="2"/>
          <c:tx>
            <c:strRef>
              <c:f>MAY190405_4_aggr!$J$4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MAY190405_4_aggr!$AF$7:$AF$33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7A1-4D1B-ADB2-0A9E321FB21E}"/>
            </c:ext>
          </c:extLst>
        </c:ser>
        <c:ser>
          <c:idx val="3"/>
          <c:order val="3"/>
          <c:tx>
            <c:strRef>
              <c:f>MAY190405_4_aggr!$K$4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MAY190405_4_aggr!$AG$7:$AG$33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11.124121779859484</c:v>
                </c:pt>
                <c:pt idx="11" formatCode="0.00">
                  <c:v>5.79465541490858</c:v>
                </c:pt>
                <c:pt idx="12" formatCode="0.00">
                  <c:v>7.320099255583127</c:v>
                </c:pt>
                <c:pt idx="13" formatCode="0.00">
                  <c:v>7.0058088364724522</c:v>
                </c:pt>
                <c:pt idx="14" formatCode="0.00">
                  <c:v>7.0811033347056398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7A1-4D1B-ADB2-0A9E321FB21E}"/>
            </c:ext>
          </c:extLst>
        </c:ser>
        <c:ser>
          <c:idx val="4"/>
          <c:order val="4"/>
          <c:tx>
            <c:strRef>
              <c:f>MAY190405_4_aggr!$L$4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MAY190405_4_aggr!$AH$7:$AH$33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67.0807453416149</c:v>
                </c:pt>
                <c:pt idx="9" formatCode="0.00">
                  <c:v>33.80726698262243</c:v>
                </c:pt>
                <c:pt idx="10" formatCode="0.00">
                  <c:v>23.770491803278688</c:v>
                </c:pt>
                <c:pt idx="11" formatCode="0.00">
                  <c:v>26.638537271448669</c:v>
                </c:pt>
                <c:pt idx="12" formatCode="0.00">
                  <c:v>21.174524400330853</c:v>
                </c:pt>
                <c:pt idx="13" formatCode="0.00">
                  <c:v>18.48266150325647</c:v>
                </c:pt>
                <c:pt idx="14" formatCode="0.00">
                  <c:v>15.994236311239193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7A1-4D1B-ADB2-0A9E321FB21E}"/>
            </c:ext>
          </c:extLst>
        </c:ser>
        <c:ser>
          <c:idx val="6"/>
          <c:order val="5"/>
          <c:tx>
            <c:strRef>
              <c:f>MAY190405_4_aggr!$N$4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MAY190405_4_aggr!$AJ$7:$AJ$33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2.0584602717167558E-2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7A1-4D1B-ADB2-0A9E321FB21E}"/>
            </c:ext>
          </c:extLst>
        </c:ser>
        <c:ser>
          <c:idx val="7"/>
          <c:order val="6"/>
          <c:tx>
            <c:strRef>
              <c:f>MAY190405_4_aggr!$O$4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MAY190405_4_aggr!$AK$7:$AK$33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0.47559966914805618</c:v>
                </c:pt>
                <c:pt idx="13" formatCode="0.00">
                  <c:v>8.8012673825030807E-2</c:v>
                </c:pt>
                <c:pt idx="14" formatCode="0.00">
                  <c:v>0.28818443804034588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7A1-4D1B-ADB2-0A9E321FB2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MAY190405_4_aggr!$H$4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MAY190405_4_aggr!$AD$15:$AD$21</c:f>
              <c:numCache>
                <c:formatCode>0.00</c:formatCode>
                <c:ptCount val="7"/>
                <c:pt idx="0">
                  <c:v>32.919254658385093</c:v>
                </c:pt>
                <c:pt idx="1">
                  <c:v>8.6097946287519758</c:v>
                </c:pt>
                <c:pt idx="2">
                  <c:v>8.7236533957845452</c:v>
                </c:pt>
                <c:pt idx="3">
                  <c:v>20.225035161744021</c:v>
                </c:pt>
                <c:pt idx="4">
                  <c:v>24.379652605459061</c:v>
                </c:pt>
                <c:pt idx="5">
                  <c:v>20.700580883647248</c:v>
                </c:pt>
                <c:pt idx="6">
                  <c:v>17.661589131329762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44-4F8E-A004-547060081B1C}"/>
            </c:ext>
          </c:extLst>
        </c:ser>
        <c:ser>
          <c:idx val="1"/>
          <c:order val="1"/>
          <c:tx>
            <c:strRef>
              <c:f>MAY190405_4_aggr!$I$4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57.582938388625593</c:v>
                </c:pt>
                <c:pt idx="2">
                  <c:v>56.381733021077288</c:v>
                </c:pt>
                <c:pt idx="3">
                  <c:v>47.341772151898738</c:v>
                </c:pt>
                <c:pt idx="4">
                  <c:v>46.650124069478906</c:v>
                </c:pt>
                <c:pt idx="5">
                  <c:v>53.722936102798812</c:v>
                </c:pt>
                <c:pt idx="6">
                  <c:v>58.954302181967883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44-4F8E-A004-547060081B1C}"/>
            </c:ext>
          </c:extLst>
        </c:ser>
        <c:ser>
          <c:idx val="2"/>
          <c:order val="2"/>
          <c:tx>
            <c:strRef>
              <c:f>MAY190405_4_aggr!$J$4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44-4F8E-A004-547060081B1C}"/>
            </c:ext>
          </c:extLst>
        </c:ser>
        <c:ser>
          <c:idx val="3"/>
          <c:order val="3"/>
          <c:tx>
            <c:strRef>
              <c:f>MAY190405_4_aggr!$K$4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11.124121779859484</c:v>
                </c:pt>
                <c:pt idx="3">
                  <c:v>5.79465541490858</c:v>
                </c:pt>
                <c:pt idx="4">
                  <c:v>7.320099255583127</c:v>
                </c:pt>
                <c:pt idx="5">
                  <c:v>7.0058088364724522</c:v>
                </c:pt>
                <c:pt idx="6">
                  <c:v>7.0811033347056398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444-4F8E-A004-547060081B1C}"/>
            </c:ext>
          </c:extLst>
        </c:ser>
        <c:ser>
          <c:idx val="4"/>
          <c:order val="4"/>
          <c:tx>
            <c:strRef>
              <c:f>MAY190405_4_aggr!$L$4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MAY190405_4_aggr!$AH$15:$AH$21</c:f>
              <c:numCache>
                <c:formatCode>0.00</c:formatCode>
                <c:ptCount val="7"/>
                <c:pt idx="0">
                  <c:v>67.0807453416149</c:v>
                </c:pt>
                <c:pt idx="1">
                  <c:v>33.80726698262243</c:v>
                </c:pt>
                <c:pt idx="2">
                  <c:v>23.770491803278688</c:v>
                </c:pt>
                <c:pt idx="3">
                  <c:v>26.638537271448669</c:v>
                </c:pt>
                <c:pt idx="4">
                  <c:v>21.174524400330853</c:v>
                </c:pt>
                <c:pt idx="5">
                  <c:v>18.48266150325647</c:v>
                </c:pt>
                <c:pt idx="6">
                  <c:v>15.994236311239193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444-4F8E-A004-547060081B1C}"/>
            </c:ext>
          </c:extLst>
        </c:ser>
        <c:ser>
          <c:idx val="6"/>
          <c:order val="5"/>
          <c:tx>
            <c:strRef>
              <c:f>MAY190405_4_aggr!$N$4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2.0584602717167558E-2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444-4F8E-A004-547060081B1C}"/>
            </c:ext>
          </c:extLst>
        </c:ser>
        <c:ser>
          <c:idx val="7"/>
          <c:order val="6"/>
          <c:tx>
            <c:strRef>
              <c:f>MAY190405_4_aggr!$O$4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0.47559966914805618</c:v>
                </c:pt>
                <c:pt idx="5">
                  <c:v>8.8012673825030807E-2</c:v>
                </c:pt>
                <c:pt idx="6">
                  <c:v>0.28818443804034588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444-4F8E-A004-547060081B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MAY190405_4_no_aggr!$D$2</c:f>
              <c:strCache>
                <c:ptCount val="1"/>
                <c:pt idx="0">
                  <c:v>MAY190405_4_no_aggr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5.6090965818484353</c:v>
                </c:pt>
                <c:pt idx="7">
                  <c:v>1.7333425778270812</c:v>
                </c:pt>
                <c:pt idx="8">
                  <c:v>1.1070281263722292</c:v>
                </c:pt>
                <c:pt idx="9">
                  <c:v>2.9212600244979079</c:v>
                </c:pt>
                <c:pt idx="10">
                  <c:v>3.9473988305715393</c:v>
                </c:pt>
                <c:pt idx="11">
                  <c:v>8.2899997688876557</c:v>
                </c:pt>
                <c:pt idx="12">
                  <c:v>11.160415077769301</c:v>
                </c:pt>
                <c:pt idx="13">
                  <c:v>13.117936628995352</c:v>
                </c:pt>
                <c:pt idx="14">
                  <c:v>11.206637546511356</c:v>
                </c:pt>
                <c:pt idx="15">
                  <c:v>8.493378631352698</c:v>
                </c:pt>
                <c:pt idx="16">
                  <c:v>6.8547921144468313</c:v>
                </c:pt>
                <c:pt idx="17">
                  <c:v>5.3363840162703076</c:v>
                </c:pt>
                <c:pt idx="18">
                  <c:v>4.1577110633478922</c:v>
                </c:pt>
                <c:pt idx="19">
                  <c:v>3.5753079571979929</c:v>
                </c:pt>
                <c:pt idx="20">
                  <c:v>2.4775243245741749</c:v>
                </c:pt>
                <c:pt idx="21">
                  <c:v>2.2140562527444585</c:v>
                </c:pt>
                <c:pt idx="22">
                  <c:v>1.8743211074903503</c:v>
                </c:pt>
                <c:pt idx="23">
                  <c:v>2.188633894936328</c:v>
                </c:pt>
                <c:pt idx="24">
                  <c:v>3.7347754743580848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F9-4EA7-BF02-8939619BFD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MAY190405_4_no_aggr!$D$2</c:f>
              <c:strCache>
                <c:ptCount val="1"/>
                <c:pt idx="0">
                  <c:v>MAY190405_4_no_aggr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5.6090965818484353</c:v>
                </c:pt>
                <c:pt idx="7" formatCode="0.00">
                  <c:v>7.3424391596755161</c:v>
                </c:pt>
                <c:pt idx="8" formatCode="0.00">
                  <c:v>8.4494672860477458</c:v>
                </c:pt>
                <c:pt idx="9" formatCode="0.00">
                  <c:v>11.370727310545654</c:v>
                </c:pt>
                <c:pt idx="10" formatCode="0.00">
                  <c:v>15.318126141117194</c:v>
                </c:pt>
                <c:pt idx="11" formatCode="0.00">
                  <c:v>23.608125910004851</c:v>
                </c:pt>
                <c:pt idx="12" formatCode="0.00">
                  <c:v>34.768540987774152</c:v>
                </c:pt>
                <c:pt idx="13" formatCode="0.00">
                  <c:v>47.886477616769504</c:v>
                </c:pt>
                <c:pt idx="14" formatCode="0.00">
                  <c:v>59.093115163280856</c:v>
                </c:pt>
                <c:pt idx="15" formatCode="0.00">
                  <c:v>67.586493794633554</c:v>
                </c:pt>
                <c:pt idx="16" formatCode="0.00">
                  <c:v>74.441285909080392</c:v>
                </c:pt>
                <c:pt idx="17" formatCode="0.00">
                  <c:v>79.777669925350693</c:v>
                </c:pt>
                <c:pt idx="18" formatCode="0.00">
                  <c:v>83.935380988698583</c:v>
                </c:pt>
                <c:pt idx="19" formatCode="0.00">
                  <c:v>87.510688945896575</c:v>
                </c:pt>
                <c:pt idx="20" formatCode="0.00">
                  <c:v>89.988213270470752</c:v>
                </c:pt>
                <c:pt idx="21" formatCode="0.00">
                  <c:v>92.202269523215207</c:v>
                </c:pt>
                <c:pt idx="22" formatCode="0.00">
                  <c:v>94.076590630705553</c:v>
                </c:pt>
                <c:pt idx="23" formatCode="0.00">
                  <c:v>96.265224525641884</c:v>
                </c:pt>
                <c:pt idx="24" formatCode="0.00">
                  <c:v>99.999999999999972</c:v>
                </c:pt>
                <c:pt idx="25" formatCode="0.00">
                  <c:v>99.999999999999972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83-4206-88D6-75777C5CC0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1.59</c:v>
                </c:pt>
                <c:pt idx="9">
                  <c:v>1.0900000000000001</c:v>
                </c:pt>
                <c:pt idx="10">
                  <c:v>1.4900000000000002</c:v>
                </c:pt>
                <c:pt idx="11">
                  <c:v>7.1899999999999995</c:v>
                </c:pt>
                <c:pt idx="12">
                  <c:v>11.790000000000001</c:v>
                </c:pt>
                <c:pt idx="13">
                  <c:v>11.76</c:v>
                </c:pt>
                <c:pt idx="14">
                  <c:v>8.58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2A-482D-A5BA-D31BEF3B3F34}"/>
            </c:ext>
          </c:extLst>
        </c:ser>
        <c:ser>
          <c:idx val="1"/>
          <c:order val="1"/>
          <c:tx>
            <c:strRef>
              <c:f>MAY190405_4_no_aggr!$I$4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7.51</c:v>
                </c:pt>
                <c:pt idx="8">
                  <c:v>0</c:v>
                </c:pt>
                <c:pt idx="9">
                  <c:v>7.29</c:v>
                </c:pt>
                <c:pt idx="10">
                  <c:v>9.6300000000000008</c:v>
                </c:pt>
                <c:pt idx="11">
                  <c:v>16.829999999999998</c:v>
                </c:pt>
                <c:pt idx="12">
                  <c:v>22.56</c:v>
                </c:pt>
                <c:pt idx="13">
                  <c:v>30.52</c:v>
                </c:pt>
                <c:pt idx="14">
                  <c:v>28.64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2A-482D-A5BA-D31BEF3B3F34}"/>
            </c:ext>
          </c:extLst>
        </c:ser>
        <c:ser>
          <c:idx val="2"/>
          <c:order val="2"/>
          <c:tx>
            <c:strRef>
              <c:f>MAY190405_4_no_aggr!$J$4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2A-482D-A5BA-D31BEF3B3F34}"/>
            </c:ext>
          </c:extLst>
        </c:ser>
        <c:ser>
          <c:idx val="3"/>
          <c:order val="3"/>
          <c:tx>
            <c:strRef>
              <c:f>MAY190405_4_no_aggr!$K$4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1.9</c:v>
                </c:pt>
                <c:pt idx="11">
                  <c:v>2.06</c:v>
                </c:pt>
                <c:pt idx="12">
                  <c:v>3.54</c:v>
                </c:pt>
                <c:pt idx="13">
                  <c:v>3.98</c:v>
                </c:pt>
                <c:pt idx="14">
                  <c:v>3.44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B2A-482D-A5BA-D31BEF3B3F34}"/>
            </c:ext>
          </c:extLst>
        </c:ser>
        <c:ser>
          <c:idx val="4"/>
          <c:order val="4"/>
          <c:tx>
            <c:strRef>
              <c:f>MAY190405_4_no_aggr!$L$4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24.38</c:v>
                </c:pt>
                <c:pt idx="7">
                  <c:v>0</c:v>
                </c:pt>
                <c:pt idx="8">
                  <c:v>3.24</c:v>
                </c:pt>
                <c:pt idx="9">
                  <c:v>4.28</c:v>
                </c:pt>
                <c:pt idx="10">
                  <c:v>4.0599999999999996</c:v>
                </c:pt>
                <c:pt idx="11">
                  <c:v>9.4700000000000006</c:v>
                </c:pt>
                <c:pt idx="12">
                  <c:v>10.24</c:v>
                </c:pt>
                <c:pt idx="13">
                  <c:v>10.5</c:v>
                </c:pt>
                <c:pt idx="14">
                  <c:v>7.77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B2A-482D-A5BA-D31BEF3B3F34}"/>
            </c:ext>
          </c:extLst>
        </c:ser>
        <c:ser>
          <c:idx val="6"/>
          <c:order val="5"/>
          <c:tx>
            <c:strRef>
              <c:f>MAY190405_4_no_aggr!$N$4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B2A-482D-A5BA-D31BEF3B3F34}"/>
            </c:ext>
          </c:extLst>
        </c:ser>
        <c:ser>
          <c:idx val="7"/>
          <c:order val="6"/>
          <c:tx>
            <c:strRef>
              <c:f>MAY190405_4_no_aggr!$O$4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0.23</c:v>
                </c:pt>
                <c:pt idx="13">
                  <c:v>0.05</c:v>
                </c:pt>
                <c:pt idx="14">
                  <c:v>0.14000000000000001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B2A-482D-A5BA-D31BEF3B3F34}"/>
            </c:ext>
          </c:extLst>
        </c:ser>
        <c:ser>
          <c:idx val="5"/>
          <c:order val="7"/>
          <c:tx>
            <c:strRef>
              <c:f>MAY190405_4_no_aggr!$M$4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B2A-482D-A5BA-D31BEF3B3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32.919254658385093</c:v>
                </c:pt>
                <c:pt idx="9" formatCode="0.00">
                  <c:v>8.6097946287519758</c:v>
                </c:pt>
                <c:pt idx="10" formatCode="0.00">
                  <c:v>8.7236533957845435</c:v>
                </c:pt>
                <c:pt idx="11" formatCode="0.00">
                  <c:v>20.225035161744024</c:v>
                </c:pt>
                <c:pt idx="12" formatCode="0.00">
                  <c:v>24.379652605459057</c:v>
                </c:pt>
                <c:pt idx="13" formatCode="0.00">
                  <c:v>20.700580883647248</c:v>
                </c:pt>
                <c:pt idx="14" formatCode="0.00">
                  <c:v>17.661589131329769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2F-4BB7-8B8C-89BC4783C4AB}"/>
            </c:ext>
          </c:extLst>
        </c:ser>
        <c:ser>
          <c:idx val="1"/>
          <c:order val="1"/>
          <c:tx>
            <c:strRef>
              <c:f>MAY190405_4_no_aggr!$I$4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57.582938388625593</c:v>
                </c:pt>
                <c:pt idx="10" formatCode="0.00">
                  <c:v>56.381733021077281</c:v>
                </c:pt>
                <c:pt idx="11" formatCode="0.00">
                  <c:v>47.341772151898731</c:v>
                </c:pt>
                <c:pt idx="12" formatCode="0.00">
                  <c:v>46.650124069478906</c:v>
                </c:pt>
                <c:pt idx="13" formatCode="0.00">
                  <c:v>53.722936102798805</c:v>
                </c:pt>
                <c:pt idx="14" formatCode="0.00">
                  <c:v>58.954302181967897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2F-4BB7-8B8C-89BC4783C4AB}"/>
            </c:ext>
          </c:extLst>
        </c:ser>
        <c:ser>
          <c:idx val="2"/>
          <c:order val="2"/>
          <c:tx>
            <c:strRef>
              <c:f>MAY190405_4_no_aggr!$J$4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E2F-4BB7-8B8C-89BC4783C4AB}"/>
            </c:ext>
          </c:extLst>
        </c:ser>
        <c:ser>
          <c:idx val="3"/>
          <c:order val="3"/>
          <c:tx>
            <c:strRef>
              <c:f>MAY190405_4_no_aggr!$K$4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11.124121779859484</c:v>
                </c:pt>
                <c:pt idx="11" formatCode="0.00">
                  <c:v>5.79465541490858</c:v>
                </c:pt>
                <c:pt idx="12" formatCode="0.00">
                  <c:v>7.320099255583127</c:v>
                </c:pt>
                <c:pt idx="13" formatCode="0.00">
                  <c:v>7.0058088364724522</c:v>
                </c:pt>
                <c:pt idx="14" formatCode="0.00">
                  <c:v>7.0811033347056416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E2F-4BB7-8B8C-89BC4783C4AB}"/>
            </c:ext>
          </c:extLst>
        </c:ser>
        <c:ser>
          <c:idx val="4"/>
          <c:order val="4"/>
          <c:tx>
            <c:strRef>
              <c:f>MAY190405_4_no_aggr!$L$4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67.0807453416149</c:v>
                </c:pt>
                <c:pt idx="9" formatCode="0.00">
                  <c:v>33.80726698262243</c:v>
                </c:pt>
                <c:pt idx="10" formatCode="0.00">
                  <c:v>23.770491803278684</c:v>
                </c:pt>
                <c:pt idx="11" formatCode="0.00">
                  <c:v>26.638537271448669</c:v>
                </c:pt>
                <c:pt idx="12" formatCode="0.00">
                  <c:v>21.174524400330853</c:v>
                </c:pt>
                <c:pt idx="13" formatCode="0.00">
                  <c:v>18.48266150325647</c:v>
                </c:pt>
                <c:pt idx="14" formatCode="0.00">
                  <c:v>15.994236311239195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E2F-4BB7-8B8C-89BC4783C4AB}"/>
            </c:ext>
          </c:extLst>
        </c:ser>
        <c:ser>
          <c:idx val="6"/>
          <c:order val="5"/>
          <c:tx>
            <c:strRef>
              <c:f>MAY190405_4_no_aggr!$N$4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2.0584602717167562E-2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E2F-4BB7-8B8C-89BC4783C4AB}"/>
            </c:ext>
          </c:extLst>
        </c:ser>
        <c:ser>
          <c:idx val="7"/>
          <c:order val="6"/>
          <c:tx>
            <c:strRef>
              <c:f>MAY190405_4_no_aggr!$O$4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0.47559966914805624</c:v>
                </c:pt>
                <c:pt idx="13" formatCode="0.00">
                  <c:v>8.8012673825030807E-2</c:v>
                </c:pt>
                <c:pt idx="14" formatCode="0.00">
                  <c:v>0.28818443804034594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E2F-4BB7-8B8C-89BC4783C4AB}"/>
            </c:ext>
          </c:extLst>
        </c:ser>
        <c:ser>
          <c:idx val="5"/>
          <c:order val="7"/>
          <c:tx>
            <c:strRef>
              <c:f>MAY190405_4_no_aggr!$M$4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MAY190405_4_no_aggr!$X$7:$X$33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E2F-4BB7-8B8C-89BC4783C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MAY190405_4_no_aggr!$H$4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MAY190405_4_no_aggr!$AD$7:$AD$33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32.919254658385093</c:v>
                </c:pt>
                <c:pt idx="9" formatCode="0.00">
                  <c:v>8.6097946287519758</c:v>
                </c:pt>
                <c:pt idx="10" formatCode="0.00">
                  <c:v>8.7236533957845452</c:v>
                </c:pt>
                <c:pt idx="11" formatCode="0.00">
                  <c:v>20.225035161744024</c:v>
                </c:pt>
                <c:pt idx="12" formatCode="0.00">
                  <c:v>24.379652605459061</c:v>
                </c:pt>
                <c:pt idx="13" formatCode="0.00">
                  <c:v>20.700580883647245</c:v>
                </c:pt>
                <c:pt idx="14" formatCode="0.00">
                  <c:v>17.661589131329766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E2-4035-880B-58F3A59A6251}"/>
            </c:ext>
          </c:extLst>
        </c:ser>
        <c:ser>
          <c:idx val="1"/>
          <c:order val="1"/>
          <c:tx>
            <c:strRef>
              <c:f>MAY190405_4_no_aggr!$I$4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MAY190405_4_no_aggr!$AE$7:$AE$33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57.582938388625593</c:v>
                </c:pt>
                <c:pt idx="10" formatCode="0.00">
                  <c:v>56.381733021077288</c:v>
                </c:pt>
                <c:pt idx="11" formatCode="0.00">
                  <c:v>47.341772151898731</c:v>
                </c:pt>
                <c:pt idx="12" formatCode="0.00">
                  <c:v>46.650124069478906</c:v>
                </c:pt>
                <c:pt idx="13" formatCode="0.00">
                  <c:v>53.722936102798798</c:v>
                </c:pt>
                <c:pt idx="14" formatCode="0.00">
                  <c:v>58.95430218196789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E2-4035-880B-58F3A59A6251}"/>
            </c:ext>
          </c:extLst>
        </c:ser>
        <c:ser>
          <c:idx val="2"/>
          <c:order val="2"/>
          <c:tx>
            <c:strRef>
              <c:f>MAY190405_4_no_aggr!$J$4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MAY190405_4_no_aggr!$AF$7:$AF$33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4E2-4035-880B-58F3A59A6251}"/>
            </c:ext>
          </c:extLst>
        </c:ser>
        <c:ser>
          <c:idx val="3"/>
          <c:order val="3"/>
          <c:tx>
            <c:strRef>
              <c:f>MAY190405_4_no_aggr!$K$4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MAY190405_4_no_aggr!$AG$7:$AG$33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11.124121779859484</c:v>
                </c:pt>
                <c:pt idx="11" formatCode="0.00">
                  <c:v>5.7946554149085792</c:v>
                </c:pt>
                <c:pt idx="12" formatCode="0.00">
                  <c:v>7.320099255583127</c:v>
                </c:pt>
                <c:pt idx="13" formatCode="0.00">
                  <c:v>7.0058088364724505</c:v>
                </c:pt>
                <c:pt idx="14" formatCode="0.00">
                  <c:v>7.0811033347056398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4E2-4035-880B-58F3A59A6251}"/>
            </c:ext>
          </c:extLst>
        </c:ser>
        <c:ser>
          <c:idx val="4"/>
          <c:order val="4"/>
          <c:tx>
            <c:strRef>
              <c:f>MAY190405_4_no_aggr!$L$4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MAY190405_4_no_aggr!$AH$7:$AH$33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67.0807453416149</c:v>
                </c:pt>
                <c:pt idx="9" formatCode="0.00">
                  <c:v>33.80726698262243</c:v>
                </c:pt>
                <c:pt idx="10" formatCode="0.00">
                  <c:v>23.770491803278688</c:v>
                </c:pt>
                <c:pt idx="11" formatCode="0.00">
                  <c:v>26.638537271448669</c:v>
                </c:pt>
                <c:pt idx="12" formatCode="0.00">
                  <c:v>21.174524400330853</c:v>
                </c:pt>
                <c:pt idx="13" formatCode="0.00">
                  <c:v>18.482661503256466</c:v>
                </c:pt>
                <c:pt idx="14" formatCode="0.00">
                  <c:v>15.994236311239192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E2-4035-880B-58F3A59A6251}"/>
            </c:ext>
          </c:extLst>
        </c:ser>
        <c:ser>
          <c:idx val="6"/>
          <c:order val="5"/>
          <c:tx>
            <c:strRef>
              <c:f>MAY190405_4_no_aggr!$N$4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MAY190405_4_no_aggr!$AJ$7:$AJ$33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2.0584602717167562E-2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4E2-4035-880B-58F3A59A6251}"/>
            </c:ext>
          </c:extLst>
        </c:ser>
        <c:ser>
          <c:idx val="7"/>
          <c:order val="6"/>
          <c:tx>
            <c:strRef>
              <c:f>MAY190405_4_no_aggr!$O$4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MAY190405_4_no_aggr!$AK$7:$AK$33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0.47559966914805618</c:v>
                </c:pt>
                <c:pt idx="13" formatCode="0.00">
                  <c:v>8.8012673825030793E-2</c:v>
                </c:pt>
                <c:pt idx="14" formatCode="0.00">
                  <c:v>0.28818443804034588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4E2-4035-880B-58F3A59A62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MAY190405_4_no_aggr!$H$4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MAY190405_4_no_aggr!$AD$15:$AD$21</c:f>
              <c:numCache>
                <c:formatCode>0.00</c:formatCode>
                <c:ptCount val="7"/>
                <c:pt idx="0">
                  <c:v>32.919254658385093</c:v>
                </c:pt>
                <c:pt idx="1">
                  <c:v>8.6097946287519758</c:v>
                </c:pt>
                <c:pt idx="2">
                  <c:v>8.7236533957845452</c:v>
                </c:pt>
                <c:pt idx="3">
                  <c:v>20.225035161744024</c:v>
                </c:pt>
                <c:pt idx="4">
                  <c:v>24.379652605459061</c:v>
                </c:pt>
                <c:pt idx="5">
                  <c:v>20.700580883647245</c:v>
                </c:pt>
                <c:pt idx="6">
                  <c:v>17.661589131329766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26-483F-A116-EFCE2BDB9D39}"/>
            </c:ext>
          </c:extLst>
        </c:ser>
        <c:ser>
          <c:idx val="1"/>
          <c:order val="1"/>
          <c:tx>
            <c:strRef>
              <c:f>MAY190405_4_no_aggr!$I$4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57.582938388625593</c:v>
                </c:pt>
                <c:pt idx="2">
                  <c:v>56.381733021077288</c:v>
                </c:pt>
                <c:pt idx="3">
                  <c:v>47.341772151898731</c:v>
                </c:pt>
                <c:pt idx="4">
                  <c:v>46.650124069478906</c:v>
                </c:pt>
                <c:pt idx="5">
                  <c:v>53.722936102798798</c:v>
                </c:pt>
                <c:pt idx="6">
                  <c:v>58.95430218196789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26-483F-A116-EFCE2BDB9D39}"/>
            </c:ext>
          </c:extLst>
        </c:ser>
        <c:ser>
          <c:idx val="2"/>
          <c:order val="2"/>
          <c:tx>
            <c:strRef>
              <c:f>MAY190405_4_no_aggr!$J$4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26-483F-A116-EFCE2BDB9D39}"/>
            </c:ext>
          </c:extLst>
        </c:ser>
        <c:ser>
          <c:idx val="3"/>
          <c:order val="3"/>
          <c:tx>
            <c:strRef>
              <c:f>MAY190405_4_no_aggr!$K$4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11.124121779859484</c:v>
                </c:pt>
                <c:pt idx="3">
                  <c:v>5.7946554149085792</c:v>
                </c:pt>
                <c:pt idx="4">
                  <c:v>7.320099255583127</c:v>
                </c:pt>
                <c:pt idx="5">
                  <c:v>7.0058088364724505</c:v>
                </c:pt>
                <c:pt idx="6">
                  <c:v>7.0811033347056398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326-483F-A116-EFCE2BDB9D39}"/>
            </c:ext>
          </c:extLst>
        </c:ser>
        <c:ser>
          <c:idx val="4"/>
          <c:order val="4"/>
          <c:tx>
            <c:strRef>
              <c:f>MAY190405_4_no_aggr!$L$4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MAY190405_4_no_aggr!$AH$15:$AH$21</c:f>
              <c:numCache>
                <c:formatCode>0.00</c:formatCode>
                <c:ptCount val="7"/>
                <c:pt idx="0">
                  <c:v>67.0807453416149</c:v>
                </c:pt>
                <c:pt idx="1">
                  <c:v>33.80726698262243</c:v>
                </c:pt>
                <c:pt idx="2">
                  <c:v>23.770491803278688</c:v>
                </c:pt>
                <c:pt idx="3">
                  <c:v>26.638537271448669</c:v>
                </c:pt>
                <c:pt idx="4">
                  <c:v>21.174524400330853</c:v>
                </c:pt>
                <c:pt idx="5">
                  <c:v>18.482661503256466</c:v>
                </c:pt>
                <c:pt idx="6">
                  <c:v>15.994236311239192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326-483F-A116-EFCE2BDB9D39}"/>
            </c:ext>
          </c:extLst>
        </c:ser>
        <c:ser>
          <c:idx val="6"/>
          <c:order val="5"/>
          <c:tx>
            <c:strRef>
              <c:f>MAY190405_4_no_aggr!$N$4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2.0584602717167562E-2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326-483F-A116-EFCE2BDB9D39}"/>
            </c:ext>
          </c:extLst>
        </c:ser>
        <c:ser>
          <c:idx val="7"/>
          <c:order val="6"/>
          <c:tx>
            <c:strRef>
              <c:f>MAY190405_4_no_aggr!$O$4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MAY190405_4_no_aggr!$AK$15:$AK$21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0.47559966914805618</c:v>
                </c:pt>
                <c:pt idx="5">
                  <c:v>8.8012673825030793E-2</c:v>
                </c:pt>
                <c:pt idx="6">
                  <c:v>0.28818443804034588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326-483F-A116-EFCE2BDB9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MAY190405_5!$D$2</c:f>
              <c:strCache>
                <c:ptCount val="1"/>
                <c:pt idx="0">
                  <c:v>MAY190405_5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MAY190405_5!$D$7:$D$33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2.2106324984439722</c:v>
                </c:pt>
                <c:pt idx="8">
                  <c:v>0.12877470864722168</c:v>
                </c:pt>
                <c:pt idx="9">
                  <c:v>1.1010237589337453</c:v>
                </c:pt>
                <c:pt idx="10">
                  <c:v>2.9596720537419783</c:v>
                </c:pt>
                <c:pt idx="11">
                  <c:v>3.569205674672161</c:v>
                </c:pt>
                <c:pt idx="12">
                  <c:v>5.2218144356448386</c:v>
                </c:pt>
                <c:pt idx="13">
                  <c:v>6.6147275341789529</c:v>
                </c:pt>
                <c:pt idx="14">
                  <c:v>7.3680595797652</c:v>
                </c:pt>
                <c:pt idx="15">
                  <c:v>7.5011267787006632</c:v>
                </c:pt>
                <c:pt idx="16">
                  <c:v>7.6899963513832548</c:v>
                </c:pt>
                <c:pt idx="17">
                  <c:v>7.6084390359066818</c:v>
                </c:pt>
                <c:pt idx="18">
                  <c:v>7.3079647157298293</c:v>
                </c:pt>
                <c:pt idx="19">
                  <c:v>6.7950121262850649</c:v>
                </c:pt>
                <c:pt idx="20">
                  <c:v>4.8526602708561368</c:v>
                </c:pt>
                <c:pt idx="21">
                  <c:v>4.6852531496147485</c:v>
                </c:pt>
                <c:pt idx="22">
                  <c:v>4.4105337711673434</c:v>
                </c:pt>
                <c:pt idx="23">
                  <c:v>3.91689738801966</c:v>
                </c:pt>
                <c:pt idx="24">
                  <c:v>16.058206168308541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6A-48A8-9A48-A30A7CB76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MAY190405_5!$D$2</c:f>
              <c:strCache>
                <c:ptCount val="1"/>
                <c:pt idx="0">
                  <c:v>MAY190405_5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MAY190405_5!$E$7:$E$33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2.2106324984439722</c:v>
                </c:pt>
                <c:pt idx="8" formatCode="0.00">
                  <c:v>2.339407207091194</c:v>
                </c:pt>
                <c:pt idx="9" formatCode="0.00">
                  <c:v>3.4404309660249393</c:v>
                </c:pt>
                <c:pt idx="10" formatCode="0.00">
                  <c:v>6.4001030197669175</c:v>
                </c:pt>
                <c:pt idx="11" formatCode="0.00">
                  <c:v>9.9693086944390785</c:v>
                </c:pt>
                <c:pt idx="12" formatCode="0.00">
                  <c:v>15.191123130083916</c:v>
                </c:pt>
                <c:pt idx="13" formatCode="0.00">
                  <c:v>21.80585066426287</c:v>
                </c:pt>
                <c:pt idx="14" formatCode="0.00">
                  <c:v>29.173910244028072</c:v>
                </c:pt>
                <c:pt idx="15" formatCode="0.00">
                  <c:v>36.675037022728738</c:v>
                </c:pt>
                <c:pt idx="16" formatCode="0.00">
                  <c:v>44.365033374111995</c:v>
                </c:pt>
                <c:pt idx="17" formatCode="0.00">
                  <c:v>51.97347241001868</c:v>
                </c:pt>
                <c:pt idx="18" formatCode="0.00">
                  <c:v>59.281437125748511</c:v>
                </c:pt>
                <c:pt idx="19" formatCode="0.00">
                  <c:v>66.076449252033569</c:v>
                </c:pt>
                <c:pt idx="20" formatCode="0.00">
                  <c:v>70.929109522889703</c:v>
                </c:pt>
                <c:pt idx="21" formatCode="0.00">
                  <c:v>75.614362672504456</c:v>
                </c:pt>
                <c:pt idx="22" formatCode="0.00">
                  <c:v>80.024896443671793</c:v>
                </c:pt>
                <c:pt idx="23" formatCode="0.00">
                  <c:v>83.941793831691456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84-4CE5-90AC-DDFE1F8882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MAY190405_5!$H$7:$H$33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0.6</c:v>
                </c:pt>
                <c:pt idx="9">
                  <c:v>1.23</c:v>
                </c:pt>
                <c:pt idx="10">
                  <c:v>1.7</c:v>
                </c:pt>
                <c:pt idx="11">
                  <c:v>2.92</c:v>
                </c:pt>
                <c:pt idx="12">
                  <c:v>4.29</c:v>
                </c:pt>
                <c:pt idx="13">
                  <c:v>4.6230000000000002</c:v>
                </c:pt>
                <c:pt idx="14">
                  <c:v>5.4752153667054717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2F-48B2-A4FF-6B61A24183A3}"/>
            </c:ext>
          </c:extLst>
        </c:ser>
        <c:ser>
          <c:idx val="1"/>
          <c:order val="1"/>
          <c:tx>
            <c:strRef>
              <c:f>MAY190405_5!$I$4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MAY190405_5!$I$7:$I$33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1.85</c:v>
                </c:pt>
                <c:pt idx="10">
                  <c:v>4.54</c:v>
                </c:pt>
                <c:pt idx="11">
                  <c:v>8.1</c:v>
                </c:pt>
                <c:pt idx="12">
                  <c:v>14.44</c:v>
                </c:pt>
                <c:pt idx="13">
                  <c:v>20.513311688311688</c:v>
                </c:pt>
                <c:pt idx="14">
                  <c:v>23.379569266589055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2F-48B2-A4FF-6B61A24183A3}"/>
            </c:ext>
          </c:extLst>
        </c:ser>
        <c:ser>
          <c:idx val="2"/>
          <c:order val="2"/>
          <c:tx>
            <c:strRef>
              <c:f>MAY190405_5!$J$4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MAY190405_5!$J$7:$J$33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2F-48B2-A4FF-6B61A24183A3}"/>
            </c:ext>
          </c:extLst>
        </c:ser>
        <c:ser>
          <c:idx val="3"/>
          <c:order val="3"/>
          <c:tx>
            <c:strRef>
              <c:f>MAY190405_5!$K$4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10.31</c:v>
                </c:pt>
                <c:pt idx="8">
                  <c:v>0</c:v>
                </c:pt>
                <c:pt idx="9">
                  <c:v>2</c:v>
                </c:pt>
                <c:pt idx="10">
                  <c:v>3.18</c:v>
                </c:pt>
                <c:pt idx="11">
                  <c:v>2.66</c:v>
                </c:pt>
                <c:pt idx="12">
                  <c:v>2.56</c:v>
                </c:pt>
                <c:pt idx="13">
                  <c:v>3.2821298701298698</c:v>
                </c:pt>
                <c:pt idx="14">
                  <c:v>3.2771362048894059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2F-48B2-A4FF-6B61A24183A3}"/>
            </c:ext>
          </c:extLst>
        </c:ser>
        <c:ser>
          <c:idx val="4"/>
          <c:order val="4"/>
          <c:tx>
            <c:strRef>
              <c:f>MAY190405_5!$L$4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4.1100000000000003</c:v>
                </c:pt>
                <c:pt idx="11">
                  <c:v>2.93</c:v>
                </c:pt>
                <c:pt idx="12">
                  <c:v>2.66</c:v>
                </c:pt>
                <c:pt idx="13">
                  <c:v>2.4015584415584414</c:v>
                </c:pt>
                <c:pt idx="14">
                  <c:v>2.1980791618160653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D2F-48B2-A4FF-6B61A24183A3}"/>
            </c:ext>
          </c:extLst>
        </c:ser>
        <c:ser>
          <c:idx val="6"/>
          <c:order val="5"/>
          <c:tx>
            <c:strRef>
              <c:f>MAY190405_5!$N$4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D2F-48B2-A4FF-6B61A24183A3}"/>
            </c:ext>
          </c:extLst>
        </c:ser>
        <c:ser>
          <c:idx val="7"/>
          <c:order val="6"/>
          <c:tx>
            <c:strRef>
              <c:f>MAY190405_5!$O$4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D2F-48B2-A4FF-6B61A24183A3}"/>
            </c:ext>
          </c:extLst>
        </c:ser>
        <c:ser>
          <c:idx val="5"/>
          <c:order val="7"/>
          <c:tx>
            <c:strRef>
              <c:f>MAY190405_5!$M$4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D2F-48B2-A4FF-6B61A24183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MAY190405_5!$S$7:$S$33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24.212598425196852</c:v>
                </c:pt>
                <c:pt idx="10" formatCode="0.00">
                  <c:v>12.564671101256467</c:v>
                </c:pt>
                <c:pt idx="11" formatCode="0.00">
                  <c:v>17.57977122215533</c:v>
                </c:pt>
                <c:pt idx="12" formatCode="0.00">
                  <c:v>17.912317327766178</c:v>
                </c:pt>
                <c:pt idx="13" formatCode="0.00">
                  <c:v>15</c:v>
                </c:pt>
                <c:pt idx="14" formatCode="0.00">
                  <c:v>15.948777648428404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E9-4919-944E-464E219A7599}"/>
            </c:ext>
          </c:extLst>
        </c:ser>
        <c:ser>
          <c:idx val="1"/>
          <c:order val="1"/>
          <c:tx>
            <c:strRef>
              <c:f>MAY190405_5!$I$4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MAY190405_5!$T$7:$T$33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36.417322834645667</c:v>
                </c:pt>
                <c:pt idx="10" formatCode="0.00">
                  <c:v>33.555062823355506</c:v>
                </c:pt>
                <c:pt idx="11" formatCode="0.00">
                  <c:v>48.765803732691154</c:v>
                </c:pt>
                <c:pt idx="12" formatCode="0.00">
                  <c:v>60.292275574112736</c:v>
                </c:pt>
                <c:pt idx="13" formatCode="0.00">
                  <c:v>66.558441558441558</c:v>
                </c:pt>
                <c:pt idx="14" formatCode="0.00">
                  <c:v>68.102444703143178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E9-4919-944E-464E219A7599}"/>
            </c:ext>
          </c:extLst>
        </c:ser>
        <c:ser>
          <c:idx val="2"/>
          <c:order val="2"/>
          <c:tx>
            <c:strRef>
              <c:f>MAY190405_5!$J$4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MAY190405_5!$U$7:$U$33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E9-4919-944E-464E219A7599}"/>
            </c:ext>
          </c:extLst>
        </c:ser>
        <c:ser>
          <c:idx val="3"/>
          <c:order val="3"/>
          <c:tx>
            <c:strRef>
              <c:f>MAY190405_5!$K$4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39.370078740157481</c:v>
                </c:pt>
                <c:pt idx="10" formatCode="0.00">
                  <c:v>23.50332594235033</c:v>
                </c:pt>
                <c:pt idx="11" formatCode="0.00">
                  <c:v>16.014449127031909</c:v>
                </c:pt>
                <c:pt idx="12" formatCode="0.00">
                  <c:v>10.688935281837161</c:v>
                </c:pt>
                <c:pt idx="13" formatCode="0.00">
                  <c:v>10.649350649350648</c:v>
                </c:pt>
                <c:pt idx="14" formatCode="0.00">
                  <c:v>9.5459837019790434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3E9-4919-944E-464E219A7599}"/>
            </c:ext>
          </c:extLst>
        </c:ser>
        <c:ser>
          <c:idx val="4"/>
          <c:order val="4"/>
          <c:tx>
            <c:strRef>
              <c:f>MAY190405_5!$L$4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30.376940133037696</c:v>
                </c:pt>
                <c:pt idx="11" formatCode="0.00">
                  <c:v>17.639975918121614</c:v>
                </c:pt>
                <c:pt idx="12" formatCode="0.00">
                  <c:v>11.106471816283925</c:v>
                </c:pt>
                <c:pt idx="13" formatCode="0.00">
                  <c:v>7.7922077922077913</c:v>
                </c:pt>
                <c:pt idx="14" formatCode="0.00">
                  <c:v>6.4027939464493597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E9-4919-944E-464E219A7599}"/>
            </c:ext>
          </c:extLst>
        </c:ser>
        <c:ser>
          <c:idx val="6"/>
          <c:order val="5"/>
          <c:tx>
            <c:strRef>
              <c:f>MAY190405_5!$N$4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3E9-4919-944E-464E219A7599}"/>
            </c:ext>
          </c:extLst>
        </c:ser>
        <c:ser>
          <c:idx val="7"/>
          <c:order val="6"/>
          <c:tx>
            <c:strRef>
              <c:f>MAY190405_5!$O$4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3E9-4919-944E-464E219A7599}"/>
            </c:ext>
          </c:extLst>
        </c:ser>
        <c:ser>
          <c:idx val="5"/>
          <c:order val="7"/>
          <c:tx>
            <c:strRef>
              <c:f>MAY190405_5!$M$4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MAY190405_5!$X$7:$X$33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3E9-4919-944E-464E219A75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MAY190405_5!$H$4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MAY190405_5!$B$7:$B$33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MAY190405_5!$AD$7:$AD$33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24.212598425196852</c:v>
                </c:pt>
                <c:pt idx="10" formatCode="0.00">
                  <c:v>12.564671101256467</c:v>
                </c:pt>
                <c:pt idx="11" formatCode="0.00">
                  <c:v>17.57977122215533</c:v>
                </c:pt>
                <c:pt idx="12" formatCode="0.00">
                  <c:v>17.912317327766178</c:v>
                </c:pt>
                <c:pt idx="13" formatCode="0.00">
                  <c:v>15</c:v>
                </c:pt>
                <c:pt idx="14" formatCode="0.00">
                  <c:v>15.948777648428406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4A-403D-8017-74837357BBD9}"/>
            </c:ext>
          </c:extLst>
        </c:ser>
        <c:ser>
          <c:idx val="1"/>
          <c:order val="1"/>
          <c:tx>
            <c:strRef>
              <c:f>MAY190405_5!$I$4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MAY190405_5!$AE$7:$AE$33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36.417322834645667</c:v>
                </c:pt>
                <c:pt idx="10" formatCode="0.00">
                  <c:v>33.555062823355506</c:v>
                </c:pt>
                <c:pt idx="11" formatCode="0.00">
                  <c:v>48.765803732691154</c:v>
                </c:pt>
                <c:pt idx="12" formatCode="0.00">
                  <c:v>60.292275574112736</c:v>
                </c:pt>
                <c:pt idx="13" formatCode="0.00">
                  <c:v>66.558441558441558</c:v>
                </c:pt>
                <c:pt idx="14" formatCode="0.00">
                  <c:v>68.102444703143178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4A-403D-8017-74837357BBD9}"/>
            </c:ext>
          </c:extLst>
        </c:ser>
        <c:ser>
          <c:idx val="2"/>
          <c:order val="2"/>
          <c:tx>
            <c:strRef>
              <c:f>MAY190405_5!$J$4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MAY190405_5!$AF$7:$AF$33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4A-403D-8017-74837357BBD9}"/>
            </c:ext>
          </c:extLst>
        </c:ser>
        <c:ser>
          <c:idx val="3"/>
          <c:order val="3"/>
          <c:tx>
            <c:strRef>
              <c:f>MAY190405_5!$K$4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MAY190405_5!$AG$7:$AG$33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39.370078740157481</c:v>
                </c:pt>
                <c:pt idx="10" formatCode="0.00">
                  <c:v>23.50332594235033</c:v>
                </c:pt>
                <c:pt idx="11" formatCode="0.00">
                  <c:v>16.014449127031909</c:v>
                </c:pt>
                <c:pt idx="12" formatCode="0.00">
                  <c:v>10.688935281837162</c:v>
                </c:pt>
                <c:pt idx="13" formatCode="0.00">
                  <c:v>10.649350649350646</c:v>
                </c:pt>
                <c:pt idx="14" formatCode="0.00">
                  <c:v>9.5459837019790452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04A-403D-8017-74837357BBD9}"/>
            </c:ext>
          </c:extLst>
        </c:ser>
        <c:ser>
          <c:idx val="4"/>
          <c:order val="4"/>
          <c:tx>
            <c:strRef>
              <c:f>MAY190405_5!$L$4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MAY190405_5!$AH$7:$AH$33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30.376940133037696</c:v>
                </c:pt>
                <c:pt idx="11" formatCode="0.00">
                  <c:v>17.639975918121614</c:v>
                </c:pt>
                <c:pt idx="12" formatCode="0.00">
                  <c:v>11.106471816283925</c:v>
                </c:pt>
                <c:pt idx="13" formatCode="0.00">
                  <c:v>7.7922077922077913</c:v>
                </c:pt>
                <c:pt idx="14" formatCode="0.00">
                  <c:v>6.4027939464493615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04A-403D-8017-74837357BBD9}"/>
            </c:ext>
          </c:extLst>
        </c:ser>
        <c:ser>
          <c:idx val="6"/>
          <c:order val="5"/>
          <c:tx>
            <c:strRef>
              <c:f>MAY190405_5!$N$4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MAY190405_5!$AJ$7:$AJ$33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04A-403D-8017-74837357BBD9}"/>
            </c:ext>
          </c:extLst>
        </c:ser>
        <c:ser>
          <c:idx val="7"/>
          <c:order val="6"/>
          <c:tx>
            <c:strRef>
              <c:f>MAY190405_5!$O$4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MAY190405_5!$AK$7:$AK$33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04A-403D-8017-74837357BB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MAY190405_5!$H$4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MAY190405_5!$AD$15:$AD$21</c:f>
              <c:numCache>
                <c:formatCode>0.00</c:formatCode>
                <c:ptCount val="7"/>
                <c:pt idx="0">
                  <c:v>100</c:v>
                </c:pt>
                <c:pt idx="1">
                  <c:v>24.212598425196852</c:v>
                </c:pt>
                <c:pt idx="2">
                  <c:v>12.564671101256467</c:v>
                </c:pt>
                <c:pt idx="3">
                  <c:v>17.57977122215533</c:v>
                </c:pt>
                <c:pt idx="4">
                  <c:v>17.912317327766178</c:v>
                </c:pt>
                <c:pt idx="5">
                  <c:v>15</c:v>
                </c:pt>
                <c:pt idx="6">
                  <c:v>15.948777648428406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62-4695-8D55-8759F8F60C1C}"/>
            </c:ext>
          </c:extLst>
        </c:ser>
        <c:ser>
          <c:idx val="1"/>
          <c:order val="1"/>
          <c:tx>
            <c:strRef>
              <c:f>MAY190405_5!$I$4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MAY190405_5!$AE$15:$AE$21</c:f>
              <c:numCache>
                <c:formatCode>0.00</c:formatCode>
                <c:ptCount val="7"/>
                <c:pt idx="0">
                  <c:v>0</c:v>
                </c:pt>
                <c:pt idx="1">
                  <c:v>36.417322834645667</c:v>
                </c:pt>
                <c:pt idx="2">
                  <c:v>33.555062823355506</c:v>
                </c:pt>
                <c:pt idx="3">
                  <c:v>48.765803732691154</c:v>
                </c:pt>
                <c:pt idx="4">
                  <c:v>60.292275574112736</c:v>
                </c:pt>
                <c:pt idx="5">
                  <c:v>66.558441558441558</c:v>
                </c:pt>
                <c:pt idx="6">
                  <c:v>68.102444703143178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162-4695-8D55-8759F8F60C1C}"/>
            </c:ext>
          </c:extLst>
        </c:ser>
        <c:ser>
          <c:idx val="2"/>
          <c:order val="2"/>
          <c:tx>
            <c:strRef>
              <c:f>MAY190405_5!$J$4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MAY190405_5!$AF$15:$AF$21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162-4695-8D55-8759F8F60C1C}"/>
            </c:ext>
          </c:extLst>
        </c:ser>
        <c:ser>
          <c:idx val="3"/>
          <c:order val="3"/>
          <c:tx>
            <c:strRef>
              <c:f>MAY190405_5!$K$4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MAY190405_5!$AG$15:$AG$21</c:f>
              <c:numCache>
                <c:formatCode>0.00</c:formatCode>
                <c:ptCount val="7"/>
                <c:pt idx="0">
                  <c:v>0</c:v>
                </c:pt>
                <c:pt idx="1">
                  <c:v>39.370078740157481</c:v>
                </c:pt>
                <c:pt idx="2">
                  <c:v>23.50332594235033</c:v>
                </c:pt>
                <c:pt idx="3">
                  <c:v>16.014449127031909</c:v>
                </c:pt>
                <c:pt idx="4">
                  <c:v>10.688935281837162</c:v>
                </c:pt>
                <c:pt idx="5">
                  <c:v>10.649350649350646</c:v>
                </c:pt>
                <c:pt idx="6">
                  <c:v>9.5459837019790452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162-4695-8D55-8759F8F60C1C}"/>
            </c:ext>
          </c:extLst>
        </c:ser>
        <c:ser>
          <c:idx val="4"/>
          <c:order val="4"/>
          <c:tx>
            <c:strRef>
              <c:f>MAY190405_5!$L$4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MAY190405_5!$AH$15:$AH$21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30.376940133037696</c:v>
                </c:pt>
                <c:pt idx="3">
                  <c:v>17.639975918121614</c:v>
                </c:pt>
                <c:pt idx="4">
                  <c:v>11.106471816283925</c:v>
                </c:pt>
                <c:pt idx="5">
                  <c:v>7.7922077922077913</c:v>
                </c:pt>
                <c:pt idx="6">
                  <c:v>6.4027939464493615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162-4695-8D55-8759F8F60C1C}"/>
            </c:ext>
          </c:extLst>
        </c:ser>
        <c:ser>
          <c:idx val="6"/>
          <c:order val="5"/>
          <c:tx>
            <c:strRef>
              <c:f>MAY190405_5!$N$4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MAY190405_5!$AJ$15:$AJ$21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162-4695-8D55-8759F8F60C1C}"/>
            </c:ext>
          </c:extLst>
        </c:ser>
        <c:ser>
          <c:idx val="7"/>
          <c:order val="6"/>
          <c:tx>
            <c:strRef>
              <c:f>MAY190405_5!$O$4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MAY190405_5!$AK$15:$AK$21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162-4695-8D55-8759F8F60C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MAY190405_6!$D$2</c:f>
              <c:strCache>
                <c:ptCount val="1"/>
                <c:pt idx="0">
                  <c:v>MAY190405_6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MAY190405_6!$D$7:$D$33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2.5578950721498419</c:v>
                </c:pt>
                <c:pt idx="9">
                  <c:v>6.670276813302328</c:v>
                </c:pt>
                <c:pt idx="10">
                  <c:v>11.961265250215016</c:v>
                </c:pt>
                <c:pt idx="11">
                  <c:v>11.301882585289713</c:v>
                </c:pt>
                <c:pt idx="12">
                  <c:v>8.4158888924282493</c:v>
                </c:pt>
                <c:pt idx="13">
                  <c:v>8.2757302583378465</c:v>
                </c:pt>
                <c:pt idx="14">
                  <c:v>7.3328449017296844</c:v>
                </c:pt>
                <c:pt idx="15">
                  <c:v>5.1794986143407771</c:v>
                </c:pt>
                <c:pt idx="16">
                  <c:v>6.7722103653680756</c:v>
                </c:pt>
                <c:pt idx="17">
                  <c:v>6.1191985474468833</c:v>
                </c:pt>
                <c:pt idx="18">
                  <c:v>5.2400216608798136</c:v>
                </c:pt>
                <c:pt idx="19">
                  <c:v>4.6124932309750584</c:v>
                </c:pt>
                <c:pt idx="20">
                  <c:v>3.2969133246265088</c:v>
                </c:pt>
                <c:pt idx="21">
                  <c:v>2.9274041983881753</c:v>
                </c:pt>
                <c:pt idx="22">
                  <c:v>2.1087503583601439</c:v>
                </c:pt>
                <c:pt idx="23">
                  <c:v>1.7902080081546843</c:v>
                </c:pt>
                <c:pt idx="24">
                  <c:v>5.4375179180071989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45-4F4C-B598-1B766B438F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MAY190405_6!$D$2</c:f>
              <c:strCache>
                <c:ptCount val="1"/>
                <c:pt idx="0">
                  <c:v>MAY190405_6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MAY190405_6!$E$7:$E$33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2.5578950721498419</c:v>
                </c:pt>
                <c:pt idx="9" formatCode="0.00">
                  <c:v>9.2281718854521699</c:v>
                </c:pt>
                <c:pt idx="10" formatCode="0.00">
                  <c:v>21.189437135667184</c:v>
                </c:pt>
                <c:pt idx="11" formatCode="0.00">
                  <c:v>32.491319720956895</c:v>
                </c:pt>
                <c:pt idx="12" formatCode="0.00">
                  <c:v>40.907208613385144</c:v>
                </c:pt>
                <c:pt idx="13" formatCode="0.00">
                  <c:v>49.182938871722989</c:v>
                </c:pt>
                <c:pt idx="14" formatCode="0.00">
                  <c:v>56.515783773452675</c:v>
                </c:pt>
                <c:pt idx="15" formatCode="0.00">
                  <c:v>61.695282387793455</c:v>
                </c:pt>
                <c:pt idx="16" formatCode="0.00">
                  <c:v>68.467492753161537</c:v>
                </c:pt>
                <c:pt idx="17" formatCode="0.00">
                  <c:v>74.586691300608422</c:v>
                </c:pt>
                <c:pt idx="18" formatCode="0.00">
                  <c:v>79.826712961488241</c:v>
                </c:pt>
                <c:pt idx="19" formatCode="0.00">
                  <c:v>84.439206192463303</c:v>
                </c:pt>
                <c:pt idx="20" formatCode="0.00">
                  <c:v>87.736119517089804</c:v>
                </c:pt>
                <c:pt idx="21" formatCode="0.00">
                  <c:v>90.663523715477979</c:v>
                </c:pt>
                <c:pt idx="22" formatCode="0.00">
                  <c:v>92.772274073838119</c:v>
                </c:pt>
                <c:pt idx="23" formatCode="0.00">
                  <c:v>94.562482081992798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F7-4F3C-810E-0E9E5E51E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MAY190405_6!$H$4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MAY190405_6!$H$7:$H$33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0.56000000000000005</c:v>
                </c:pt>
                <c:pt idx="9">
                  <c:v>6.16</c:v>
                </c:pt>
                <c:pt idx="10">
                  <c:v>14.85</c:v>
                </c:pt>
                <c:pt idx="11">
                  <c:v>15.32</c:v>
                </c:pt>
                <c:pt idx="12">
                  <c:v>10.28</c:v>
                </c:pt>
                <c:pt idx="13">
                  <c:v>11.28</c:v>
                </c:pt>
                <c:pt idx="14">
                  <c:v>11.84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1E-4175-93F0-D9932E8138CD}"/>
            </c:ext>
          </c:extLst>
        </c:ser>
        <c:ser>
          <c:idx val="1"/>
          <c:order val="1"/>
          <c:tx>
            <c:strRef>
              <c:f>MAY190405_6!$I$4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MAY190405_6!$I$7:$I$33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2.12</c:v>
                </c:pt>
                <c:pt idx="9">
                  <c:v>7.48</c:v>
                </c:pt>
                <c:pt idx="10">
                  <c:v>15.94</c:v>
                </c:pt>
                <c:pt idx="11">
                  <c:v>9.3000000000000007</c:v>
                </c:pt>
                <c:pt idx="12">
                  <c:v>4.78</c:v>
                </c:pt>
                <c:pt idx="13">
                  <c:v>8</c:v>
                </c:pt>
                <c:pt idx="14">
                  <c:v>6.88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1E-4175-93F0-D9932E8138CD}"/>
            </c:ext>
          </c:extLst>
        </c:ser>
        <c:ser>
          <c:idx val="2"/>
          <c:order val="2"/>
          <c:tx>
            <c:strRef>
              <c:f>MAY190405_6!$J$4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MAY190405_6!$J$7:$J$33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31E-4175-93F0-D9932E8138CD}"/>
            </c:ext>
          </c:extLst>
        </c:ser>
        <c:ser>
          <c:idx val="3"/>
          <c:order val="3"/>
          <c:tx>
            <c:strRef>
              <c:f>MAY190405_6!$K$4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3.69</c:v>
                </c:pt>
                <c:pt idx="10">
                  <c:v>2.19</c:v>
                </c:pt>
                <c:pt idx="11">
                  <c:v>4.5599999999999996</c:v>
                </c:pt>
                <c:pt idx="12">
                  <c:v>1.9</c:v>
                </c:pt>
                <c:pt idx="13">
                  <c:v>2.36</c:v>
                </c:pt>
                <c:pt idx="14">
                  <c:v>1.84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31E-4175-93F0-D9932E8138CD}"/>
            </c:ext>
          </c:extLst>
        </c:ser>
        <c:ser>
          <c:idx val="4"/>
          <c:order val="4"/>
          <c:tx>
            <c:strRef>
              <c:f>MAY190405_6!$L$4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5.35</c:v>
                </c:pt>
                <c:pt idx="9">
                  <c:v>2.5299999999999998</c:v>
                </c:pt>
                <c:pt idx="10">
                  <c:v>6.8900000000000006</c:v>
                </c:pt>
                <c:pt idx="11">
                  <c:v>2.94</c:v>
                </c:pt>
                <c:pt idx="12">
                  <c:v>5.24</c:v>
                </c:pt>
                <c:pt idx="13">
                  <c:v>5.04</c:v>
                </c:pt>
                <c:pt idx="14">
                  <c:v>4.88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31E-4175-93F0-D9932E8138CD}"/>
            </c:ext>
          </c:extLst>
        </c:ser>
        <c:ser>
          <c:idx val="6"/>
          <c:order val="5"/>
          <c:tx>
            <c:strRef>
              <c:f>MAY190405_6!$N$4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31E-4175-93F0-D9932E8138CD}"/>
            </c:ext>
          </c:extLst>
        </c:ser>
        <c:ser>
          <c:idx val="7"/>
          <c:order val="6"/>
          <c:tx>
            <c:strRef>
              <c:f>MAY190405_6!$O$4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31E-4175-93F0-D9932E8138CD}"/>
            </c:ext>
          </c:extLst>
        </c:ser>
        <c:ser>
          <c:idx val="5"/>
          <c:order val="7"/>
          <c:tx>
            <c:strRef>
              <c:f>MAY190405_6!$M$4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31E-4175-93F0-D9932E813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MAY190405_6!$H$4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MAY190405_6!$S$7:$S$33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6.9738480697384819</c:v>
                </c:pt>
                <c:pt idx="9" formatCode="0.00">
                  <c:v>31.017119838872102</c:v>
                </c:pt>
                <c:pt idx="10" formatCode="0.00">
                  <c:v>37.246049661399553</c:v>
                </c:pt>
                <c:pt idx="11" formatCode="0.00">
                  <c:v>47.696139476961399</c:v>
                </c:pt>
                <c:pt idx="12" formatCode="0.00">
                  <c:v>46.306306306306318</c:v>
                </c:pt>
                <c:pt idx="13" formatCode="0.00">
                  <c:v>42.278860569715143</c:v>
                </c:pt>
                <c:pt idx="14" formatCode="0.00">
                  <c:v>46.540880503144656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0D-4251-B848-5E934A82E414}"/>
            </c:ext>
          </c:extLst>
        </c:ser>
        <c:ser>
          <c:idx val="1"/>
          <c:order val="1"/>
          <c:tx>
            <c:strRef>
              <c:f>MAY190405_6!$I$4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MAY190405_6!$T$7:$T$33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26.400996264009965</c:v>
                </c:pt>
                <c:pt idx="9" formatCode="0.00">
                  <c:v>37.66364551863041</c:v>
                </c:pt>
                <c:pt idx="10" formatCode="0.00">
                  <c:v>39.9799347880612</c:v>
                </c:pt>
                <c:pt idx="11" formatCode="0.00">
                  <c:v>28.953922789539234</c:v>
                </c:pt>
                <c:pt idx="12" formatCode="0.00">
                  <c:v>21.531531531531535</c:v>
                </c:pt>
                <c:pt idx="13" formatCode="0.00">
                  <c:v>29.985007496251875</c:v>
                </c:pt>
                <c:pt idx="14" formatCode="0.00">
                  <c:v>27.044025157232706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0D-4251-B848-5E934A82E414}"/>
            </c:ext>
          </c:extLst>
        </c:ser>
        <c:ser>
          <c:idx val="2"/>
          <c:order val="2"/>
          <c:tx>
            <c:strRef>
              <c:f>MAY190405_6!$J$4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MAY190405_6!$U$7:$U$33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0D-4251-B848-5E934A82E414}"/>
            </c:ext>
          </c:extLst>
        </c:ser>
        <c:ser>
          <c:idx val="3"/>
          <c:order val="3"/>
          <c:tx>
            <c:strRef>
              <c:f>MAY190405_6!$K$4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18.580060422960724</c:v>
                </c:pt>
                <c:pt idx="10" formatCode="0.00">
                  <c:v>5.4928517682468021</c:v>
                </c:pt>
                <c:pt idx="11" formatCode="0.00">
                  <c:v>14.196762141967621</c:v>
                </c:pt>
                <c:pt idx="12" formatCode="0.00">
                  <c:v>8.5585585585585608</c:v>
                </c:pt>
                <c:pt idx="13" formatCode="0.00">
                  <c:v>8.8455772113943034</c:v>
                </c:pt>
                <c:pt idx="14" formatCode="0.00">
                  <c:v>7.2327044025157239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90D-4251-B848-5E934A82E414}"/>
            </c:ext>
          </c:extLst>
        </c:ser>
        <c:ser>
          <c:idx val="4"/>
          <c:order val="4"/>
          <c:tx>
            <c:strRef>
              <c:f>MAY190405_6!$L$4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66.625155666251558</c:v>
                </c:pt>
                <c:pt idx="9" formatCode="0.00">
                  <c:v>12.739174219536753</c:v>
                </c:pt>
                <c:pt idx="10" formatCode="0.00">
                  <c:v>17.281163782292452</c:v>
                </c:pt>
                <c:pt idx="11" formatCode="0.00">
                  <c:v>9.1531755915317561</c:v>
                </c:pt>
                <c:pt idx="12" formatCode="0.00">
                  <c:v>23.603603603603609</c:v>
                </c:pt>
                <c:pt idx="13" formatCode="0.00">
                  <c:v>18.890554722638679</c:v>
                </c:pt>
                <c:pt idx="14" formatCode="0.00">
                  <c:v>19.182389937106919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90D-4251-B848-5E934A82E414}"/>
            </c:ext>
          </c:extLst>
        </c:ser>
        <c:ser>
          <c:idx val="6"/>
          <c:order val="5"/>
          <c:tx>
            <c:strRef>
              <c:f>MAY190405_6!$N$4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90D-4251-B848-5E934A82E414}"/>
            </c:ext>
          </c:extLst>
        </c:ser>
        <c:ser>
          <c:idx val="7"/>
          <c:order val="6"/>
          <c:tx>
            <c:strRef>
              <c:f>MAY190405_6!$O$4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90D-4251-B848-5E934A82E414}"/>
            </c:ext>
          </c:extLst>
        </c:ser>
        <c:ser>
          <c:idx val="5"/>
          <c:order val="7"/>
          <c:tx>
            <c:strRef>
              <c:f>MAY190405_6!$M$4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MAY190405_6!$X$7:$X$33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90D-4251-B848-5E934A82E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MAY190405_6!$H$4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MAY190405_6!$B$7:$B$33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MAY190405_6!$AD$7:$AD$33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6.9738480697384819</c:v>
                </c:pt>
                <c:pt idx="9" formatCode="0.00">
                  <c:v>31.017119838872105</c:v>
                </c:pt>
                <c:pt idx="10" formatCode="0.00">
                  <c:v>37.246049661399546</c:v>
                </c:pt>
                <c:pt idx="11" formatCode="0.00">
                  <c:v>47.696139476961385</c:v>
                </c:pt>
                <c:pt idx="12" formatCode="0.00">
                  <c:v>46.306306306306304</c:v>
                </c:pt>
                <c:pt idx="13" formatCode="0.00">
                  <c:v>42.278860569715143</c:v>
                </c:pt>
                <c:pt idx="14" formatCode="0.00">
                  <c:v>46.540880503144656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8E-4D4E-8E4E-C6CC2FA4081C}"/>
            </c:ext>
          </c:extLst>
        </c:ser>
        <c:ser>
          <c:idx val="1"/>
          <c:order val="1"/>
          <c:tx>
            <c:strRef>
              <c:f>MAY190405_6!$I$4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MAY190405_6!$AE$7:$AE$33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26.400996264009965</c:v>
                </c:pt>
                <c:pt idx="9" formatCode="0.00">
                  <c:v>37.663645518630418</c:v>
                </c:pt>
                <c:pt idx="10" formatCode="0.00">
                  <c:v>39.979934788061193</c:v>
                </c:pt>
                <c:pt idx="11" formatCode="0.00">
                  <c:v>28.953922789539224</c:v>
                </c:pt>
                <c:pt idx="12" formatCode="0.00">
                  <c:v>21.531531531531531</c:v>
                </c:pt>
                <c:pt idx="13" formatCode="0.00">
                  <c:v>29.985007496251875</c:v>
                </c:pt>
                <c:pt idx="14" formatCode="0.00">
                  <c:v>27.044025157232703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68E-4D4E-8E4E-C6CC2FA4081C}"/>
            </c:ext>
          </c:extLst>
        </c:ser>
        <c:ser>
          <c:idx val="2"/>
          <c:order val="2"/>
          <c:tx>
            <c:strRef>
              <c:f>MAY190405_6!$J$4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MAY190405_6!$AF$7:$AF$33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68E-4D4E-8E4E-C6CC2FA4081C}"/>
            </c:ext>
          </c:extLst>
        </c:ser>
        <c:ser>
          <c:idx val="3"/>
          <c:order val="3"/>
          <c:tx>
            <c:strRef>
              <c:f>MAY190405_6!$K$4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MAY190405_6!$AG$7:$AG$33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18.580060422960727</c:v>
                </c:pt>
                <c:pt idx="10" formatCode="0.00">
                  <c:v>5.4928517682468012</c:v>
                </c:pt>
                <c:pt idx="11" formatCode="0.00">
                  <c:v>14.196762141967618</c:v>
                </c:pt>
                <c:pt idx="12" formatCode="0.00">
                  <c:v>8.5585585585585591</c:v>
                </c:pt>
                <c:pt idx="13" formatCode="0.00">
                  <c:v>8.8455772113943034</c:v>
                </c:pt>
                <c:pt idx="14" formatCode="0.00">
                  <c:v>7.2327044025157239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68E-4D4E-8E4E-C6CC2FA4081C}"/>
            </c:ext>
          </c:extLst>
        </c:ser>
        <c:ser>
          <c:idx val="4"/>
          <c:order val="4"/>
          <c:tx>
            <c:strRef>
              <c:f>MAY190405_6!$L$4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MAY190405_6!$AH$7:$AH$33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66.625155666251558</c:v>
                </c:pt>
                <c:pt idx="9" formatCode="0.00">
                  <c:v>12.739174219536755</c:v>
                </c:pt>
                <c:pt idx="10" formatCode="0.00">
                  <c:v>17.281163782292449</c:v>
                </c:pt>
                <c:pt idx="11" formatCode="0.00">
                  <c:v>9.1531755915317525</c:v>
                </c:pt>
                <c:pt idx="12" formatCode="0.00">
                  <c:v>23.603603603603602</c:v>
                </c:pt>
                <c:pt idx="13" formatCode="0.00">
                  <c:v>18.890554722638679</c:v>
                </c:pt>
                <c:pt idx="14" formatCode="0.00">
                  <c:v>19.182389937106919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68E-4D4E-8E4E-C6CC2FA4081C}"/>
            </c:ext>
          </c:extLst>
        </c:ser>
        <c:ser>
          <c:idx val="6"/>
          <c:order val="5"/>
          <c:tx>
            <c:strRef>
              <c:f>MAY190405_6!$N$4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MAY190405_6!$AJ$7:$AJ$33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68E-4D4E-8E4E-C6CC2FA4081C}"/>
            </c:ext>
          </c:extLst>
        </c:ser>
        <c:ser>
          <c:idx val="7"/>
          <c:order val="6"/>
          <c:tx>
            <c:strRef>
              <c:f>MAY190405_6!$O$4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MAY190405_6!$AK$7:$AK$33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68E-4D4E-8E4E-C6CC2FA408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MAY190405_6!$H$4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MAY190405_6!$AD$15:$AD$21</c:f>
              <c:numCache>
                <c:formatCode>0.00</c:formatCode>
                <c:ptCount val="7"/>
                <c:pt idx="0">
                  <c:v>6.9738480697384819</c:v>
                </c:pt>
                <c:pt idx="1">
                  <c:v>31.017119838872105</c:v>
                </c:pt>
                <c:pt idx="2">
                  <c:v>37.246049661399546</c:v>
                </c:pt>
                <c:pt idx="3">
                  <c:v>47.696139476961385</c:v>
                </c:pt>
                <c:pt idx="4">
                  <c:v>46.306306306306304</c:v>
                </c:pt>
                <c:pt idx="5">
                  <c:v>42.278860569715143</c:v>
                </c:pt>
                <c:pt idx="6">
                  <c:v>46.540880503144656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DF-4C4C-9069-10D4DB5DA694}"/>
            </c:ext>
          </c:extLst>
        </c:ser>
        <c:ser>
          <c:idx val="1"/>
          <c:order val="1"/>
          <c:tx>
            <c:strRef>
              <c:f>MAY190405_6!$I$4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MAY190405_6!$AE$15:$AE$21</c:f>
              <c:numCache>
                <c:formatCode>0.00</c:formatCode>
                <c:ptCount val="7"/>
                <c:pt idx="0">
                  <c:v>26.400996264009965</c:v>
                </c:pt>
                <c:pt idx="1">
                  <c:v>37.663645518630418</c:v>
                </c:pt>
                <c:pt idx="2">
                  <c:v>39.979934788061193</c:v>
                </c:pt>
                <c:pt idx="3">
                  <c:v>28.953922789539224</c:v>
                </c:pt>
                <c:pt idx="4">
                  <c:v>21.531531531531531</c:v>
                </c:pt>
                <c:pt idx="5">
                  <c:v>29.985007496251875</c:v>
                </c:pt>
                <c:pt idx="6">
                  <c:v>27.044025157232703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DF-4C4C-9069-10D4DB5DA694}"/>
            </c:ext>
          </c:extLst>
        </c:ser>
        <c:ser>
          <c:idx val="2"/>
          <c:order val="2"/>
          <c:tx>
            <c:strRef>
              <c:f>MAY190405_6!$J$4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MAY190405_6!$AF$15:$AF$21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DF-4C4C-9069-10D4DB5DA694}"/>
            </c:ext>
          </c:extLst>
        </c:ser>
        <c:ser>
          <c:idx val="3"/>
          <c:order val="3"/>
          <c:tx>
            <c:strRef>
              <c:f>MAY190405_6!$K$4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MAY190405_6!$AG$15:$AG$21</c:f>
              <c:numCache>
                <c:formatCode>0.00</c:formatCode>
                <c:ptCount val="7"/>
                <c:pt idx="0">
                  <c:v>0</c:v>
                </c:pt>
                <c:pt idx="1">
                  <c:v>18.580060422960727</c:v>
                </c:pt>
                <c:pt idx="2">
                  <c:v>5.4928517682468012</c:v>
                </c:pt>
                <c:pt idx="3">
                  <c:v>14.196762141967618</c:v>
                </c:pt>
                <c:pt idx="4">
                  <c:v>8.5585585585585591</c:v>
                </c:pt>
                <c:pt idx="5">
                  <c:v>8.8455772113943034</c:v>
                </c:pt>
                <c:pt idx="6">
                  <c:v>7.2327044025157239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DF-4C4C-9069-10D4DB5DA694}"/>
            </c:ext>
          </c:extLst>
        </c:ser>
        <c:ser>
          <c:idx val="4"/>
          <c:order val="4"/>
          <c:tx>
            <c:strRef>
              <c:f>MAY190405_6!$L$4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MAY190405_6!$AH$15:$AH$21</c:f>
              <c:numCache>
                <c:formatCode>0.00</c:formatCode>
                <c:ptCount val="7"/>
                <c:pt idx="0">
                  <c:v>66.625155666251558</c:v>
                </c:pt>
                <c:pt idx="1">
                  <c:v>12.739174219536755</c:v>
                </c:pt>
                <c:pt idx="2">
                  <c:v>17.281163782292449</c:v>
                </c:pt>
                <c:pt idx="3">
                  <c:v>9.1531755915317525</c:v>
                </c:pt>
                <c:pt idx="4">
                  <c:v>23.603603603603602</c:v>
                </c:pt>
                <c:pt idx="5">
                  <c:v>18.890554722638679</c:v>
                </c:pt>
                <c:pt idx="6">
                  <c:v>19.182389937106919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9DF-4C4C-9069-10D4DB5DA694}"/>
            </c:ext>
          </c:extLst>
        </c:ser>
        <c:ser>
          <c:idx val="6"/>
          <c:order val="5"/>
          <c:tx>
            <c:strRef>
              <c:f>MAY190405_6!$N$4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MAY190405_6!$AJ$15:$AJ$21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9DF-4C4C-9069-10D4DB5DA694}"/>
            </c:ext>
          </c:extLst>
        </c:ser>
        <c:ser>
          <c:idx val="7"/>
          <c:order val="6"/>
          <c:tx>
            <c:strRef>
              <c:f>MAY190405_6!$O$4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MAY190405_6!$AC$15:$AC$21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MAY190405_6!$AK$15:$AK$21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9DF-4C4C-9069-10D4DB5DA6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MAY190405_7!$D$2</c:f>
              <c:strCache>
                <c:ptCount val="1"/>
                <c:pt idx="0">
                  <c:v>MAY190405_7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MAY190405_7!$B$7:$B$33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MAY190405_7!$D$7:$D$33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1.0218978102189782</c:v>
                </c:pt>
                <c:pt idx="6">
                  <c:v>2.156021897810219</c:v>
                </c:pt>
                <c:pt idx="7">
                  <c:v>5.8257299270072993</c:v>
                </c:pt>
                <c:pt idx="8">
                  <c:v>8.344890510948904</c:v>
                </c:pt>
                <c:pt idx="9">
                  <c:v>12.627737226277372</c:v>
                </c:pt>
                <c:pt idx="10">
                  <c:v>14.78102189781022</c:v>
                </c:pt>
                <c:pt idx="11">
                  <c:v>7.7463503649635044</c:v>
                </c:pt>
                <c:pt idx="12">
                  <c:v>8.4169708029197086</c:v>
                </c:pt>
                <c:pt idx="13">
                  <c:v>7.5556569343065689</c:v>
                </c:pt>
                <c:pt idx="14">
                  <c:v>6.0675182481751824</c:v>
                </c:pt>
                <c:pt idx="15">
                  <c:v>4.5748175182481754</c:v>
                </c:pt>
                <c:pt idx="16">
                  <c:v>4.2828467153284668</c:v>
                </c:pt>
                <c:pt idx="17">
                  <c:v>3.5246350364963508</c:v>
                </c:pt>
                <c:pt idx="18">
                  <c:v>2.3905109489051095</c:v>
                </c:pt>
                <c:pt idx="19">
                  <c:v>2.1934306569343067</c:v>
                </c:pt>
                <c:pt idx="20">
                  <c:v>1.6186131386861313</c:v>
                </c:pt>
                <c:pt idx="21">
                  <c:v>1.3832116788321167</c:v>
                </c:pt>
                <c:pt idx="22">
                  <c:v>2.0483576642335763</c:v>
                </c:pt>
                <c:pt idx="23">
                  <c:v>2.7864963503649633</c:v>
                </c:pt>
                <c:pt idx="24">
                  <c:v>0.65328467153284675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D0-4A35-ACC3-9BAB69193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MAY190405_7!$D$2</c:f>
              <c:strCache>
                <c:ptCount val="1"/>
                <c:pt idx="0">
                  <c:v>MAY190405_7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MAY190405_7!$B$7:$B$33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MAY190405_7!$E$7:$E$33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1.0218978102189782</c:v>
                </c:pt>
                <c:pt idx="6" formatCode="0.00">
                  <c:v>3.1779197080291972</c:v>
                </c:pt>
                <c:pt idx="7" formatCode="0.00">
                  <c:v>9.0036496350364956</c:v>
                </c:pt>
                <c:pt idx="8" formatCode="0.00">
                  <c:v>17.3485401459854</c:v>
                </c:pt>
                <c:pt idx="9" formatCode="0.00">
                  <c:v>29.976277372262771</c:v>
                </c:pt>
                <c:pt idx="10" formatCode="0.00">
                  <c:v>44.757299270072991</c:v>
                </c:pt>
                <c:pt idx="11" formatCode="0.00">
                  <c:v>52.503649635036496</c:v>
                </c:pt>
                <c:pt idx="12" formatCode="0.00">
                  <c:v>60.920620437956202</c:v>
                </c:pt>
                <c:pt idx="13" formatCode="0.00">
                  <c:v>68.476277372262771</c:v>
                </c:pt>
                <c:pt idx="14" formatCode="0.00">
                  <c:v>74.543795620437947</c:v>
                </c:pt>
                <c:pt idx="15" formatCode="0.00">
                  <c:v>79.118613138686129</c:v>
                </c:pt>
                <c:pt idx="16" formatCode="0.00">
                  <c:v>83.40145985401459</c:v>
                </c:pt>
                <c:pt idx="17" formatCode="0.00">
                  <c:v>86.926094890510939</c:v>
                </c:pt>
                <c:pt idx="18" formatCode="0.00">
                  <c:v>89.316605839416042</c:v>
                </c:pt>
                <c:pt idx="19" formatCode="0.00">
                  <c:v>91.510036496350352</c:v>
                </c:pt>
                <c:pt idx="20" formatCode="0.00">
                  <c:v>93.128649635036481</c:v>
                </c:pt>
                <c:pt idx="21" formatCode="0.00">
                  <c:v>94.511861313868593</c:v>
                </c:pt>
                <c:pt idx="22" formatCode="0.00">
                  <c:v>96.560218978102171</c:v>
                </c:pt>
                <c:pt idx="23" formatCode="0.00">
                  <c:v>99.346715328467127</c:v>
                </c:pt>
                <c:pt idx="24" formatCode="0.00">
                  <c:v>99.999999999999972</c:v>
                </c:pt>
                <c:pt idx="25" formatCode="0.00">
                  <c:v>99.999999999999972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AF-4410-A175-D542757524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MAY190405_7!$H$7:$H$33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11.2</c:v>
                </c:pt>
                <c:pt idx="6">
                  <c:v>11.98</c:v>
                </c:pt>
                <c:pt idx="7">
                  <c:v>21.49</c:v>
                </c:pt>
                <c:pt idx="8">
                  <c:v>31.93</c:v>
                </c:pt>
                <c:pt idx="9">
                  <c:v>59.87</c:v>
                </c:pt>
                <c:pt idx="10">
                  <c:v>79.259999999999991</c:v>
                </c:pt>
                <c:pt idx="11">
                  <c:v>31.980150046889655</c:v>
                </c:pt>
                <c:pt idx="12">
                  <c:v>36.261959654178668</c:v>
                </c:pt>
                <c:pt idx="13">
                  <c:v>16.581261872455897</c:v>
                </c:pt>
                <c:pt idx="14">
                  <c:v>26.695530726256983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81-474F-BD75-B8C1633BC41A}"/>
            </c:ext>
          </c:extLst>
        </c:ser>
        <c:ser>
          <c:idx val="1"/>
          <c:order val="1"/>
          <c:tx>
            <c:strRef>
              <c:f>MAY190405_7!$I$4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MAY190405_7!$I$7:$I$33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12.21</c:v>
                </c:pt>
                <c:pt idx="8">
                  <c:v>27.3</c:v>
                </c:pt>
                <c:pt idx="9">
                  <c:v>46.11</c:v>
                </c:pt>
                <c:pt idx="10">
                  <c:v>59.84</c:v>
                </c:pt>
                <c:pt idx="11">
                  <c:v>33.811378555798697</c:v>
                </c:pt>
                <c:pt idx="12">
                  <c:v>30.865201729106627</c:v>
                </c:pt>
                <c:pt idx="13">
                  <c:v>21.781967435549525</c:v>
                </c:pt>
                <c:pt idx="14">
                  <c:v>25.793296089385475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81-474F-BD75-B8C1633BC41A}"/>
            </c:ext>
          </c:extLst>
        </c:ser>
        <c:ser>
          <c:idx val="2"/>
          <c:order val="2"/>
          <c:tx>
            <c:strRef>
              <c:f>MAY190405_7!$J$4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MAY190405_7!$J$7:$J$33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781-474F-BD75-B8C1633BC41A}"/>
            </c:ext>
          </c:extLst>
        </c:ser>
        <c:ser>
          <c:idx val="3"/>
          <c:order val="3"/>
          <c:tx>
            <c:strRef>
              <c:f>MAY190405_7!$K$4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11.5</c:v>
                </c:pt>
                <c:pt idx="7">
                  <c:v>18.600000000000001</c:v>
                </c:pt>
                <c:pt idx="8">
                  <c:v>5.25</c:v>
                </c:pt>
                <c:pt idx="9">
                  <c:v>5.84</c:v>
                </c:pt>
                <c:pt idx="10">
                  <c:v>5.26</c:v>
                </c:pt>
                <c:pt idx="11">
                  <c:v>5.7060018755861206</c:v>
                </c:pt>
                <c:pt idx="12">
                  <c:v>4.3067723342939486</c:v>
                </c:pt>
                <c:pt idx="13">
                  <c:v>2.1188059701492539</c:v>
                </c:pt>
                <c:pt idx="14">
                  <c:v>2.5740223463687149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781-474F-BD75-B8C1633BC41A}"/>
            </c:ext>
          </c:extLst>
        </c:ser>
        <c:ser>
          <c:idx val="4"/>
          <c:order val="4"/>
          <c:tx>
            <c:strRef>
              <c:f>MAY190405_7!$L$4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11.56</c:v>
                </c:pt>
                <c:pt idx="8">
                  <c:v>27.16</c:v>
                </c:pt>
                <c:pt idx="9">
                  <c:v>26.63</c:v>
                </c:pt>
                <c:pt idx="10">
                  <c:v>18.059999999999999</c:v>
                </c:pt>
                <c:pt idx="11">
                  <c:v>13.402469521725539</c:v>
                </c:pt>
                <c:pt idx="12">
                  <c:v>20.816066282420749</c:v>
                </c:pt>
                <c:pt idx="13">
                  <c:v>9.5988331071913162</c:v>
                </c:pt>
                <c:pt idx="14">
                  <c:v>11.437150837988826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81-474F-BD75-B8C1633BC41A}"/>
            </c:ext>
          </c:extLst>
        </c:ser>
        <c:ser>
          <c:idx val="6"/>
          <c:order val="5"/>
          <c:tx>
            <c:strRef>
              <c:f>MAY190405_7!$N$4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781-474F-BD75-B8C1633BC41A}"/>
            </c:ext>
          </c:extLst>
        </c:ser>
        <c:ser>
          <c:idx val="7"/>
          <c:order val="6"/>
          <c:tx>
            <c:strRef>
              <c:f>MAY190405_7!$O$4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32.729131614654001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81-474F-BD75-B8C1633BC41A}"/>
            </c:ext>
          </c:extLst>
        </c:ser>
        <c:ser>
          <c:idx val="5"/>
          <c:order val="7"/>
          <c:tx>
            <c:strRef>
              <c:f>MAY190405_7!$M$4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781-474F-BD75-B8C1633BC4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MAY190405_7!$H$4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MAY190405_7!$B$7:$B$33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MAY190405_7!$S$7:$S$33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51.0221465076661</c:v>
                </c:pt>
                <c:pt idx="7">
                  <c:v>33.651738177262757</c:v>
                </c:pt>
                <c:pt idx="8" formatCode="0.00">
                  <c:v>34.842863378437364</c:v>
                </c:pt>
                <c:pt idx="9" formatCode="0.00">
                  <c:v>43.243048031780432</c:v>
                </c:pt>
                <c:pt idx="10" formatCode="0.00">
                  <c:v>48.799408939785742</c:v>
                </c:pt>
                <c:pt idx="11" formatCode="0.00">
                  <c:v>37.668021256642696</c:v>
                </c:pt>
                <c:pt idx="12" formatCode="0.00">
                  <c:v>39.308357348703161</c:v>
                </c:pt>
                <c:pt idx="13" formatCode="0.00">
                  <c:v>20.023260321767779</c:v>
                </c:pt>
                <c:pt idx="14" formatCode="0.00">
                  <c:v>40.143655227454111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FE-490E-AA37-4A72F30B32EB}"/>
            </c:ext>
          </c:extLst>
        </c:ser>
        <c:ser>
          <c:idx val="1"/>
          <c:order val="1"/>
          <c:tx>
            <c:strRef>
              <c:f>MAY190405_7!$I$4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MAY190405_7!$T$7:$T$33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19.119949890385215</c:v>
                </c:pt>
                <c:pt idx="8" formatCode="0.00">
                  <c:v>29.790484504583151</c:v>
                </c:pt>
                <c:pt idx="9" formatCode="0.00">
                  <c:v>33.304442036836406</c:v>
                </c:pt>
                <c:pt idx="10" formatCode="0.00">
                  <c:v>36.842753355498097</c:v>
                </c:pt>
                <c:pt idx="11" formatCode="0.00">
                  <c:v>39.824945295404824</c:v>
                </c:pt>
                <c:pt idx="12" formatCode="0.00">
                  <c:v>33.458213256484143</c:v>
                </c:pt>
                <c:pt idx="13" formatCode="0.00">
                  <c:v>26.303547199069587</c:v>
                </c:pt>
                <c:pt idx="14" formatCode="0.00">
                  <c:v>38.78691141260974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FE-490E-AA37-4A72F30B32EB}"/>
            </c:ext>
          </c:extLst>
        </c:ser>
        <c:ser>
          <c:idx val="2"/>
          <c:order val="2"/>
          <c:tx>
            <c:strRef>
              <c:f>MAY190405_7!$J$4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MAY190405_7!$U$7:$U$33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FE-490E-AA37-4A72F30B32EB}"/>
            </c:ext>
          </c:extLst>
        </c:ser>
        <c:ser>
          <c:idx val="3"/>
          <c:order val="3"/>
          <c:tx>
            <c:strRef>
              <c:f>MAY190405_7!$K$4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48.9778534923339</c:v>
                </c:pt>
                <c:pt idx="7">
                  <c:v>29.126213592233011</c:v>
                </c:pt>
                <c:pt idx="8" formatCode="0.00">
                  <c:v>5.7289393278044525</c:v>
                </c:pt>
                <c:pt idx="9" formatCode="0.00">
                  <c:v>4.2181292885518245</c:v>
                </c:pt>
                <c:pt idx="10" formatCode="0.00">
                  <c:v>3.2385174239625663</c:v>
                </c:pt>
                <c:pt idx="11" formatCode="0.00">
                  <c:v>6.7208502657080338</c:v>
                </c:pt>
                <c:pt idx="12" formatCode="0.00">
                  <c:v>4.6685878962536025</c:v>
                </c:pt>
                <c:pt idx="13" formatCode="0.00">
                  <c:v>2.5586353944562901</c:v>
                </c:pt>
                <c:pt idx="14" formatCode="0.00">
                  <c:v>3.8707102952913002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FE-490E-AA37-4A72F30B32EB}"/>
            </c:ext>
          </c:extLst>
        </c:ser>
        <c:ser>
          <c:idx val="4"/>
          <c:order val="4"/>
          <c:tx>
            <c:strRef>
              <c:f>MAY190405_7!$L$4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18.10209834011901</c:v>
                </c:pt>
                <c:pt idx="8" formatCode="0.00">
                  <c:v>29.637712789175033</c:v>
                </c:pt>
                <c:pt idx="9" formatCode="0.00">
                  <c:v>19.234380642831347</c:v>
                </c:pt>
                <c:pt idx="10" formatCode="0.00">
                  <c:v>11.119320280753602</c:v>
                </c:pt>
                <c:pt idx="11" formatCode="0.00">
                  <c:v>15.78618318224445</c:v>
                </c:pt>
                <c:pt idx="12" formatCode="0.00">
                  <c:v>22.564841498559076</c:v>
                </c:pt>
                <c:pt idx="13" formatCode="0.00">
                  <c:v>11.591393680945918</c:v>
                </c:pt>
                <c:pt idx="14" formatCode="0.00">
                  <c:v>17.198723064644852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FE-490E-AA37-4A72F30B32EB}"/>
            </c:ext>
          </c:extLst>
        </c:ser>
        <c:ser>
          <c:idx val="6"/>
          <c:order val="5"/>
          <c:tx>
            <c:strRef>
              <c:f>MAY190405_7!$N$4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CFE-490E-AA37-4A72F30B32EB}"/>
            </c:ext>
          </c:extLst>
        </c:ser>
        <c:ser>
          <c:idx val="7"/>
          <c:order val="6"/>
          <c:tx>
            <c:strRef>
              <c:f>MAY190405_7!$O$4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39.523163403760414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FE-490E-AA37-4A72F30B32EB}"/>
            </c:ext>
          </c:extLst>
        </c:ser>
        <c:ser>
          <c:idx val="5"/>
          <c:order val="7"/>
          <c:tx>
            <c:strRef>
              <c:f>MAY190405_7!$M$4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MAY190405_7!$X$7:$X$33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CFE-490E-AA37-4A72F30B3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MAY190405_7!$H$4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MAY190405_7!$B$7:$B$33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MAY190405_7!$AD$7:$AD$33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51.0221465076661</c:v>
                </c:pt>
                <c:pt idx="7">
                  <c:v>33.651738177262757</c:v>
                </c:pt>
                <c:pt idx="8" formatCode="0.00">
                  <c:v>34.842863378437364</c:v>
                </c:pt>
                <c:pt idx="9" formatCode="0.00">
                  <c:v>43.243048031780432</c:v>
                </c:pt>
                <c:pt idx="10" formatCode="0.00">
                  <c:v>48.799408939785742</c:v>
                </c:pt>
                <c:pt idx="11" formatCode="0.00">
                  <c:v>37.668021256642696</c:v>
                </c:pt>
                <c:pt idx="12" formatCode="0.00">
                  <c:v>39.308357348703176</c:v>
                </c:pt>
                <c:pt idx="13" formatCode="0.00">
                  <c:v>20.023260321767783</c:v>
                </c:pt>
                <c:pt idx="14" formatCode="0.00">
                  <c:v>40.143655227454104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9E-4589-A227-4A0829FF3F3B}"/>
            </c:ext>
          </c:extLst>
        </c:ser>
        <c:ser>
          <c:idx val="1"/>
          <c:order val="1"/>
          <c:tx>
            <c:strRef>
              <c:f>MAY190405_7!$I$4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MAY190405_7!$AE$7:$AE$33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19.119949890385215</c:v>
                </c:pt>
                <c:pt idx="8" formatCode="0.00">
                  <c:v>29.790484504583151</c:v>
                </c:pt>
                <c:pt idx="9" formatCode="0.00">
                  <c:v>33.304442036836406</c:v>
                </c:pt>
                <c:pt idx="10" formatCode="0.00">
                  <c:v>36.842753355498097</c:v>
                </c:pt>
                <c:pt idx="11" formatCode="0.00">
                  <c:v>39.824945295404824</c:v>
                </c:pt>
                <c:pt idx="12" formatCode="0.00">
                  <c:v>33.45821325648415</c:v>
                </c:pt>
                <c:pt idx="13" formatCode="0.00">
                  <c:v>26.303547199069595</c:v>
                </c:pt>
                <c:pt idx="14" formatCode="0.00">
                  <c:v>38.786911412609733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9E-4589-A227-4A0829FF3F3B}"/>
            </c:ext>
          </c:extLst>
        </c:ser>
        <c:ser>
          <c:idx val="2"/>
          <c:order val="2"/>
          <c:tx>
            <c:strRef>
              <c:f>MAY190405_7!$J$4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MAY190405_7!$AF$7:$AF$33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9E-4589-A227-4A0829FF3F3B}"/>
            </c:ext>
          </c:extLst>
        </c:ser>
        <c:ser>
          <c:idx val="3"/>
          <c:order val="3"/>
          <c:tx>
            <c:strRef>
              <c:f>MAY190405_7!$K$4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MAY190405_7!$AG$7:$AG$33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48.9778534923339</c:v>
                </c:pt>
                <c:pt idx="7">
                  <c:v>29.126213592233011</c:v>
                </c:pt>
                <c:pt idx="8" formatCode="0.00">
                  <c:v>5.7289393278044516</c:v>
                </c:pt>
                <c:pt idx="9" formatCode="0.00">
                  <c:v>4.2181292885518245</c:v>
                </c:pt>
                <c:pt idx="10" formatCode="0.00">
                  <c:v>3.2385174239625663</c:v>
                </c:pt>
                <c:pt idx="11" formatCode="0.00">
                  <c:v>6.7208502657080338</c:v>
                </c:pt>
                <c:pt idx="12" formatCode="0.00">
                  <c:v>4.6685878962536043</c:v>
                </c:pt>
                <c:pt idx="13" formatCode="0.00">
                  <c:v>2.5586353944562905</c:v>
                </c:pt>
                <c:pt idx="14" formatCode="0.00">
                  <c:v>3.8707102952912997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9E-4589-A227-4A0829FF3F3B}"/>
            </c:ext>
          </c:extLst>
        </c:ser>
        <c:ser>
          <c:idx val="4"/>
          <c:order val="4"/>
          <c:tx>
            <c:strRef>
              <c:f>MAY190405_7!$L$4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MAY190405_7!$AH$7:$AH$33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18.10209834011901</c:v>
                </c:pt>
                <c:pt idx="8" formatCode="0.00">
                  <c:v>29.637712789175033</c:v>
                </c:pt>
                <c:pt idx="9" formatCode="0.00">
                  <c:v>19.234380642831347</c:v>
                </c:pt>
                <c:pt idx="10" formatCode="0.00">
                  <c:v>11.119320280753602</c:v>
                </c:pt>
                <c:pt idx="11" formatCode="0.00">
                  <c:v>15.78618318224445</c:v>
                </c:pt>
                <c:pt idx="12" formatCode="0.00">
                  <c:v>22.564841498559083</c:v>
                </c:pt>
                <c:pt idx="13" formatCode="0.00">
                  <c:v>11.59139368094592</c:v>
                </c:pt>
                <c:pt idx="14" formatCode="0.00">
                  <c:v>17.198723064644849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B9E-4589-A227-4A0829FF3F3B}"/>
            </c:ext>
          </c:extLst>
        </c:ser>
        <c:ser>
          <c:idx val="6"/>
          <c:order val="5"/>
          <c:tx>
            <c:strRef>
              <c:f>MAY190405_7!$N$4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MAY190405_7!$AJ$7:$AJ$33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B9E-4589-A227-4A0829FF3F3B}"/>
            </c:ext>
          </c:extLst>
        </c:ser>
        <c:ser>
          <c:idx val="7"/>
          <c:order val="6"/>
          <c:tx>
            <c:strRef>
              <c:f>MAY190405_7!$O$4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MAY190405_7!$AK$7:$AK$33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39.523163403760421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B9E-4589-A227-4A0829FF3F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MAY190405_7!$H$4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MAY190405_7!$AC$15:$AC$21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MAY190405_7!$AD$15:$AD$21</c:f>
              <c:numCache>
                <c:formatCode>0.00</c:formatCode>
                <c:ptCount val="7"/>
                <c:pt idx="0">
                  <c:v>34.842863378437364</c:v>
                </c:pt>
                <c:pt idx="1">
                  <c:v>43.243048031780432</c:v>
                </c:pt>
                <c:pt idx="2">
                  <c:v>48.799408939785742</c:v>
                </c:pt>
                <c:pt idx="3">
                  <c:v>37.668021256642696</c:v>
                </c:pt>
                <c:pt idx="4">
                  <c:v>39.308357348703176</c:v>
                </c:pt>
                <c:pt idx="5">
                  <c:v>20.023260321767783</c:v>
                </c:pt>
                <c:pt idx="6">
                  <c:v>40.143655227454104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D1-4D67-B376-9ADAC83479FB}"/>
            </c:ext>
          </c:extLst>
        </c:ser>
        <c:ser>
          <c:idx val="1"/>
          <c:order val="1"/>
          <c:tx>
            <c:strRef>
              <c:f>MAY190405_7!$I$4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MAY190405_7!$AC$15:$AC$21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MAY190405_7!$AE$15:$AE$21</c:f>
              <c:numCache>
                <c:formatCode>0.00</c:formatCode>
                <c:ptCount val="7"/>
                <c:pt idx="0">
                  <c:v>29.790484504583151</c:v>
                </c:pt>
                <c:pt idx="1">
                  <c:v>33.304442036836406</c:v>
                </c:pt>
                <c:pt idx="2">
                  <c:v>36.842753355498097</c:v>
                </c:pt>
                <c:pt idx="3">
                  <c:v>39.824945295404824</c:v>
                </c:pt>
                <c:pt idx="4">
                  <c:v>33.45821325648415</c:v>
                </c:pt>
                <c:pt idx="5">
                  <c:v>26.303547199069595</c:v>
                </c:pt>
                <c:pt idx="6">
                  <c:v>38.786911412609733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D1-4D67-B376-9ADAC83479FB}"/>
            </c:ext>
          </c:extLst>
        </c:ser>
        <c:ser>
          <c:idx val="2"/>
          <c:order val="2"/>
          <c:tx>
            <c:strRef>
              <c:f>MAY190405_7!$J$4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MAY190405_7!$AC$15:$AC$21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MAY190405_7!$AF$15:$AF$21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D1-4D67-B376-9ADAC83479FB}"/>
            </c:ext>
          </c:extLst>
        </c:ser>
        <c:ser>
          <c:idx val="3"/>
          <c:order val="3"/>
          <c:tx>
            <c:strRef>
              <c:f>MAY190405_7!$K$4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MAY190405_7!$AC$15:$AC$21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MAY190405_7!$AG$15:$AG$21</c:f>
              <c:numCache>
                <c:formatCode>0.00</c:formatCode>
                <c:ptCount val="7"/>
                <c:pt idx="0">
                  <c:v>5.7289393278044516</c:v>
                </c:pt>
                <c:pt idx="1">
                  <c:v>4.2181292885518245</c:v>
                </c:pt>
                <c:pt idx="2">
                  <c:v>3.2385174239625663</c:v>
                </c:pt>
                <c:pt idx="3">
                  <c:v>6.7208502657080338</c:v>
                </c:pt>
                <c:pt idx="4">
                  <c:v>4.6685878962536043</c:v>
                </c:pt>
                <c:pt idx="5">
                  <c:v>2.5586353944562905</c:v>
                </c:pt>
                <c:pt idx="6">
                  <c:v>3.8707102952912997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0D1-4D67-B376-9ADAC83479FB}"/>
            </c:ext>
          </c:extLst>
        </c:ser>
        <c:ser>
          <c:idx val="4"/>
          <c:order val="4"/>
          <c:tx>
            <c:strRef>
              <c:f>MAY190405_7!$L$4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MAY190405_7!$AC$15:$AC$21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MAY190405_7!$AH$15:$AH$21</c:f>
              <c:numCache>
                <c:formatCode>0.00</c:formatCode>
                <c:ptCount val="7"/>
                <c:pt idx="0">
                  <c:v>29.637712789175033</c:v>
                </c:pt>
                <c:pt idx="1">
                  <c:v>19.234380642831347</c:v>
                </c:pt>
                <c:pt idx="2">
                  <c:v>11.119320280753602</c:v>
                </c:pt>
                <c:pt idx="3">
                  <c:v>15.78618318224445</c:v>
                </c:pt>
                <c:pt idx="4">
                  <c:v>22.564841498559083</c:v>
                </c:pt>
                <c:pt idx="5">
                  <c:v>11.59139368094592</c:v>
                </c:pt>
                <c:pt idx="6">
                  <c:v>17.198723064644849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0D1-4D67-B376-9ADAC83479FB}"/>
            </c:ext>
          </c:extLst>
        </c:ser>
        <c:ser>
          <c:idx val="6"/>
          <c:order val="5"/>
          <c:tx>
            <c:strRef>
              <c:f>MAY190405_7!$N$4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MAY190405_7!$AC$15:$AC$21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MAY190405_7!$AJ$15:$AJ$21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0D1-4D67-B376-9ADAC83479FB}"/>
            </c:ext>
          </c:extLst>
        </c:ser>
        <c:ser>
          <c:idx val="7"/>
          <c:order val="6"/>
          <c:tx>
            <c:strRef>
              <c:f>MAY190405_7!$O$4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MAY190405_7!$AC$15:$AC$21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MAY190405_7!$AK$15:$AK$21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39.523163403760421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0D1-4D67-B376-9ADAC8347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MAY190407_9!$D$2</c:f>
              <c:strCache>
                <c:ptCount val="1"/>
                <c:pt idx="0">
                  <c:v>MAY190407_9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MAY190407_9!$B$7:$B$33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MAY190407_9!$D$7:$D$33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0.89391023651375012</c:v>
                </c:pt>
                <c:pt idx="6">
                  <c:v>0.89701409150164491</c:v>
                </c:pt>
                <c:pt idx="7">
                  <c:v>2.0381981087176939</c:v>
                </c:pt>
                <c:pt idx="8">
                  <c:v>6.1497713493492245</c:v>
                </c:pt>
                <c:pt idx="9">
                  <c:v>8.3328160241686842</c:v>
                </c:pt>
                <c:pt idx="10">
                  <c:v>15.78931032342169</c:v>
                </c:pt>
                <c:pt idx="11">
                  <c:v>13.914581910733132</c:v>
                </c:pt>
                <c:pt idx="12">
                  <c:v>12.448527738117408</c:v>
                </c:pt>
                <c:pt idx="13">
                  <c:v>9.4595153847745568</c:v>
                </c:pt>
                <c:pt idx="14">
                  <c:v>7.233016740124568</c:v>
                </c:pt>
                <c:pt idx="15">
                  <c:v>5.339665197508638</c:v>
                </c:pt>
                <c:pt idx="16">
                  <c:v>4.2367620584766277</c:v>
                </c:pt>
                <c:pt idx="17">
                  <c:v>3.0179816665632049</c:v>
                </c:pt>
                <c:pt idx="18">
                  <c:v>2.0268173070954125</c:v>
                </c:pt>
                <c:pt idx="19">
                  <c:v>1.5219235623978316</c:v>
                </c:pt>
                <c:pt idx="20">
                  <c:v>1.0139259627123554</c:v>
                </c:pt>
                <c:pt idx="21">
                  <c:v>0.81527924348707759</c:v>
                </c:pt>
                <c:pt idx="22">
                  <c:v>0.70457508225215704</c:v>
                </c:pt>
                <c:pt idx="23">
                  <c:v>0.67664038736110244</c:v>
                </c:pt>
                <c:pt idx="24">
                  <c:v>3.489767624723239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D1-4A59-9D19-16AC6B01CF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MAY190407_9!$D$2</c:f>
              <c:strCache>
                <c:ptCount val="1"/>
                <c:pt idx="0">
                  <c:v>MAY190407_9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MAY190407_9!$B$7:$B$33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MAY190407_9!$E$7:$E$33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0.89391023651375012</c:v>
                </c:pt>
                <c:pt idx="6" formatCode="0.00">
                  <c:v>1.790924328015395</c:v>
                </c:pt>
                <c:pt idx="7" formatCode="0.00">
                  <c:v>3.8291224367330887</c:v>
                </c:pt>
                <c:pt idx="8" formatCode="0.00">
                  <c:v>9.9788937860823133</c:v>
                </c:pt>
                <c:pt idx="9" formatCode="0.00">
                  <c:v>18.311709810250996</c:v>
                </c:pt>
                <c:pt idx="10" formatCode="0.00">
                  <c:v>34.101020133672684</c:v>
                </c:pt>
                <c:pt idx="11" formatCode="0.00">
                  <c:v>48.015602044405817</c:v>
                </c:pt>
                <c:pt idx="12" formatCode="0.00">
                  <c:v>60.464129782523223</c:v>
                </c:pt>
                <c:pt idx="13" formatCode="0.00">
                  <c:v>69.923645167297778</c:v>
                </c:pt>
                <c:pt idx="14" formatCode="0.00">
                  <c:v>77.156661907422347</c:v>
                </c:pt>
                <c:pt idx="15" formatCode="0.00">
                  <c:v>82.496327104930984</c:v>
                </c:pt>
                <c:pt idx="16" formatCode="0.00">
                  <c:v>86.733089163407612</c:v>
                </c:pt>
                <c:pt idx="17" formatCode="0.00">
                  <c:v>89.751070829970814</c:v>
                </c:pt>
                <c:pt idx="18" formatCode="0.00">
                  <c:v>91.777888137066228</c:v>
                </c:pt>
                <c:pt idx="19" formatCode="0.00">
                  <c:v>93.299811699464058</c:v>
                </c:pt>
                <c:pt idx="20" formatCode="0.00">
                  <c:v>94.313737662176408</c:v>
                </c:pt>
                <c:pt idx="21" formatCode="0.00">
                  <c:v>95.129016905663491</c:v>
                </c:pt>
                <c:pt idx="22" formatCode="0.00">
                  <c:v>95.833591987915653</c:v>
                </c:pt>
                <c:pt idx="23" formatCode="0.00">
                  <c:v>96.510232375276757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F6-4232-B150-1D2CEC20D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MAY190407_9!$H$7:$H$33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8.6</c:v>
                </c:pt>
                <c:pt idx="6">
                  <c:v>0</c:v>
                </c:pt>
                <c:pt idx="7">
                  <c:v>5.99</c:v>
                </c:pt>
                <c:pt idx="8">
                  <c:v>16.600000000000001</c:v>
                </c:pt>
                <c:pt idx="9">
                  <c:v>36.53</c:v>
                </c:pt>
                <c:pt idx="10">
                  <c:v>78.73</c:v>
                </c:pt>
                <c:pt idx="11">
                  <c:v>64.25</c:v>
                </c:pt>
                <c:pt idx="12">
                  <c:v>38.32</c:v>
                </c:pt>
                <c:pt idx="13">
                  <c:v>12.5</c:v>
                </c:pt>
                <c:pt idx="14">
                  <c:v>7.43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1C-495E-8A1E-A10D667F2095}"/>
            </c:ext>
          </c:extLst>
        </c:ser>
        <c:ser>
          <c:idx val="1"/>
          <c:order val="1"/>
          <c:tx>
            <c:strRef>
              <c:f>MAY190407_9!$I$4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MAY190407_9!$I$7:$I$33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8.65</c:v>
                </c:pt>
                <c:pt idx="7">
                  <c:v>13.62</c:v>
                </c:pt>
                <c:pt idx="8">
                  <c:v>19.12</c:v>
                </c:pt>
                <c:pt idx="9">
                  <c:v>29.48</c:v>
                </c:pt>
                <c:pt idx="10">
                  <c:v>58.06</c:v>
                </c:pt>
                <c:pt idx="11">
                  <c:v>60.22</c:v>
                </c:pt>
                <c:pt idx="12">
                  <c:v>65.67</c:v>
                </c:pt>
                <c:pt idx="13">
                  <c:v>26.48</c:v>
                </c:pt>
                <c:pt idx="14">
                  <c:v>11.77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1C-495E-8A1E-A10D667F2095}"/>
            </c:ext>
          </c:extLst>
        </c:ser>
        <c:ser>
          <c:idx val="2"/>
          <c:order val="2"/>
          <c:tx>
            <c:strRef>
              <c:f>MAY190407_9!$J$4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MAY190407_9!$J$7:$J$33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1C-495E-8A1E-A10D667F2095}"/>
            </c:ext>
          </c:extLst>
        </c:ser>
        <c:ser>
          <c:idx val="3"/>
          <c:order val="3"/>
          <c:tx>
            <c:strRef>
              <c:f>MAY190407_9!$K$4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2.41</c:v>
                </c:pt>
                <c:pt idx="9">
                  <c:v>1.23</c:v>
                </c:pt>
                <c:pt idx="10">
                  <c:v>4.5999999999999996</c:v>
                </c:pt>
                <c:pt idx="11">
                  <c:v>2.4500000000000002</c:v>
                </c:pt>
                <c:pt idx="12">
                  <c:v>3.91</c:v>
                </c:pt>
                <c:pt idx="13">
                  <c:v>1.38</c:v>
                </c:pt>
                <c:pt idx="14">
                  <c:v>1.1200000000000001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1C-495E-8A1E-A10D667F2095}"/>
            </c:ext>
          </c:extLst>
        </c:ser>
        <c:ser>
          <c:idx val="4"/>
          <c:order val="4"/>
          <c:tx>
            <c:strRef>
              <c:f>MAY190407_9!$L$4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21.37</c:v>
                </c:pt>
                <c:pt idx="9">
                  <c:v>12.97</c:v>
                </c:pt>
                <c:pt idx="10">
                  <c:v>11.28</c:v>
                </c:pt>
                <c:pt idx="11">
                  <c:v>10.49</c:v>
                </c:pt>
                <c:pt idx="12">
                  <c:v>12.33</c:v>
                </c:pt>
                <c:pt idx="13">
                  <c:v>4.92</c:v>
                </c:pt>
                <c:pt idx="14">
                  <c:v>2.2400000000000002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1C-495E-8A1E-A10D667F2095}"/>
            </c:ext>
          </c:extLst>
        </c:ser>
        <c:ser>
          <c:idx val="6"/>
          <c:order val="5"/>
          <c:tx>
            <c:strRef>
              <c:f>MAY190407_9!$N$4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61C-495E-8A1E-A10D667F2095}"/>
            </c:ext>
          </c:extLst>
        </c:ser>
        <c:ser>
          <c:idx val="7"/>
          <c:order val="6"/>
          <c:tx>
            <c:strRef>
              <c:f>MAY190407_9!$O$4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61C-495E-8A1E-A10D667F2095}"/>
            </c:ext>
          </c:extLst>
        </c:ser>
        <c:ser>
          <c:idx val="5"/>
          <c:order val="7"/>
          <c:tx>
            <c:strRef>
              <c:f>MAY190407_9!$M$4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61C-495E-8A1E-A10D667F2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MAY190407_9!$B$7:$B$33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MAY190407_9!$S$7:$S$33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0</c:v>
                </c:pt>
                <c:pt idx="7">
                  <c:v>30.545639979602246</c:v>
                </c:pt>
                <c:pt idx="8" formatCode="0.00">
                  <c:v>27.89915966386555</c:v>
                </c:pt>
                <c:pt idx="9" formatCode="0.00">
                  <c:v>45.542949756888163</c:v>
                </c:pt>
                <c:pt idx="10" formatCode="0.00">
                  <c:v>51.568743040544959</c:v>
                </c:pt>
                <c:pt idx="11" formatCode="0.00">
                  <c:v>46.757877883705703</c:v>
                </c:pt>
                <c:pt idx="12" formatCode="0.00">
                  <c:v>31.872244864010646</c:v>
                </c:pt>
                <c:pt idx="13" formatCode="0.00">
                  <c:v>27.606007067137803</c:v>
                </c:pt>
                <c:pt idx="14" formatCode="0.00">
                  <c:v>32.934397163120565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49-4893-8EDD-B6C787AF4D4B}"/>
            </c:ext>
          </c:extLst>
        </c:ser>
        <c:ser>
          <c:idx val="1"/>
          <c:order val="1"/>
          <c:tx>
            <c:strRef>
              <c:f>MAY190407_9!$I$4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MAY190407_9!$T$7:$T$33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69.454360020397758</c:v>
                </c:pt>
                <c:pt idx="8" formatCode="0.00">
                  <c:v>32.134453781512605</c:v>
                </c:pt>
                <c:pt idx="9" formatCode="0.00">
                  <c:v>36.753522004737562</c:v>
                </c:pt>
                <c:pt idx="10" formatCode="0.00">
                  <c:v>38.029737341979427</c:v>
                </c:pt>
                <c:pt idx="11" formatCode="0.00">
                  <c:v>43.825049123062371</c:v>
                </c:pt>
                <c:pt idx="12" formatCode="0.00">
                  <c:v>54.620311070448302</c:v>
                </c:pt>
                <c:pt idx="13" formatCode="0.00">
                  <c:v>58.480565371024724</c:v>
                </c:pt>
                <c:pt idx="14" formatCode="0.00">
                  <c:v>52.171985815602831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349-4893-8EDD-B6C787AF4D4B}"/>
            </c:ext>
          </c:extLst>
        </c:ser>
        <c:ser>
          <c:idx val="2"/>
          <c:order val="2"/>
          <c:tx>
            <c:strRef>
              <c:f>MAY190407_9!$J$4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MAY190407_9!$U$7:$U$33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349-4893-8EDD-B6C787AF4D4B}"/>
            </c:ext>
          </c:extLst>
        </c:ser>
        <c:ser>
          <c:idx val="3"/>
          <c:order val="3"/>
          <c:tx>
            <c:strRef>
              <c:f>MAY190407_9!$K$4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4.0504201680672267</c:v>
                </c:pt>
                <c:pt idx="9" formatCode="0.00">
                  <c:v>1.5334746290986159</c:v>
                </c:pt>
                <c:pt idx="10" formatCode="0.00">
                  <c:v>3.013034649898473</c:v>
                </c:pt>
                <c:pt idx="11" formatCode="0.00">
                  <c:v>1.7829852266938362</c:v>
                </c:pt>
                <c:pt idx="12" formatCode="0.00">
                  <c:v>3.2521001413956583</c:v>
                </c:pt>
                <c:pt idx="13" formatCode="0.00">
                  <c:v>3.0477031802120136</c:v>
                </c:pt>
                <c:pt idx="14" formatCode="0.00">
                  <c:v>4.9645390070921991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349-4893-8EDD-B6C787AF4D4B}"/>
            </c:ext>
          </c:extLst>
        </c:ser>
        <c:ser>
          <c:idx val="4"/>
          <c:order val="4"/>
          <c:tx>
            <c:strRef>
              <c:f>MAY190407_9!$L$4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35.915966386554622</c:v>
                </c:pt>
                <c:pt idx="9" formatCode="0.00">
                  <c:v>16.170053609275651</c:v>
                </c:pt>
                <c:pt idx="10" formatCode="0.00">
                  <c:v>7.388484967577126</c:v>
                </c:pt>
                <c:pt idx="11" formatCode="0.00">
                  <c:v>7.634087766538098</c:v>
                </c:pt>
                <c:pt idx="12" formatCode="0.00">
                  <c:v>10.255343924145388</c:v>
                </c:pt>
                <c:pt idx="13" formatCode="0.00">
                  <c:v>10.865724381625439</c:v>
                </c:pt>
                <c:pt idx="14" formatCode="0.00">
                  <c:v>9.9290780141843982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349-4893-8EDD-B6C787AF4D4B}"/>
            </c:ext>
          </c:extLst>
        </c:ser>
        <c:ser>
          <c:idx val="6"/>
          <c:order val="5"/>
          <c:tx>
            <c:strRef>
              <c:f>MAY190407_9!$N$4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349-4893-8EDD-B6C787AF4D4B}"/>
            </c:ext>
          </c:extLst>
        </c:ser>
        <c:ser>
          <c:idx val="7"/>
          <c:order val="6"/>
          <c:tx>
            <c:strRef>
              <c:f>MAY190407_9!$O$4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9-4893-8EDD-B6C787AF4D4B}"/>
            </c:ext>
          </c:extLst>
        </c:ser>
        <c:ser>
          <c:idx val="5"/>
          <c:order val="7"/>
          <c:tx>
            <c:strRef>
              <c:f>MAY190407_9!$M$4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MAY190407_9!$X$7:$X$33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349-4893-8EDD-B6C787AF4D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MAY190407_9!$H$4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MAY190407_9!$B$7:$B$33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MAY190407_9!$AD$7:$AD$33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0</c:v>
                </c:pt>
                <c:pt idx="7">
                  <c:v>30.545639979602246</c:v>
                </c:pt>
                <c:pt idx="8" formatCode="0.00">
                  <c:v>27.899159663865547</c:v>
                </c:pt>
                <c:pt idx="9" formatCode="0.00">
                  <c:v>45.542949756888163</c:v>
                </c:pt>
                <c:pt idx="10" formatCode="0.00">
                  <c:v>51.568743040544966</c:v>
                </c:pt>
                <c:pt idx="11" formatCode="0.00">
                  <c:v>46.757877883705696</c:v>
                </c:pt>
                <c:pt idx="12" formatCode="0.00">
                  <c:v>31.872244864010646</c:v>
                </c:pt>
                <c:pt idx="13" formatCode="0.00">
                  <c:v>27.606007067137806</c:v>
                </c:pt>
                <c:pt idx="14" formatCode="0.00">
                  <c:v>32.934397163120572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67-4100-9A5A-1070AB4999FC}"/>
            </c:ext>
          </c:extLst>
        </c:ser>
        <c:ser>
          <c:idx val="1"/>
          <c:order val="1"/>
          <c:tx>
            <c:strRef>
              <c:f>MAY190407_9!$I$4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MAY190407_9!$AE$7:$AE$33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69.454360020397758</c:v>
                </c:pt>
                <c:pt idx="8" formatCode="0.00">
                  <c:v>32.134453781512605</c:v>
                </c:pt>
                <c:pt idx="9" formatCode="0.00">
                  <c:v>36.753522004737562</c:v>
                </c:pt>
                <c:pt idx="10" formatCode="0.00">
                  <c:v>38.029737341979434</c:v>
                </c:pt>
                <c:pt idx="11" formatCode="0.00">
                  <c:v>43.825049123062364</c:v>
                </c:pt>
                <c:pt idx="12" formatCode="0.00">
                  <c:v>54.620311070448309</c:v>
                </c:pt>
                <c:pt idx="13" formatCode="0.00">
                  <c:v>58.480565371024731</c:v>
                </c:pt>
                <c:pt idx="14" formatCode="0.00">
                  <c:v>52.171985815602838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67-4100-9A5A-1070AB4999FC}"/>
            </c:ext>
          </c:extLst>
        </c:ser>
        <c:ser>
          <c:idx val="2"/>
          <c:order val="2"/>
          <c:tx>
            <c:strRef>
              <c:f>MAY190407_9!$J$4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MAY190407_9!$AF$7:$AF$33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67-4100-9A5A-1070AB4999FC}"/>
            </c:ext>
          </c:extLst>
        </c:ser>
        <c:ser>
          <c:idx val="3"/>
          <c:order val="3"/>
          <c:tx>
            <c:strRef>
              <c:f>MAY190407_9!$K$4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MAY190407_9!$AG$7:$AG$33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4.0504201680672267</c:v>
                </c:pt>
                <c:pt idx="9" formatCode="0.00">
                  <c:v>1.5334746290986159</c:v>
                </c:pt>
                <c:pt idx="10" formatCode="0.00">
                  <c:v>3.0130346498984739</c:v>
                </c:pt>
                <c:pt idx="11" formatCode="0.00">
                  <c:v>1.782985226693836</c:v>
                </c:pt>
                <c:pt idx="12" formatCode="0.00">
                  <c:v>3.2521001413956583</c:v>
                </c:pt>
                <c:pt idx="13" formatCode="0.00">
                  <c:v>3.047703180212014</c:v>
                </c:pt>
                <c:pt idx="14" formatCode="0.00">
                  <c:v>4.9645390070922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67-4100-9A5A-1070AB4999FC}"/>
            </c:ext>
          </c:extLst>
        </c:ser>
        <c:ser>
          <c:idx val="4"/>
          <c:order val="4"/>
          <c:tx>
            <c:strRef>
              <c:f>MAY190407_9!$L$4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MAY190407_9!$AH$7:$AH$33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35.915966386554622</c:v>
                </c:pt>
                <c:pt idx="9" formatCode="0.00">
                  <c:v>16.170053609275651</c:v>
                </c:pt>
                <c:pt idx="10" formatCode="0.00">
                  <c:v>7.3884849675771269</c:v>
                </c:pt>
                <c:pt idx="11" formatCode="0.00">
                  <c:v>7.6340877665380971</c:v>
                </c:pt>
                <c:pt idx="12" formatCode="0.00">
                  <c:v>10.255343924145388</c:v>
                </c:pt>
                <c:pt idx="13" formatCode="0.00">
                  <c:v>10.865724381625441</c:v>
                </c:pt>
                <c:pt idx="14" formatCode="0.00">
                  <c:v>9.9290780141843999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67-4100-9A5A-1070AB4999FC}"/>
            </c:ext>
          </c:extLst>
        </c:ser>
        <c:ser>
          <c:idx val="6"/>
          <c:order val="5"/>
          <c:tx>
            <c:strRef>
              <c:f>MAY190407_9!$N$4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MAY190407_9!$AJ$7:$AJ$33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B67-4100-9A5A-1070AB4999FC}"/>
            </c:ext>
          </c:extLst>
        </c:ser>
        <c:ser>
          <c:idx val="7"/>
          <c:order val="6"/>
          <c:tx>
            <c:strRef>
              <c:f>MAY190407_9!$O$4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MAY190407_9!$AK$7:$AK$33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B67-4100-9A5A-1070AB4999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MAY190407_9!$H$4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MAY190407_9!$AC$15:$AC$21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MAY190407_9!$AD$15:$AD$21</c:f>
              <c:numCache>
                <c:formatCode>0.00</c:formatCode>
                <c:ptCount val="7"/>
                <c:pt idx="0">
                  <c:v>27.899159663865547</c:v>
                </c:pt>
                <c:pt idx="1">
                  <c:v>45.542949756888163</c:v>
                </c:pt>
                <c:pt idx="2">
                  <c:v>51.568743040544966</c:v>
                </c:pt>
                <c:pt idx="3">
                  <c:v>46.757877883705696</c:v>
                </c:pt>
                <c:pt idx="4">
                  <c:v>31.872244864010646</c:v>
                </c:pt>
                <c:pt idx="5">
                  <c:v>27.606007067137806</c:v>
                </c:pt>
                <c:pt idx="6">
                  <c:v>32.934397163120572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A0-4D2C-BC3E-F28D92990EB8}"/>
            </c:ext>
          </c:extLst>
        </c:ser>
        <c:ser>
          <c:idx val="1"/>
          <c:order val="1"/>
          <c:tx>
            <c:strRef>
              <c:f>MAY190407_9!$I$4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MAY190407_9!$AC$15:$AC$21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MAY190407_9!$AE$15:$AE$21</c:f>
              <c:numCache>
                <c:formatCode>0.00</c:formatCode>
                <c:ptCount val="7"/>
                <c:pt idx="0">
                  <c:v>32.134453781512605</c:v>
                </c:pt>
                <c:pt idx="1">
                  <c:v>36.753522004737562</c:v>
                </c:pt>
                <c:pt idx="2">
                  <c:v>38.029737341979434</c:v>
                </c:pt>
                <c:pt idx="3">
                  <c:v>43.825049123062364</c:v>
                </c:pt>
                <c:pt idx="4">
                  <c:v>54.620311070448309</c:v>
                </c:pt>
                <c:pt idx="5">
                  <c:v>58.480565371024731</c:v>
                </c:pt>
                <c:pt idx="6">
                  <c:v>52.171985815602838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A0-4D2C-BC3E-F28D92990EB8}"/>
            </c:ext>
          </c:extLst>
        </c:ser>
        <c:ser>
          <c:idx val="2"/>
          <c:order val="2"/>
          <c:tx>
            <c:strRef>
              <c:f>MAY190407_9!$J$4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MAY190407_9!$AC$15:$AC$21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MAY190407_9!$AF$15:$AF$21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CA0-4D2C-BC3E-F28D92990EB8}"/>
            </c:ext>
          </c:extLst>
        </c:ser>
        <c:ser>
          <c:idx val="3"/>
          <c:order val="3"/>
          <c:tx>
            <c:strRef>
              <c:f>MAY190407_9!$K$4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MAY190407_9!$AC$15:$AC$21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MAY190407_9!$AG$15:$AG$21</c:f>
              <c:numCache>
                <c:formatCode>0.00</c:formatCode>
                <c:ptCount val="7"/>
                <c:pt idx="0">
                  <c:v>4.0504201680672267</c:v>
                </c:pt>
                <c:pt idx="1">
                  <c:v>1.5334746290986159</c:v>
                </c:pt>
                <c:pt idx="2">
                  <c:v>3.0130346498984739</c:v>
                </c:pt>
                <c:pt idx="3">
                  <c:v>1.782985226693836</c:v>
                </c:pt>
                <c:pt idx="4">
                  <c:v>3.2521001413956583</c:v>
                </c:pt>
                <c:pt idx="5">
                  <c:v>3.047703180212014</c:v>
                </c:pt>
                <c:pt idx="6">
                  <c:v>4.9645390070922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CA0-4D2C-BC3E-F28D92990EB8}"/>
            </c:ext>
          </c:extLst>
        </c:ser>
        <c:ser>
          <c:idx val="4"/>
          <c:order val="4"/>
          <c:tx>
            <c:strRef>
              <c:f>MAY190407_9!$L$4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MAY190407_9!$AC$15:$AC$21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MAY190407_9!$AH$15:$AH$21</c:f>
              <c:numCache>
                <c:formatCode>0.00</c:formatCode>
                <c:ptCount val="7"/>
                <c:pt idx="0">
                  <c:v>35.915966386554622</c:v>
                </c:pt>
                <c:pt idx="1">
                  <c:v>16.170053609275651</c:v>
                </c:pt>
                <c:pt idx="2">
                  <c:v>7.3884849675771269</c:v>
                </c:pt>
                <c:pt idx="3">
                  <c:v>7.6340877665380971</c:v>
                </c:pt>
                <c:pt idx="4">
                  <c:v>10.255343924145388</c:v>
                </c:pt>
                <c:pt idx="5">
                  <c:v>10.865724381625441</c:v>
                </c:pt>
                <c:pt idx="6">
                  <c:v>9.9290780141843999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CA0-4D2C-BC3E-F28D92990EB8}"/>
            </c:ext>
          </c:extLst>
        </c:ser>
        <c:ser>
          <c:idx val="6"/>
          <c:order val="5"/>
          <c:tx>
            <c:strRef>
              <c:f>MAY190407_9!$N$4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MAY190407_9!$AC$15:$AC$21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MAY190407_9!$AJ$15:$AJ$21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CA0-4D2C-BC3E-F28D92990EB8}"/>
            </c:ext>
          </c:extLst>
        </c:ser>
        <c:ser>
          <c:idx val="7"/>
          <c:order val="6"/>
          <c:tx>
            <c:strRef>
              <c:f>MAY190407_9!$O$4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MAY190407_9!$AC$15:$AC$21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MAY190407_9!$AK$15:$AK$21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CA0-4D2C-BC3E-F28D92990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MAY210715_1!$D$2</c:f>
              <c:strCache>
                <c:ptCount val="1"/>
                <c:pt idx="0">
                  <c:v>MAY210715_1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MAY210715_1!$B$7:$B$33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10.1770525147929</c:v>
                </c:pt>
                <c:pt idx="8">
                  <c:v>14.171135355029588</c:v>
                </c:pt>
                <c:pt idx="9">
                  <c:v>16.810743343195266</c:v>
                </c:pt>
                <c:pt idx="10">
                  <c:v>13.604844674556213</c:v>
                </c:pt>
                <c:pt idx="11">
                  <c:v>9.5945821005917153</c:v>
                </c:pt>
                <c:pt idx="12">
                  <c:v>6.6637389053254434</c:v>
                </c:pt>
                <c:pt idx="13">
                  <c:v>5.6629068047337281</c:v>
                </c:pt>
                <c:pt idx="14">
                  <c:v>3.7976146449704142</c:v>
                </c:pt>
                <c:pt idx="15">
                  <c:v>2.6164940828402368</c:v>
                </c:pt>
                <c:pt idx="16">
                  <c:v>1.84217825443787</c:v>
                </c:pt>
                <c:pt idx="17">
                  <c:v>1.3244267751479291</c:v>
                </c:pt>
                <c:pt idx="18">
                  <c:v>0.84134615384615397</c:v>
                </c:pt>
                <c:pt idx="19">
                  <c:v>0.73502218934911245</c:v>
                </c:pt>
                <c:pt idx="20">
                  <c:v>0.55011094674556216</c:v>
                </c:pt>
                <c:pt idx="21">
                  <c:v>0.64025517751479299</c:v>
                </c:pt>
                <c:pt idx="22">
                  <c:v>0.76275887573964496</c:v>
                </c:pt>
                <c:pt idx="23">
                  <c:v>1.0724852071005917</c:v>
                </c:pt>
                <c:pt idx="24">
                  <c:v>9.1323039940828394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67-404A-9009-0E341999D9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MAY210715_1!$D$2</c:f>
              <c:strCache>
                <c:ptCount val="1"/>
                <c:pt idx="0">
                  <c:v>MAY210715_1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MAY210715_1!$B$7:$B$33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10.1770525147929</c:v>
                </c:pt>
                <c:pt idx="8" formatCode="0.00">
                  <c:v>24.348187869822489</c:v>
                </c:pt>
                <c:pt idx="9" formatCode="0.00">
                  <c:v>41.158931213017752</c:v>
                </c:pt>
                <c:pt idx="10" formatCode="0.00">
                  <c:v>54.763775887573964</c:v>
                </c:pt>
                <c:pt idx="11" formatCode="0.00">
                  <c:v>64.358357988165679</c:v>
                </c:pt>
                <c:pt idx="12" formatCode="0.00">
                  <c:v>71.022096893491124</c:v>
                </c:pt>
                <c:pt idx="13" formatCode="0.00">
                  <c:v>76.685003698224847</c:v>
                </c:pt>
                <c:pt idx="14" formatCode="0.00">
                  <c:v>80.482618343195256</c:v>
                </c:pt>
                <c:pt idx="15" formatCode="0.00">
                  <c:v>83.099112426035489</c:v>
                </c:pt>
                <c:pt idx="16" formatCode="0.00">
                  <c:v>84.941290680473358</c:v>
                </c:pt>
                <c:pt idx="17" formatCode="0.00">
                  <c:v>86.265717455621285</c:v>
                </c:pt>
                <c:pt idx="18" formatCode="0.00">
                  <c:v>87.107063609467446</c:v>
                </c:pt>
                <c:pt idx="19" formatCode="0.00">
                  <c:v>87.842085798816555</c:v>
                </c:pt>
                <c:pt idx="20" formatCode="0.00">
                  <c:v>88.392196745562117</c:v>
                </c:pt>
                <c:pt idx="21" formatCode="0.00">
                  <c:v>89.032451923076906</c:v>
                </c:pt>
                <c:pt idx="22" formatCode="0.00">
                  <c:v>89.795210798816555</c:v>
                </c:pt>
                <c:pt idx="23" formatCode="0.00">
                  <c:v>90.867696005917153</c:v>
                </c:pt>
                <c:pt idx="24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75-43FB-8995-36970DF231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MAY210715_1!$B$7:$B$33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30.516238615664847</c:v>
                </c:pt>
                <c:pt idx="8">
                  <c:v>47.734572363041707</c:v>
                </c:pt>
                <c:pt idx="9">
                  <c:v>56.615687301806148</c:v>
                </c:pt>
                <c:pt idx="10">
                  <c:v>43.057042589437813</c:v>
                </c:pt>
                <c:pt idx="11">
                  <c:v>25.808391304347825</c:v>
                </c:pt>
                <c:pt idx="12">
                  <c:v>12.220383351588172</c:v>
                </c:pt>
                <c:pt idx="13">
                  <c:v>8.4885057471264371</c:v>
                </c:pt>
                <c:pt idx="14">
                  <c:v>3.5406053268765136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BD-43D4-AEBD-B1F2781C0D11}"/>
            </c:ext>
          </c:extLst>
        </c:ser>
        <c:ser>
          <c:idx val="1"/>
          <c:order val="1"/>
          <c:tx>
            <c:strRef>
              <c:f>MAY210715_1!$I$4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MAY210715_1!$I$7:$I$33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13.513761384335155</c:v>
                </c:pt>
                <c:pt idx="8">
                  <c:v>13.575427636958299</c:v>
                </c:pt>
                <c:pt idx="9">
                  <c:v>13.045874810423273</c:v>
                </c:pt>
                <c:pt idx="10">
                  <c:v>12.965243611584327</c:v>
                </c:pt>
                <c:pt idx="11">
                  <c:v>11.881485507246378</c:v>
                </c:pt>
                <c:pt idx="12">
                  <c:v>13.294008762322015</c:v>
                </c:pt>
                <c:pt idx="13">
                  <c:v>12.672413793103448</c:v>
                </c:pt>
                <c:pt idx="14">
                  <c:v>10.542251815980629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BD-43D4-AEBD-B1F2781C0D11}"/>
            </c:ext>
          </c:extLst>
        </c:ser>
        <c:ser>
          <c:idx val="2"/>
          <c:order val="2"/>
          <c:tx>
            <c:strRef>
              <c:f>MAY210715_1!$J$4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MAY210715_1!$J$7:$J$33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0.28419496166484115</c:v>
                </c:pt>
                <c:pt idx="13">
                  <c:v>0.52298850574712641</c:v>
                </c:pt>
                <c:pt idx="14">
                  <c:v>7.9564164648910418E-2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EBD-43D4-AEBD-B1F2781C0D11}"/>
            </c:ext>
          </c:extLst>
        </c:ser>
        <c:ser>
          <c:idx val="3"/>
          <c:order val="3"/>
          <c:tx>
            <c:strRef>
              <c:f>MAY210715_1!$K$4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0.74201703577512768</c:v>
                </c:pt>
                <c:pt idx="11">
                  <c:v>1.6243043478260872</c:v>
                </c:pt>
                <c:pt idx="12">
                  <c:v>0.28419496166484115</c:v>
                </c:pt>
                <c:pt idx="13">
                  <c:v>0.56321839080459779</c:v>
                </c:pt>
                <c:pt idx="14">
                  <c:v>0.596731234866828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EBD-43D4-AEBD-B1F2781C0D11}"/>
            </c:ext>
          </c:extLst>
        </c:ser>
        <c:ser>
          <c:idx val="4"/>
          <c:order val="4"/>
          <c:tx>
            <c:strRef>
              <c:f>MAY210715_1!$L$4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3.0684378877705778</c:v>
                </c:pt>
                <c:pt idx="10">
                  <c:v>2.0956967632027257</c:v>
                </c:pt>
                <c:pt idx="11">
                  <c:v>2.1958188405797103</c:v>
                </c:pt>
                <c:pt idx="12">
                  <c:v>2.7472179627601312</c:v>
                </c:pt>
                <c:pt idx="13">
                  <c:v>2.2528735632183912</c:v>
                </c:pt>
                <c:pt idx="14">
                  <c:v>1.6708474576271186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EBD-43D4-AEBD-B1F2781C0D11}"/>
            </c:ext>
          </c:extLst>
        </c:ser>
        <c:ser>
          <c:idx val="6"/>
          <c:order val="5"/>
          <c:tx>
            <c:strRef>
              <c:f>MAY210715_1!$N$4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EBD-43D4-AEBD-B1F2781C0D11}"/>
            </c:ext>
          </c:extLst>
        </c:ser>
        <c:ser>
          <c:idx val="7"/>
          <c:order val="6"/>
          <c:tx>
            <c:strRef>
              <c:f>MAY210715_1!$O$4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EBD-43D4-AEBD-B1F2781C0D11}"/>
            </c:ext>
          </c:extLst>
        </c:ser>
        <c:ser>
          <c:idx val="5"/>
          <c:order val="7"/>
          <c:tx>
            <c:strRef>
              <c:f>MAY210715_1!$M$4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EBD-43D4-AEBD-B1F2781C0D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MAY210715_1!$H$4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MAY210715_1!$B$7:$B$33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69.307832422586529</c:v>
                </c:pt>
                <c:pt idx="8" formatCode="0.00">
                  <c:v>77.857726901062961</c:v>
                </c:pt>
                <c:pt idx="9" formatCode="0.00">
                  <c:v>77.843650903074604</c:v>
                </c:pt>
                <c:pt idx="10" formatCode="0.00">
                  <c:v>73.15161839863714</c:v>
                </c:pt>
                <c:pt idx="11" formatCode="0.00">
                  <c:v>62.173913043478251</c:v>
                </c:pt>
                <c:pt idx="12" formatCode="0.00">
                  <c:v>42.387732749178539</c:v>
                </c:pt>
                <c:pt idx="13" formatCode="0.00">
                  <c:v>34.646962233169134</c:v>
                </c:pt>
                <c:pt idx="14" formatCode="0.00">
                  <c:v>21.549636803874094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41-473A-9678-580BF403DC1D}"/>
            </c:ext>
          </c:extLst>
        </c:ser>
        <c:ser>
          <c:idx val="1"/>
          <c:order val="1"/>
          <c:tx>
            <c:strRef>
              <c:f>MAY210715_1!$I$4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MAY210715_1!$T$7:$T$33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30.692167577413478</c:v>
                </c:pt>
                <c:pt idx="8" formatCode="0.00">
                  <c:v>22.142273098937039</c:v>
                </c:pt>
                <c:pt idx="9" formatCode="0.00">
                  <c:v>17.937405211636566</c:v>
                </c:pt>
                <c:pt idx="10" formatCode="0.00">
                  <c:v>22.027257240204435</c:v>
                </c:pt>
                <c:pt idx="11" formatCode="0.00">
                  <c:v>28.623188405797098</c:v>
                </c:pt>
                <c:pt idx="12" formatCode="0.00">
                  <c:v>46.111719605695505</c:v>
                </c:pt>
                <c:pt idx="13" formatCode="0.00">
                  <c:v>51.724137931034491</c:v>
                </c:pt>
                <c:pt idx="14" formatCode="0.00">
                  <c:v>64.164648910411614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41-473A-9678-580BF403DC1D}"/>
            </c:ext>
          </c:extLst>
        </c:ser>
        <c:ser>
          <c:idx val="2"/>
          <c:order val="2"/>
          <c:tx>
            <c:strRef>
              <c:f>MAY210715_1!$J$4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MAY210715_1!$U$7:$U$33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0.98576122672508204</c:v>
                </c:pt>
                <c:pt idx="13" formatCode="0.00">
                  <c:v>2.1346469622331692</c:v>
                </c:pt>
                <c:pt idx="14" formatCode="0.00">
                  <c:v>0.48426150121065381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41-473A-9678-580BF403DC1D}"/>
            </c:ext>
          </c:extLst>
        </c:ser>
        <c:ser>
          <c:idx val="3"/>
          <c:order val="3"/>
          <c:tx>
            <c:strRef>
              <c:f>MAY210715_1!$K$4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1.2606473594548553</c:v>
                </c:pt>
                <c:pt idx="11" formatCode="0.00">
                  <c:v>3.9130434782608701</c:v>
                </c:pt>
                <c:pt idx="12" formatCode="0.00">
                  <c:v>0.98576122672508204</c:v>
                </c:pt>
                <c:pt idx="13" formatCode="0.00">
                  <c:v>2.2988505747126444</c:v>
                </c:pt>
                <c:pt idx="14" formatCode="0.00">
                  <c:v>3.6319612590799024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841-473A-9678-580BF403DC1D}"/>
            </c:ext>
          </c:extLst>
        </c:ser>
        <c:ser>
          <c:idx val="4"/>
          <c:order val="4"/>
          <c:tx>
            <c:strRef>
              <c:f>MAY210715_1!$L$4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4.218943885288847</c:v>
                </c:pt>
                <c:pt idx="10" formatCode="0.00">
                  <c:v>3.5604770017035783</c:v>
                </c:pt>
                <c:pt idx="11" formatCode="0.00">
                  <c:v>5.2898550724637676</c:v>
                </c:pt>
                <c:pt idx="12" formatCode="0.00">
                  <c:v>9.5290251916757924</c:v>
                </c:pt>
                <c:pt idx="13" formatCode="0.00">
                  <c:v>9.1954022988505777</c:v>
                </c:pt>
                <c:pt idx="14" formatCode="0.00">
                  <c:v>10.169491525423728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841-473A-9678-580BF403DC1D}"/>
            </c:ext>
          </c:extLst>
        </c:ser>
        <c:ser>
          <c:idx val="6"/>
          <c:order val="5"/>
          <c:tx>
            <c:strRef>
              <c:f>MAY210715_1!$N$4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841-473A-9678-580BF403DC1D}"/>
            </c:ext>
          </c:extLst>
        </c:ser>
        <c:ser>
          <c:idx val="7"/>
          <c:order val="6"/>
          <c:tx>
            <c:strRef>
              <c:f>MAY210715_1!$O$4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841-473A-9678-580BF403DC1D}"/>
            </c:ext>
          </c:extLst>
        </c:ser>
        <c:ser>
          <c:idx val="5"/>
          <c:order val="7"/>
          <c:tx>
            <c:strRef>
              <c:f>MAY210715_1!$M$4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841-473A-9678-580BF403DC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MAY210715_1!$H$4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MAY210715_1!$B$7:$B$33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69.307832422586529</c:v>
                </c:pt>
                <c:pt idx="8" formatCode="0.00">
                  <c:v>77.857726901062961</c:v>
                </c:pt>
                <c:pt idx="9" formatCode="0.00">
                  <c:v>77.84365090307459</c:v>
                </c:pt>
                <c:pt idx="10" formatCode="0.00">
                  <c:v>73.15161839863714</c:v>
                </c:pt>
                <c:pt idx="11" formatCode="0.00">
                  <c:v>62.173913043478258</c:v>
                </c:pt>
                <c:pt idx="12" formatCode="0.00">
                  <c:v>42.387732749178525</c:v>
                </c:pt>
                <c:pt idx="13" formatCode="0.00">
                  <c:v>34.646962233169127</c:v>
                </c:pt>
                <c:pt idx="14" formatCode="0.00">
                  <c:v>21.549636803874098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8C-44C5-B8C0-5AFABAEFB780}"/>
            </c:ext>
          </c:extLst>
        </c:ser>
        <c:ser>
          <c:idx val="1"/>
          <c:order val="1"/>
          <c:tx>
            <c:strRef>
              <c:f>MAY210715_1!$I$4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MAY210715_1!$AE$7:$AE$33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30.692167577413478</c:v>
                </c:pt>
                <c:pt idx="8" formatCode="0.00">
                  <c:v>22.142273098937039</c:v>
                </c:pt>
                <c:pt idx="9" formatCode="0.00">
                  <c:v>17.937405211636566</c:v>
                </c:pt>
                <c:pt idx="10" formatCode="0.00">
                  <c:v>22.027257240204435</c:v>
                </c:pt>
                <c:pt idx="11" formatCode="0.00">
                  <c:v>28.623188405797105</c:v>
                </c:pt>
                <c:pt idx="12" formatCode="0.00">
                  <c:v>46.111719605695491</c:v>
                </c:pt>
                <c:pt idx="13" formatCode="0.00">
                  <c:v>51.724137931034484</c:v>
                </c:pt>
                <c:pt idx="14" formatCode="0.00">
                  <c:v>64.164648910411628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38C-44C5-B8C0-5AFABAEFB780}"/>
            </c:ext>
          </c:extLst>
        </c:ser>
        <c:ser>
          <c:idx val="2"/>
          <c:order val="2"/>
          <c:tx>
            <c:strRef>
              <c:f>MAY210715_1!$J$4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MAY210715_1!$AF$7:$AF$33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0.98576122672508182</c:v>
                </c:pt>
                <c:pt idx="13" formatCode="0.00">
                  <c:v>2.1346469622331687</c:v>
                </c:pt>
                <c:pt idx="14" formatCode="0.00">
                  <c:v>0.48426150121065392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38C-44C5-B8C0-5AFABAEFB780}"/>
            </c:ext>
          </c:extLst>
        </c:ser>
        <c:ser>
          <c:idx val="3"/>
          <c:order val="3"/>
          <c:tx>
            <c:strRef>
              <c:f>MAY210715_1!$K$4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MAY210715_1!$AG$7:$AG$33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1.2606473594548553</c:v>
                </c:pt>
                <c:pt idx="11" formatCode="0.00">
                  <c:v>3.9130434782608705</c:v>
                </c:pt>
                <c:pt idx="12" formatCode="0.00">
                  <c:v>0.98576122672508182</c:v>
                </c:pt>
                <c:pt idx="13" formatCode="0.00">
                  <c:v>2.298850574712644</c:v>
                </c:pt>
                <c:pt idx="14" formatCode="0.00">
                  <c:v>3.6319612590799029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38C-44C5-B8C0-5AFABAEFB780}"/>
            </c:ext>
          </c:extLst>
        </c:ser>
        <c:ser>
          <c:idx val="4"/>
          <c:order val="4"/>
          <c:tx>
            <c:strRef>
              <c:f>MAY210715_1!$L$4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MAY210715_1!$AH$7:$AH$33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4.2189438852888461</c:v>
                </c:pt>
                <c:pt idx="10" formatCode="0.00">
                  <c:v>3.5604770017035783</c:v>
                </c:pt>
                <c:pt idx="11" formatCode="0.00">
                  <c:v>5.2898550724637685</c:v>
                </c:pt>
                <c:pt idx="12" formatCode="0.00">
                  <c:v>9.5290251916757907</c:v>
                </c:pt>
                <c:pt idx="13" formatCode="0.00">
                  <c:v>9.1954022988505759</c:v>
                </c:pt>
                <c:pt idx="14" formatCode="0.00">
                  <c:v>10.16949152542373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38C-44C5-B8C0-5AFABAEFB780}"/>
            </c:ext>
          </c:extLst>
        </c:ser>
        <c:ser>
          <c:idx val="6"/>
          <c:order val="5"/>
          <c:tx>
            <c:strRef>
              <c:f>MAY210715_1!$N$4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MAY210715_1!$AJ$7:$AJ$33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38C-44C5-B8C0-5AFABAEFB780}"/>
            </c:ext>
          </c:extLst>
        </c:ser>
        <c:ser>
          <c:idx val="7"/>
          <c:order val="6"/>
          <c:tx>
            <c:strRef>
              <c:f>MAY210715_1!$O$4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MAY210715_1!$AK$7:$AK$33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38C-44C5-B8C0-5AFABAEFB7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MAY210715_1!$H$4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MAY210715_1!$AD$15:$AD$21</c:f>
              <c:numCache>
                <c:formatCode>0.00</c:formatCode>
                <c:ptCount val="7"/>
                <c:pt idx="0">
                  <c:v>77.857726901062961</c:v>
                </c:pt>
                <c:pt idx="1">
                  <c:v>77.84365090307459</c:v>
                </c:pt>
                <c:pt idx="2">
                  <c:v>73.15161839863714</c:v>
                </c:pt>
                <c:pt idx="3">
                  <c:v>62.173913043478258</c:v>
                </c:pt>
                <c:pt idx="4">
                  <c:v>42.387732749178525</c:v>
                </c:pt>
                <c:pt idx="5">
                  <c:v>34.646962233169127</c:v>
                </c:pt>
                <c:pt idx="6">
                  <c:v>21.549636803874098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87-4B0E-8886-E675EFFBF801}"/>
            </c:ext>
          </c:extLst>
        </c:ser>
        <c:ser>
          <c:idx val="1"/>
          <c:order val="1"/>
          <c:tx>
            <c:strRef>
              <c:f>MAY210715_1!$I$4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MAY210715_1!$AE$15:$AE$21</c:f>
              <c:numCache>
                <c:formatCode>0.00</c:formatCode>
                <c:ptCount val="7"/>
                <c:pt idx="0">
                  <c:v>22.142273098937039</c:v>
                </c:pt>
                <c:pt idx="1">
                  <c:v>17.937405211636566</c:v>
                </c:pt>
                <c:pt idx="2">
                  <c:v>22.027257240204435</c:v>
                </c:pt>
                <c:pt idx="3">
                  <c:v>28.623188405797105</c:v>
                </c:pt>
                <c:pt idx="4">
                  <c:v>46.111719605695491</c:v>
                </c:pt>
                <c:pt idx="5">
                  <c:v>51.724137931034484</c:v>
                </c:pt>
                <c:pt idx="6">
                  <c:v>64.164648910411628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87-4B0E-8886-E675EFFBF801}"/>
            </c:ext>
          </c:extLst>
        </c:ser>
        <c:ser>
          <c:idx val="2"/>
          <c:order val="2"/>
          <c:tx>
            <c:strRef>
              <c:f>MAY210715_1!$J$4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0.98576122672508182</c:v>
                </c:pt>
                <c:pt idx="5">
                  <c:v>2.1346469622331687</c:v>
                </c:pt>
                <c:pt idx="6">
                  <c:v>0.48426150121065392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D87-4B0E-8886-E675EFFBF801}"/>
            </c:ext>
          </c:extLst>
        </c:ser>
        <c:ser>
          <c:idx val="3"/>
          <c:order val="3"/>
          <c:tx>
            <c:strRef>
              <c:f>MAY210715_1!$K$4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1.2606473594548553</c:v>
                </c:pt>
                <c:pt idx="3">
                  <c:v>3.9130434782608705</c:v>
                </c:pt>
                <c:pt idx="4">
                  <c:v>0.98576122672508182</c:v>
                </c:pt>
                <c:pt idx="5">
                  <c:v>2.298850574712644</c:v>
                </c:pt>
                <c:pt idx="6">
                  <c:v>3.6319612590799029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D87-4B0E-8886-E675EFFBF801}"/>
            </c:ext>
          </c:extLst>
        </c:ser>
        <c:ser>
          <c:idx val="4"/>
          <c:order val="4"/>
          <c:tx>
            <c:strRef>
              <c:f>MAY210715_1!$L$4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MAY210715_1!$AH$15:$AH$21</c:f>
              <c:numCache>
                <c:formatCode>0.00</c:formatCode>
                <c:ptCount val="7"/>
                <c:pt idx="0">
                  <c:v>0</c:v>
                </c:pt>
                <c:pt idx="1">
                  <c:v>4.2189438852888461</c:v>
                </c:pt>
                <c:pt idx="2">
                  <c:v>3.5604770017035783</c:v>
                </c:pt>
                <c:pt idx="3">
                  <c:v>5.2898550724637685</c:v>
                </c:pt>
                <c:pt idx="4">
                  <c:v>9.5290251916757907</c:v>
                </c:pt>
                <c:pt idx="5">
                  <c:v>9.1954022988505759</c:v>
                </c:pt>
                <c:pt idx="6">
                  <c:v>10.16949152542373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D87-4B0E-8886-E675EFFBF801}"/>
            </c:ext>
          </c:extLst>
        </c:ser>
        <c:ser>
          <c:idx val="6"/>
          <c:order val="5"/>
          <c:tx>
            <c:strRef>
              <c:f>MAY210715_1!$N$4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D87-4B0E-8886-E675EFFBF801}"/>
            </c:ext>
          </c:extLst>
        </c:ser>
        <c:ser>
          <c:idx val="7"/>
          <c:order val="6"/>
          <c:tx>
            <c:strRef>
              <c:f>MAY210715_1!$O$4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MAY210715_1!$AC$15:$AC$21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D87-4B0E-8886-E675EFFBF8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MAY210715_2!$D$2</c:f>
              <c:strCache>
                <c:ptCount val="1"/>
                <c:pt idx="0">
                  <c:v>MAY210715_2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MAY210715_2!$B$7:$B$33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MAY210715_2!$D$7:$D$33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4.5631894793131442</c:v>
                </c:pt>
                <c:pt idx="7">
                  <c:v>6.7160484046661768</c:v>
                </c:pt>
                <c:pt idx="8">
                  <c:v>8.5856885385514232</c:v>
                </c:pt>
                <c:pt idx="9">
                  <c:v>6.8329009130340053</c:v>
                </c:pt>
                <c:pt idx="10">
                  <c:v>11.522845655661403</c:v>
                </c:pt>
                <c:pt idx="11">
                  <c:v>11.198035293418627</c:v>
                </c:pt>
                <c:pt idx="12">
                  <c:v>11.257451823097185</c:v>
                </c:pt>
                <c:pt idx="13">
                  <c:v>9.3818700362440808</c:v>
                </c:pt>
                <c:pt idx="14">
                  <c:v>6.5833514883840678</c:v>
                </c:pt>
                <c:pt idx="15">
                  <c:v>4.6958863955952541</c:v>
                </c:pt>
                <c:pt idx="16">
                  <c:v>3.4738864352062735</c:v>
                </c:pt>
                <c:pt idx="17">
                  <c:v>2.6816660394921863</c:v>
                </c:pt>
                <c:pt idx="18">
                  <c:v>1.774573686399556</c:v>
                </c:pt>
                <c:pt idx="19">
                  <c:v>1.645837872096017</c:v>
                </c:pt>
                <c:pt idx="20">
                  <c:v>1.0972252480640112</c:v>
                </c:pt>
                <c:pt idx="21">
                  <c:v>1.5963240973638864</c:v>
                </c:pt>
                <c:pt idx="22">
                  <c:v>3.3748588857420123</c:v>
                </c:pt>
                <c:pt idx="23">
                  <c:v>1.802301400249549</c:v>
                </c:pt>
                <c:pt idx="24">
                  <c:v>1.2160583074211242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DA-4687-A8CB-1441058674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MAY210715_2!$D$2</c:f>
              <c:strCache>
                <c:ptCount val="1"/>
                <c:pt idx="0">
                  <c:v>MAY210715_2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MAY210715_2!$B$7:$B$33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MAY210715_2!$E$7:$E$33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4.5631894793131442</c:v>
                </c:pt>
                <c:pt idx="7" formatCode="0.00">
                  <c:v>11.27923788397932</c:v>
                </c:pt>
                <c:pt idx="8" formatCode="0.00">
                  <c:v>19.864926422530743</c:v>
                </c:pt>
                <c:pt idx="9" formatCode="0.00">
                  <c:v>26.69782733556475</c:v>
                </c:pt>
                <c:pt idx="10" formatCode="0.00">
                  <c:v>38.220672991226152</c:v>
                </c:pt>
                <c:pt idx="11" formatCode="0.00">
                  <c:v>49.418708284644779</c:v>
                </c:pt>
                <c:pt idx="12" formatCode="0.00">
                  <c:v>60.676160107741964</c:v>
                </c:pt>
                <c:pt idx="13" formatCode="0.00">
                  <c:v>70.058030143986045</c:v>
                </c:pt>
                <c:pt idx="14" formatCode="0.00">
                  <c:v>76.641381632370113</c:v>
                </c:pt>
                <c:pt idx="15" formatCode="0.00">
                  <c:v>81.337268027965365</c:v>
                </c:pt>
                <c:pt idx="16" formatCode="0.00">
                  <c:v>84.811154463171633</c:v>
                </c:pt>
                <c:pt idx="17" formatCode="0.00">
                  <c:v>87.492820502663818</c:v>
                </c:pt>
                <c:pt idx="18" formatCode="0.00">
                  <c:v>89.267394189063367</c:v>
                </c:pt>
                <c:pt idx="19" formatCode="0.00">
                  <c:v>90.913232061159391</c:v>
                </c:pt>
                <c:pt idx="20" formatCode="0.00">
                  <c:v>92.010457309223398</c:v>
                </c:pt>
                <c:pt idx="21" formatCode="0.00">
                  <c:v>93.606781406587288</c:v>
                </c:pt>
                <c:pt idx="22" formatCode="0.00">
                  <c:v>96.981640292329303</c:v>
                </c:pt>
                <c:pt idx="23" formatCode="0.00">
                  <c:v>98.78394169257885</c:v>
                </c:pt>
                <c:pt idx="24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2B-43FC-BAC8-CF84CE949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MAY210715_2!$B$7:$B$33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MAY210715_2!$H$7:$H$33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8.5602929860905572</c:v>
                </c:pt>
                <c:pt idx="8">
                  <c:v>9.5742946345975977</c:v>
                </c:pt>
                <c:pt idx="9">
                  <c:v>8.6325196163905833</c:v>
                </c:pt>
                <c:pt idx="10">
                  <c:v>11.657996219281662</c:v>
                </c:pt>
                <c:pt idx="11">
                  <c:v>6.9766075773375045</c:v>
                </c:pt>
                <c:pt idx="12">
                  <c:v>7.3239215686274521</c:v>
                </c:pt>
                <c:pt idx="13">
                  <c:v>6.1199496644295293</c:v>
                </c:pt>
                <c:pt idx="14">
                  <c:v>2.5358350515463921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E5-4D79-94BD-0EF7D77FB46F}"/>
            </c:ext>
          </c:extLst>
        </c:ser>
        <c:ser>
          <c:idx val="1"/>
          <c:order val="1"/>
          <c:tx>
            <c:strRef>
              <c:f>MAY210715_2!$I$4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24.175551938443327</c:v>
                </c:pt>
                <c:pt idx="8">
                  <c:v>18.376630434782612</c:v>
                </c:pt>
                <c:pt idx="9">
                  <c:v>14.187009590235398</c:v>
                </c:pt>
                <c:pt idx="10">
                  <c:v>30.274796356762327</c:v>
                </c:pt>
                <c:pt idx="11">
                  <c:v>34.647208898157807</c:v>
                </c:pt>
                <c:pt idx="12">
                  <c:v>34.868235294117653</c:v>
                </c:pt>
                <c:pt idx="13">
                  <c:v>31.474026845637578</c:v>
                </c:pt>
                <c:pt idx="14">
                  <c:v>24.947134020618563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0E5-4D79-94BD-0EF7D77FB46F}"/>
            </c:ext>
          </c:extLst>
        </c:ser>
        <c:ser>
          <c:idx val="2"/>
          <c:order val="2"/>
          <c:tx>
            <c:strRef>
              <c:f>MAY210715_2!$J$4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0.58989860800824878</c:v>
                </c:pt>
                <c:pt idx="11">
                  <c:v>1.238102189781022</c:v>
                </c:pt>
                <c:pt idx="12">
                  <c:v>0.35823529411764704</c:v>
                </c:pt>
                <c:pt idx="13">
                  <c:v>0.47687919463087236</c:v>
                </c:pt>
                <c:pt idx="14">
                  <c:v>6.8536082474226809E-2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0E5-4D79-94BD-0EF7D77FB46F}"/>
            </c:ext>
          </c:extLst>
        </c:ser>
        <c:ser>
          <c:idx val="3"/>
          <c:order val="3"/>
          <c:tx>
            <c:strRef>
              <c:f>MAY210715_2!$K$4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8.3311401480111034</c:v>
                </c:pt>
                <c:pt idx="9">
                  <c:v>3.7397558849171757</c:v>
                </c:pt>
                <c:pt idx="10">
                  <c:v>3.3094311737411926</c:v>
                </c:pt>
                <c:pt idx="11">
                  <c:v>3.0264720194647206</c:v>
                </c:pt>
                <c:pt idx="12">
                  <c:v>1.4329411764705882</c:v>
                </c:pt>
                <c:pt idx="13">
                  <c:v>3.179194630872483</c:v>
                </c:pt>
                <c:pt idx="14">
                  <c:v>1.5077938144329899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0E5-4D79-94BD-0EF7D77FB46F}"/>
            </c:ext>
          </c:extLst>
        </c:ser>
        <c:ser>
          <c:idx val="4"/>
          <c:order val="4"/>
          <c:tx>
            <c:strRef>
              <c:f>MAY210715_2!$L$4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23.04</c:v>
                </c:pt>
                <c:pt idx="7">
                  <c:v>0</c:v>
                </c:pt>
                <c:pt idx="8">
                  <c:v>7.0679347826086962</c:v>
                </c:pt>
                <c:pt idx="9">
                  <c:v>7.9407149084568447</c:v>
                </c:pt>
                <c:pt idx="10">
                  <c:v>10.898126825915105</c:v>
                </c:pt>
                <c:pt idx="11">
                  <c:v>9.9441223496697955</c:v>
                </c:pt>
                <c:pt idx="12">
                  <c:v>12.856666666666667</c:v>
                </c:pt>
                <c:pt idx="13">
                  <c:v>6.1199496644295293</c:v>
                </c:pt>
                <c:pt idx="14">
                  <c:v>4.1807010309278363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0E5-4D79-94BD-0EF7D77FB46F}"/>
            </c:ext>
          </c:extLst>
        </c:ser>
        <c:ser>
          <c:idx val="6"/>
          <c:order val="5"/>
          <c:tx>
            <c:strRef>
              <c:f>MAY210715_2!$N$4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0E5-4D79-94BD-0EF7D77FB46F}"/>
            </c:ext>
          </c:extLst>
        </c:ser>
        <c:ser>
          <c:idx val="7"/>
          <c:order val="6"/>
          <c:tx>
            <c:strRef>
              <c:f>MAY210715_2!$O$4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0E5-4D79-94BD-0EF7D77FB46F}"/>
            </c:ext>
          </c:extLst>
        </c:ser>
        <c:ser>
          <c:idx val="5"/>
          <c:order val="7"/>
          <c:tx>
            <c:strRef>
              <c:f>MAY210715_2!$M$4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1.1741550754661141</c:v>
                </c:pt>
                <c:pt idx="8">
                  <c:v>0</c:v>
                </c:pt>
                <c:pt idx="9">
                  <c:v>0</c:v>
                </c:pt>
                <c:pt idx="10">
                  <c:v>1.4497508162914587</c:v>
                </c:pt>
                <c:pt idx="11">
                  <c:v>0.70748696558915536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0E5-4D79-94BD-0EF7D77FB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MAY210715_2!$B$7:$B$33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MAY210715_2!$S$7:$S$33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25.244155075466111</c:v>
                </c:pt>
                <c:pt idx="8" formatCode="0.00">
                  <c:v>22.086031452358927</c:v>
                </c:pt>
                <c:pt idx="9" formatCode="0.00">
                  <c:v>25.021795989537921</c:v>
                </c:pt>
                <c:pt idx="10" formatCode="0.00">
                  <c:v>20.037807183364841</c:v>
                </c:pt>
                <c:pt idx="11" formatCode="0.00">
                  <c:v>12.339242266249563</c:v>
                </c:pt>
                <c:pt idx="12" formatCode="0.00">
                  <c:v>12.885154061624648</c:v>
                </c:pt>
                <c:pt idx="13" formatCode="0.00">
                  <c:v>12.919463087248323</c:v>
                </c:pt>
                <c:pt idx="14" formatCode="0.00">
                  <c:v>7.628865979381442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3A-462C-BAC8-64BE8EA1DADD}"/>
            </c:ext>
          </c:extLst>
        </c:ser>
        <c:ser>
          <c:idx val="1"/>
          <c:order val="1"/>
          <c:tx>
            <c:strRef>
              <c:f>MAY210715_2!$I$4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71.293282036105367</c:v>
                </c:pt>
                <c:pt idx="8" formatCode="0.00">
                  <c:v>42.391304347826086</c:v>
                </c:pt>
                <c:pt idx="9" formatCode="0.00">
                  <c:v>41.121766928218541</c:v>
                </c:pt>
                <c:pt idx="10" formatCode="0.00">
                  <c:v>52.036432376697029</c:v>
                </c:pt>
                <c:pt idx="11" formatCode="0.00">
                  <c:v>61.279110184219668</c:v>
                </c:pt>
                <c:pt idx="12" formatCode="0.00">
                  <c:v>61.344537815126053</c:v>
                </c:pt>
                <c:pt idx="13" formatCode="0.00">
                  <c:v>66.442953020134226</c:v>
                </c:pt>
                <c:pt idx="14" formatCode="0.00">
                  <c:v>75.051546391752581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3A-462C-BAC8-64BE8EA1DADD}"/>
            </c:ext>
          </c:extLst>
        </c:ser>
        <c:ser>
          <c:idx val="2"/>
          <c:order val="2"/>
          <c:tx>
            <c:strRef>
              <c:f>MAY210715_2!$J$4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1.0139199175116</c:v>
                </c:pt>
                <c:pt idx="11" formatCode="0.00">
                  <c:v>2.1897810218978102</c:v>
                </c:pt>
                <c:pt idx="12" formatCode="0.00">
                  <c:v>0.630252100840336</c:v>
                </c:pt>
                <c:pt idx="13" formatCode="0.00">
                  <c:v>1.006711409395973</c:v>
                </c:pt>
                <c:pt idx="14" formatCode="0.00">
                  <c:v>0.20618556701030924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3A-462C-BAC8-64BE8EA1DADD}"/>
            </c:ext>
          </c:extLst>
        </c:ser>
        <c:ser>
          <c:idx val="3"/>
          <c:order val="3"/>
          <c:tx>
            <c:strRef>
              <c:f>MAY210715_2!$K$4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19.218316373728033</c:v>
                </c:pt>
                <c:pt idx="9" formatCode="0.00">
                  <c:v>10.839872130194713</c:v>
                </c:pt>
                <c:pt idx="10" formatCode="0.00">
                  <c:v>5.6882625880735525</c:v>
                </c:pt>
                <c:pt idx="11" formatCode="0.00">
                  <c:v>5.3527980535279811</c:v>
                </c:pt>
                <c:pt idx="12" formatCode="0.00">
                  <c:v>2.521008403361344</c:v>
                </c:pt>
                <c:pt idx="13" formatCode="0.00">
                  <c:v>6.7114093959731553</c:v>
                </c:pt>
                <c:pt idx="14" formatCode="0.00">
                  <c:v>4.5360824742268031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3A-462C-BAC8-64BE8EA1DADD}"/>
            </c:ext>
          </c:extLst>
        </c:ser>
        <c:ser>
          <c:idx val="4"/>
          <c:order val="4"/>
          <c:tx>
            <c:strRef>
              <c:f>MAY210715_2!$L$4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16.304347826086953</c:v>
                </c:pt>
                <c:pt idx="9" formatCode="0.00">
                  <c:v>23.016564952048824</c:v>
                </c:pt>
                <c:pt idx="10" formatCode="0.00">
                  <c:v>18.731740848943119</c:v>
                </c:pt>
                <c:pt idx="11" formatCode="0.00">
                  <c:v>17.587765033020506</c:v>
                </c:pt>
                <c:pt idx="12" formatCode="0.00">
                  <c:v>22.619047619047617</c:v>
                </c:pt>
                <c:pt idx="13" formatCode="0.00">
                  <c:v>12.919463087248323</c:v>
                </c:pt>
                <c:pt idx="14" formatCode="0.00">
                  <c:v>12.577319587628867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3A-462C-BAC8-64BE8EA1DADD}"/>
            </c:ext>
          </c:extLst>
        </c:ser>
        <c:ser>
          <c:idx val="6"/>
          <c:order val="5"/>
          <c:tx>
            <c:strRef>
              <c:f>MAY210715_2!$N$4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73A-462C-BAC8-64BE8EA1DADD}"/>
            </c:ext>
          </c:extLst>
        </c:ser>
        <c:ser>
          <c:idx val="7"/>
          <c:order val="6"/>
          <c:tx>
            <c:strRef>
              <c:f>MAY210715_2!$O$4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73A-462C-BAC8-64BE8EA1DADD}"/>
            </c:ext>
          </c:extLst>
        </c:ser>
        <c:ser>
          <c:idx val="5"/>
          <c:order val="7"/>
          <c:tx>
            <c:strRef>
              <c:f>MAY210715_2!$M$4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3.4625628884285291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2.4918370854098639</c:v>
                </c:pt>
                <c:pt idx="11" formatCode="0.00">
                  <c:v>1.251303441084463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73A-462C-BAC8-64BE8EA1D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MAY210715_2!$B$7:$B$33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MAY210715_2!$AD$7:$AD$33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26.149601471489877</c:v>
                </c:pt>
                <c:pt idx="8" formatCode="0.00">
                  <c:v>22.086031452358931</c:v>
                </c:pt>
                <c:pt idx="9" formatCode="0.00">
                  <c:v>25.021795989537917</c:v>
                </c:pt>
                <c:pt idx="10" formatCode="0.00">
                  <c:v>20.549876630243215</c:v>
                </c:pt>
                <c:pt idx="11" formatCode="0.00">
                  <c:v>12.495600140795494</c:v>
                </c:pt>
                <c:pt idx="12" formatCode="0.00">
                  <c:v>12.885154061624647</c:v>
                </c:pt>
                <c:pt idx="13" formatCode="0.00">
                  <c:v>12.919463087248324</c:v>
                </c:pt>
                <c:pt idx="14" formatCode="0.00">
                  <c:v>7.628865979381442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9F-4835-9E29-E6FA5421FA40}"/>
            </c:ext>
          </c:extLst>
        </c:ser>
        <c:ser>
          <c:idx val="1"/>
          <c:order val="1"/>
          <c:tx>
            <c:strRef>
              <c:f>MAY210715_2!$I$4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MAY210715_2!$AE$7:$AE$33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73.850398528510127</c:v>
                </c:pt>
                <c:pt idx="8" formatCode="0.00">
                  <c:v>42.391304347826093</c:v>
                </c:pt>
                <c:pt idx="9" formatCode="0.00">
                  <c:v>41.121766928218534</c:v>
                </c:pt>
                <c:pt idx="10" formatCode="0.00">
                  <c:v>53.366231935142757</c:v>
                </c:pt>
                <c:pt idx="11" formatCode="0.00">
                  <c:v>62.055614220344957</c:v>
                </c:pt>
                <c:pt idx="12" formatCode="0.00">
                  <c:v>61.344537815126039</c:v>
                </c:pt>
                <c:pt idx="13" formatCode="0.00">
                  <c:v>66.44295302013424</c:v>
                </c:pt>
                <c:pt idx="14" formatCode="0.00">
                  <c:v>75.051546391752581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9F-4835-9E29-E6FA5421FA40}"/>
            </c:ext>
          </c:extLst>
        </c:ser>
        <c:ser>
          <c:idx val="2"/>
          <c:order val="2"/>
          <c:tx>
            <c:strRef>
              <c:f>MAY210715_2!$J$4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MAY210715_2!$AF$7:$AF$33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1.0398308071906945</c:v>
                </c:pt>
                <c:pt idx="11" formatCode="0.00">
                  <c:v>2.2175290390707501</c:v>
                </c:pt>
                <c:pt idx="12" formatCode="0.00">
                  <c:v>0.63025210084033589</c:v>
                </c:pt>
                <c:pt idx="13" formatCode="0.00">
                  <c:v>1.0067114093959733</c:v>
                </c:pt>
                <c:pt idx="14" formatCode="0.00">
                  <c:v>0.20618556701030927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9F-4835-9E29-E6FA5421FA40}"/>
            </c:ext>
          </c:extLst>
        </c:ser>
        <c:ser>
          <c:idx val="3"/>
          <c:order val="3"/>
          <c:tx>
            <c:strRef>
              <c:f>MAY210715_2!$K$4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MAY210715_2!$AG$7:$AG$33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19.218316373728033</c:v>
                </c:pt>
                <c:pt idx="9" formatCode="0.00">
                  <c:v>10.839872130194712</c:v>
                </c:pt>
                <c:pt idx="10" formatCode="0.00">
                  <c:v>5.8336270708494879</c:v>
                </c:pt>
                <c:pt idx="11" formatCode="0.00">
                  <c:v>5.4206265399507227</c:v>
                </c:pt>
                <c:pt idx="12" formatCode="0.00">
                  <c:v>2.5210084033613436</c:v>
                </c:pt>
                <c:pt idx="13" formatCode="0.00">
                  <c:v>6.7114093959731562</c:v>
                </c:pt>
                <c:pt idx="14" formatCode="0.00">
                  <c:v>4.5360824742268031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9F-4835-9E29-E6FA5421FA40}"/>
            </c:ext>
          </c:extLst>
        </c:ser>
        <c:ser>
          <c:idx val="4"/>
          <c:order val="4"/>
          <c:tx>
            <c:strRef>
              <c:f>MAY210715_2!$L$4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MAY210715_2!$AH$7:$AH$33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16.304347826086953</c:v>
                </c:pt>
                <c:pt idx="9" formatCode="0.00">
                  <c:v>23.016564952048821</c:v>
                </c:pt>
                <c:pt idx="10" formatCode="0.00">
                  <c:v>19.210433556573843</c:v>
                </c:pt>
                <c:pt idx="11" formatCode="0.00">
                  <c:v>17.810630059838086</c:v>
                </c:pt>
                <c:pt idx="12" formatCode="0.00">
                  <c:v>22.61904761904761</c:v>
                </c:pt>
                <c:pt idx="13" formatCode="0.00">
                  <c:v>12.919463087248324</c:v>
                </c:pt>
                <c:pt idx="14" formatCode="0.00">
                  <c:v>12.577319587628867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59F-4835-9E29-E6FA5421FA40}"/>
            </c:ext>
          </c:extLst>
        </c:ser>
        <c:ser>
          <c:idx val="6"/>
          <c:order val="5"/>
          <c:tx>
            <c:strRef>
              <c:f>MAY210715_2!$N$4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MAY210715_2!$AJ$7:$AJ$33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59F-4835-9E29-E6FA5421FA40}"/>
            </c:ext>
          </c:extLst>
        </c:ser>
        <c:ser>
          <c:idx val="7"/>
          <c:order val="6"/>
          <c:tx>
            <c:strRef>
              <c:f>MAY210715_2!$O$4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MAY210715_2!$AK$7:$AK$33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59F-4835-9E29-E6FA5421FA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MAY210715_2!$H$4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MAY210715_2!$AD$15:$AD$21</c:f>
              <c:numCache>
                <c:formatCode>0.00</c:formatCode>
                <c:ptCount val="7"/>
                <c:pt idx="0">
                  <c:v>22.086031452358931</c:v>
                </c:pt>
                <c:pt idx="1">
                  <c:v>25.021795989537917</c:v>
                </c:pt>
                <c:pt idx="2">
                  <c:v>20.549876630243215</c:v>
                </c:pt>
                <c:pt idx="3">
                  <c:v>12.495600140795494</c:v>
                </c:pt>
                <c:pt idx="4">
                  <c:v>12.885154061624647</c:v>
                </c:pt>
                <c:pt idx="5">
                  <c:v>12.919463087248324</c:v>
                </c:pt>
                <c:pt idx="6">
                  <c:v>7.628865979381442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94-4C67-B057-5D052F58CD4F}"/>
            </c:ext>
          </c:extLst>
        </c:ser>
        <c:ser>
          <c:idx val="1"/>
          <c:order val="1"/>
          <c:tx>
            <c:strRef>
              <c:f>MAY210715_2!$I$4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MAY210715_2!$AE$15:$AE$21</c:f>
              <c:numCache>
                <c:formatCode>0.00</c:formatCode>
                <c:ptCount val="7"/>
                <c:pt idx="0">
                  <c:v>42.391304347826093</c:v>
                </c:pt>
                <c:pt idx="1">
                  <c:v>41.121766928218534</c:v>
                </c:pt>
                <c:pt idx="2">
                  <c:v>53.366231935142757</c:v>
                </c:pt>
                <c:pt idx="3">
                  <c:v>62.055614220344957</c:v>
                </c:pt>
                <c:pt idx="4">
                  <c:v>61.344537815126039</c:v>
                </c:pt>
                <c:pt idx="5">
                  <c:v>66.44295302013424</c:v>
                </c:pt>
                <c:pt idx="6">
                  <c:v>75.051546391752581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94-4C67-B057-5D052F58CD4F}"/>
            </c:ext>
          </c:extLst>
        </c:ser>
        <c:ser>
          <c:idx val="2"/>
          <c:order val="2"/>
          <c:tx>
            <c:strRef>
              <c:f>MAY210715_2!$J$4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1.0398308071906945</c:v>
                </c:pt>
                <c:pt idx="3">
                  <c:v>2.2175290390707501</c:v>
                </c:pt>
                <c:pt idx="4">
                  <c:v>0.63025210084033589</c:v>
                </c:pt>
                <c:pt idx="5">
                  <c:v>1.0067114093959733</c:v>
                </c:pt>
                <c:pt idx="6">
                  <c:v>0.20618556701030927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94-4C67-B057-5D052F58CD4F}"/>
            </c:ext>
          </c:extLst>
        </c:ser>
        <c:ser>
          <c:idx val="3"/>
          <c:order val="3"/>
          <c:tx>
            <c:strRef>
              <c:f>MAY210715_2!$K$4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MAY210715_2!$AG$15:$AG$21</c:f>
              <c:numCache>
                <c:formatCode>0.00</c:formatCode>
                <c:ptCount val="7"/>
                <c:pt idx="0">
                  <c:v>19.218316373728033</c:v>
                </c:pt>
                <c:pt idx="1">
                  <c:v>10.839872130194712</c:v>
                </c:pt>
                <c:pt idx="2">
                  <c:v>5.8336270708494879</c:v>
                </c:pt>
                <c:pt idx="3">
                  <c:v>5.4206265399507227</c:v>
                </c:pt>
                <c:pt idx="4">
                  <c:v>2.5210084033613436</c:v>
                </c:pt>
                <c:pt idx="5">
                  <c:v>6.7114093959731562</c:v>
                </c:pt>
                <c:pt idx="6">
                  <c:v>4.5360824742268031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294-4C67-B057-5D052F58CD4F}"/>
            </c:ext>
          </c:extLst>
        </c:ser>
        <c:ser>
          <c:idx val="4"/>
          <c:order val="4"/>
          <c:tx>
            <c:strRef>
              <c:f>MAY210715_2!$L$4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MAY210715_2!$AH$15:$AH$21</c:f>
              <c:numCache>
                <c:formatCode>0.00</c:formatCode>
                <c:ptCount val="7"/>
                <c:pt idx="0">
                  <c:v>16.304347826086953</c:v>
                </c:pt>
                <c:pt idx="1">
                  <c:v>23.016564952048821</c:v>
                </c:pt>
                <c:pt idx="2">
                  <c:v>19.210433556573843</c:v>
                </c:pt>
                <c:pt idx="3">
                  <c:v>17.810630059838086</c:v>
                </c:pt>
                <c:pt idx="4">
                  <c:v>22.61904761904761</c:v>
                </c:pt>
                <c:pt idx="5">
                  <c:v>12.919463087248324</c:v>
                </c:pt>
                <c:pt idx="6">
                  <c:v>12.577319587628867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94-4C67-B057-5D052F58CD4F}"/>
            </c:ext>
          </c:extLst>
        </c:ser>
        <c:ser>
          <c:idx val="6"/>
          <c:order val="5"/>
          <c:tx>
            <c:strRef>
              <c:f>MAY210715_2!$N$4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294-4C67-B057-5D052F58CD4F}"/>
            </c:ext>
          </c:extLst>
        </c:ser>
        <c:ser>
          <c:idx val="7"/>
          <c:order val="6"/>
          <c:tx>
            <c:strRef>
              <c:f>MAY210715_2!$O$4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MAY210715_2!$AC$15:$AC$21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294-4C67-B057-5D052F58C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MAY210715_2_aggr!$D$2</c:f>
              <c:strCache>
                <c:ptCount val="1"/>
                <c:pt idx="0">
                  <c:v>MAY210715_2_aggr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MAY210715_2_aggr!$B$7:$B$33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5.3177002792715848</c:v>
                </c:pt>
                <c:pt idx="7">
                  <c:v>7.5555300215878942</c:v>
                </c:pt>
                <c:pt idx="8">
                  <c:v>10.005308468160729</c:v>
                </c:pt>
                <c:pt idx="9">
                  <c:v>7.9627022410967738</c:v>
                </c:pt>
                <c:pt idx="10">
                  <c:v>13.093509632263608</c:v>
                </c:pt>
                <c:pt idx="11">
                  <c:v>12.886309468555595</c:v>
                </c:pt>
                <c:pt idx="12">
                  <c:v>13.118840445911323</c:v>
                </c:pt>
                <c:pt idx="13">
                  <c:v>10.933136381471135</c:v>
                </c:pt>
                <c:pt idx="14">
                  <c:v>7.6718905070741101</c:v>
                </c:pt>
                <c:pt idx="15">
                  <c:v>5.4723382648233194</c:v>
                </c:pt>
                <c:pt idx="16">
                  <c:v>4.0482839799663015</c:v>
                </c:pt>
                <c:pt idx="17">
                  <c:v>3.1250721259260961</c:v>
                </c:pt>
                <c:pt idx="18">
                  <c:v>2.067994553050061</c:v>
                </c:pt>
                <c:pt idx="19">
                  <c:v>1.9179726267685275</c:v>
                </c:pt>
                <c:pt idx="20">
                  <c:v>1.2786484178456849</c:v>
                </c:pt>
                <c:pt idx="21">
                  <c:v>1.8602718858910146</c:v>
                </c:pt>
                <c:pt idx="22">
                  <c:v>3.9328824982112756</c:v>
                </c:pt>
                <c:pt idx="23">
                  <c:v>2.1003069679414677</c:v>
                </c:pt>
                <c:pt idx="24">
                  <c:v>1.4171301959517155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03-4E80-87AC-E7D09B3AEC79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MAY210715_2_aggr!$Q$7:$Q$33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0.27099847103794722</c:v>
                </c:pt>
                <c:pt idx="8">
                  <c:v>0</c:v>
                </c:pt>
                <c:pt idx="9">
                  <c:v>0</c:v>
                </c:pt>
                <c:pt idx="10">
                  <c:v>0.33460678475118477</c:v>
                </c:pt>
                <c:pt idx="11">
                  <c:v>0.16329008830271083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03-4E80-87AC-E7D09B3AEC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MAY210715_2_aggr!$D$2</c:f>
              <c:strCache>
                <c:ptCount val="1"/>
                <c:pt idx="0">
                  <c:v>MAY210715_2_aggr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MAY210715_2_aggr!$B$7:$B$33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5.3177002792715848</c:v>
                </c:pt>
                <c:pt idx="7" formatCode="0.00">
                  <c:v>12.873230300859479</c:v>
                </c:pt>
                <c:pt idx="8" formatCode="0.00">
                  <c:v>22.87853876902021</c:v>
                </c:pt>
                <c:pt idx="9" formatCode="0.00">
                  <c:v>30.841241010116985</c:v>
                </c:pt>
                <c:pt idx="10" formatCode="0.00">
                  <c:v>43.934750642380592</c:v>
                </c:pt>
                <c:pt idx="11" formatCode="0.00">
                  <c:v>56.821060110936187</c:v>
                </c:pt>
                <c:pt idx="12" formatCode="0.00">
                  <c:v>69.939900556847505</c:v>
                </c:pt>
                <c:pt idx="13" formatCode="0.00">
                  <c:v>80.873036938318634</c:v>
                </c:pt>
                <c:pt idx="14" formatCode="0.00">
                  <c:v>88.544927445392744</c:v>
                </c:pt>
                <c:pt idx="15" formatCode="0.00">
                  <c:v>94.017265710216066</c:v>
                </c:pt>
                <c:pt idx="16" formatCode="0.00">
                  <c:v>98.065549690182365</c:v>
                </c:pt>
                <c:pt idx="17" formatCode="0.00">
                  <c:v>101.19062181610846</c:v>
                </c:pt>
                <c:pt idx="18" formatCode="0.00">
                  <c:v>103.25861636915852</c:v>
                </c:pt>
                <c:pt idx="19" formatCode="0.00">
                  <c:v>105.17658899592705</c:v>
                </c:pt>
                <c:pt idx="20" formatCode="0.00">
                  <c:v>106.45523741377274</c:v>
                </c:pt>
                <c:pt idx="21" formatCode="0.00">
                  <c:v>108.31550929966374</c:v>
                </c:pt>
                <c:pt idx="22" formatCode="0.00">
                  <c:v>112.24839179787502</c:v>
                </c:pt>
                <c:pt idx="23" formatCode="0.00">
                  <c:v>114.34869876581648</c:v>
                </c:pt>
                <c:pt idx="24" formatCode="0.00">
                  <c:v>115.76582896176819</c:v>
                </c:pt>
                <c:pt idx="25" formatCode="0.00">
                  <c:v>115.76582896176819</c:v>
                </c:pt>
                <c:pt idx="26" formatCode="0.00">
                  <c:v>115.76582896176819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21-4D13-B0F1-CAFA9F9952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MAY210715_2_aggr!$B$7:$B$33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8.5602929860905572</c:v>
                </c:pt>
                <c:pt idx="8">
                  <c:v>9.5742946345975977</c:v>
                </c:pt>
                <c:pt idx="9">
                  <c:v>8.6325196163905833</c:v>
                </c:pt>
                <c:pt idx="10">
                  <c:v>11.657996219281662</c:v>
                </c:pt>
                <c:pt idx="11">
                  <c:v>6.9766075773375045</c:v>
                </c:pt>
                <c:pt idx="12">
                  <c:v>7.3239215686274521</c:v>
                </c:pt>
                <c:pt idx="13">
                  <c:v>6.1199496644295293</c:v>
                </c:pt>
                <c:pt idx="14">
                  <c:v>2.5358350515463921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6B-45F3-911A-6B4F175C4BD8}"/>
            </c:ext>
          </c:extLst>
        </c:ser>
        <c:ser>
          <c:idx val="1"/>
          <c:order val="1"/>
          <c:tx>
            <c:strRef>
              <c:f>MAY210715_2_aggr!$I$4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24.175551938443327</c:v>
                </c:pt>
                <c:pt idx="8">
                  <c:v>18.376630434782612</c:v>
                </c:pt>
                <c:pt idx="9">
                  <c:v>14.187009590235398</c:v>
                </c:pt>
                <c:pt idx="10">
                  <c:v>30.274796356762327</c:v>
                </c:pt>
                <c:pt idx="11">
                  <c:v>34.647208898157807</c:v>
                </c:pt>
                <c:pt idx="12">
                  <c:v>34.868235294117653</c:v>
                </c:pt>
                <c:pt idx="13">
                  <c:v>31.474026845637578</c:v>
                </c:pt>
                <c:pt idx="14">
                  <c:v>24.947134020618563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6B-45F3-911A-6B4F175C4BD8}"/>
            </c:ext>
          </c:extLst>
        </c:ser>
        <c:ser>
          <c:idx val="2"/>
          <c:order val="2"/>
          <c:tx>
            <c:strRef>
              <c:f>MAY210715_2_aggr!$J$4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0.58989860800824878</c:v>
                </c:pt>
                <c:pt idx="11">
                  <c:v>1.238102189781022</c:v>
                </c:pt>
                <c:pt idx="12">
                  <c:v>0.35823529411764704</c:v>
                </c:pt>
                <c:pt idx="13">
                  <c:v>0.47687919463087236</c:v>
                </c:pt>
                <c:pt idx="14">
                  <c:v>6.8536082474226809E-2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B6B-45F3-911A-6B4F175C4BD8}"/>
            </c:ext>
          </c:extLst>
        </c:ser>
        <c:ser>
          <c:idx val="3"/>
          <c:order val="3"/>
          <c:tx>
            <c:strRef>
              <c:f>MAY210715_2_aggr!$K$4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8.3311401480111034</c:v>
                </c:pt>
                <c:pt idx="9">
                  <c:v>3.7397558849171757</c:v>
                </c:pt>
                <c:pt idx="10">
                  <c:v>3.3094311737411926</c:v>
                </c:pt>
                <c:pt idx="11">
                  <c:v>3.0264720194647206</c:v>
                </c:pt>
                <c:pt idx="12">
                  <c:v>1.4329411764705882</c:v>
                </c:pt>
                <c:pt idx="13">
                  <c:v>3.179194630872483</c:v>
                </c:pt>
                <c:pt idx="14">
                  <c:v>1.5077938144329899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B6B-45F3-911A-6B4F175C4BD8}"/>
            </c:ext>
          </c:extLst>
        </c:ser>
        <c:ser>
          <c:idx val="4"/>
          <c:order val="4"/>
          <c:tx>
            <c:strRef>
              <c:f>MAY210715_2_aggr!$L$4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23.04</c:v>
                </c:pt>
                <c:pt idx="7">
                  <c:v>0</c:v>
                </c:pt>
                <c:pt idx="8">
                  <c:v>7.0679347826086962</c:v>
                </c:pt>
                <c:pt idx="9">
                  <c:v>7.9407149084568447</c:v>
                </c:pt>
                <c:pt idx="10">
                  <c:v>10.898126825915105</c:v>
                </c:pt>
                <c:pt idx="11">
                  <c:v>9.9441223496697955</c:v>
                </c:pt>
                <c:pt idx="12">
                  <c:v>12.856666666666667</c:v>
                </c:pt>
                <c:pt idx="13">
                  <c:v>6.1199496644295293</c:v>
                </c:pt>
                <c:pt idx="14">
                  <c:v>4.1807010309278363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B6B-45F3-911A-6B4F175C4BD8}"/>
            </c:ext>
          </c:extLst>
        </c:ser>
        <c:ser>
          <c:idx val="6"/>
          <c:order val="5"/>
          <c:tx>
            <c:strRef>
              <c:f>MAY210715_2_aggr!$N$4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B6B-45F3-911A-6B4F175C4BD8}"/>
            </c:ext>
          </c:extLst>
        </c:ser>
        <c:ser>
          <c:idx val="7"/>
          <c:order val="6"/>
          <c:tx>
            <c:strRef>
              <c:f>MAY210715_2_aggr!$O$4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B6B-45F3-911A-6B4F175C4BD8}"/>
            </c:ext>
          </c:extLst>
        </c:ser>
        <c:ser>
          <c:idx val="5"/>
          <c:order val="7"/>
          <c:tx>
            <c:strRef>
              <c:f>MAY210715_2_aggr!$M$4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1.1741550754661141</c:v>
                </c:pt>
                <c:pt idx="8">
                  <c:v>0</c:v>
                </c:pt>
                <c:pt idx="9">
                  <c:v>0</c:v>
                </c:pt>
                <c:pt idx="10">
                  <c:v>1.4497508162914587</c:v>
                </c:pt>
                <c:pt idx="11">
                  <c:v>0.70748696558915536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B6B-45F3-911A-6B4F175C4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MAY210715_2_aggr!$B$7:$B$33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25.244155075466111</c:v>
                </c:pt>
                <c:pt idx="8" formatCode="0.00">
                  <c:v>22.086031452358927</c:v>
                </c:pt>
                <c:pt idx="9" formatCode="0.00">
                  <c:v>25.021795989537921</c:v>
                </c:pt>
                <c:pt idx="10" formatCode="0.00">
                  <c:v>20.037807183364841</c:v>
                </c:pt>
                <c:pt idx="11" formatCode="0.00">
                  <c:v>12.339242266249563</c:v>
                </c:pt>
                <c:pt idx="12" formatCode="0.00">
                  <c:v>12.885154061624648</c:v>
                </c:pt>
                <c:pt idx="13" formatCode="0.00">
                  <c:v>12.919463087248323</c:v>
                </c:pt>
                <c:pt idx="14" formatCode="0.00">
                  <c:v>7.628865979381442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A8-4117-8633-97F534D2410C}"/>
            </c:ext>
          </c:extLst>
        </c:ser>
        <c:ser>
          <c:idx val="1"/>
          <c:order val="1"/>
          <c:tx>
            <c:strRef>
              <c:f>MAY210715_2_aggr!$I$4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71.293282036105367</c:v>
                </c:pt>
                <c:pt idx="8" formatCode="0.00">
                  <c:v>42.391304347826086</c:v>
                </c:pt>
                <c:pt idx="9" formatCode="0.00">
                  <c:v>41.121766928218541</c:v>
                </c:pt>
                <c:pt idx="10" formatCode="0.00">
                  <c:v>52.036432376697029</c:v>
                </c:pt>
                <c:pt idx="11" formatCode="0.00">
                  <c:v>61.279110184219668</c:v>
                </c:pt>
                <c:pt idx="12" formatCode="0.00">
                  <c:v>61.344537815126053</c:v>
                </c:pt>
                <c:pt idx="13" formatCode="0.00">
                  <c:v>66.442953020134226</c:v>
                </c:pt>
                <c:pt idx="14" formatCode="0.00">
                  <c:v>75.051546391752581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A8-4117-8633-97F534D2410C}"/>
            </c:ext>
          </c:extLst>
        </c:ser>
        <c:ser>
          <c:idx val="2"/>
          <c:order val="2"/>
          <c:tx>
            <c:strRef>
              <c:f>MAY210715_2_aggr!$J$4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1.0139199175116</c:v>
                </c:pt>
                <c:pt idx="11" formatCode="0.00">
                  <c:v>2.1897810218978102</c:v>
                </c:pt>
                <c:pt idx="12" formatCode="0.00">
                  <c:v>0.630252100840336</c:v>
                </c:pt>
                <c:pt idx="13" formatCode="0.00">
                  <c:v>1.006711409395973</c:v>
                </c:pt>
                <c:pt idx="14" formatCode="0.00">
                  <c:v>0.20618556701030924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A8-4117-8633-97F534D2410C}"/>
            </c:ext>
          </c:extLst>
        </c:ser>
        <c:ser>
          <c:idx val="3"/>
          <c:order val="3"/>
          <c:tx>
            <c:strRef>
              <c:f>MAY210715_2_aggr!$K$4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19.218316373728033</c:v>
                </c:pt>
                <c:pt idx="9" formatCode="0.00">
                  <c:v>10.839872130194713</c:v>
                </c:pt>
                <c:pt idx="10" formatCode="0.00">
                  <c:v>5.6882625880735525</c:v>
                </c:pt>
                <c:pt idx="11" formatCode="0.00">
                  <c:v>5.3527980535279811</c:v>
                </c:pt>
                <c:pt idx="12" formatCode="0.00">
                  <c:v>2.521008403361344</c:v>
                </c:pt>
                <c:pt idx="13" formatCode="0.00">
                  <c:v>6.7114093959731553</c:v>
                </c:pt>
                <c:pt idx="14" formatCode="0.00">
                  <c:v>4.5360824742268031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A8-4117-8633-97F534D2410C}"/>
            </c:ext>
          </c:extLst>
        </c:ser>
        <c:ser>
          <c:idx val="4"/>
          <c:order val="4"/>
          <c:tx>
            <c:strRef>
              <c:f>MAY210715_2_aggr!$L$4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16.304347826086953</c:v>
                </c:pt>
                <c:pt idx="9" formatCode="0.00">
                  <c:v>23.016564952048824</c:v>
                </c:pt>
                <c:pt idx="10" formatCode="0.00">
                  <c:v>18.731740848943119</c:v>
                </c:pt>
                <c:pt idx="11" formatCode="0.00">
                  <c:v>17.587765033020506</c:v>
                </c:pt>
                <c:pt idx="12" formatCode="0.00">
                  <c:v>22.619047619047617</c:v>
                </c:pt>
                <c:pt idx="13" formatCode="0.00">
                  <c:v>12.919463087248323</c:v>
                </c:pt>
                <c:pt idx="14" formatCode="0.00">
                  <c:v>12.577319587628867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A8-4117-8633-97F534D2410C}"/>
            </c:ext>
          </c:extLst>
        </c:ser>
        <c:ser>
          <c:idx val="6"/>
          <c:order val="5"/>
          <c:tx>
            <c:strRef>
              <c:f>MAY210715_2_aggr!$N$4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3A8-4117-8633-97F534D2410C}"/>
            </c:ext>
          </c:extLst>
        </c:ser>
        <c:ser>
          <c:idx val="7"/>
          <c:order val="6"/>
          <c:tx>
            <c:strRef>
              <c:f>MAY210715_2_aggr!$O$4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3A8-4117-8633-97F534D2410C}"/>
            </c:ext>
          </c:extLst>
        </c:ser>
        <c:ser>
          <c:idx val="5"/>
          <c:order val="7"/>
          <c:tx>
            <c:strRef>
              <c:f>MAY210715_2_aggr!$M$4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3.4625628884285291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2.4918370854098639</c:v>
                </c:pt>
                <c:pt idx="11" formatCode="0.00">
                  <c:v>1.251303441084463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3A8-4117-8633-97F534D241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MAY210715_2_aggr!$B$7:$B$33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26.149601471489877</c:v>
                </c:pt>
                <c:pt idx="8" formatCode="0.00">
                  <c:v>22.086031452358931</c:v>
                </c:pt>
                <c:pt idx="9" formatCode="0.00">
                  <c:v>25.021795989537917</c:v>
                </c:pt>
                <c:pt idx="10" formatCode="0.00">
                  <c:v>20.549876630243215</c:v>
                </c:pt>
                <c:pt idx="11" formatCode="0.00">
                  <c:v>12.495600140795494</c:v>
                </c:pt>
                <c:pt idx="12" formatCode="0.00">
                  <c:v>12.885154061624647</c:v>
                </c:pt>
                <c:pt idx="13" formatCode="0.00">
                  <c:v>12.919463087248324</c:v>
                </c:pt>
                <c:pt idx="14" formatCode="0.00">
                  <c:v>7.628865979381442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CD-4DDF-99F7-42E853574BD4}"/>
            </c:ext>
          </c:extLst>
        </c:ser>
        <c:ser>
          <c:idx val="1"/>
          <c:order val="1"/>
          <c:tx>
            <c:strRef>
              <c:f>MAY210715_2_aggr!$I$4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MAY210715_2_aggr!$AE$7:$AE$33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73.850398528510127</c:v>
                </c:pt>
                <c:pt idx="8" formatCode="0.00">
                  <c:v>42.391304347826093</c:v>
                </c:pt>
                <c:pt idx="9" formatCode="0.00">
                  <c:v>41.121766928218534</c:v>
                </c:pt>
                <c:pt idx="10" formatCode="0.00">
                  <c:v>53.366231935142757</c:v>
                </c:pt>
                <c:pt idx="11" formatCode="0.00">
                  <c:v>62.055614220344957</c:v>
                </c:pt>
                <c:pt idx="12" formatCode="0.00">
                  <c:v>61.344537815126039</c:v>
                </c:pt>
                <c:pt idx="13" formatCode="0.00">
                  <c:v>66.44295302013424</c:v>
                </c:pt>
                <c:pt idx="14" formatCode="0.00">
                  <c:v>75.051546391752581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CD-4DDF-99F7-42E853574BD4}"/>
            </c:ext>
          </c:extLst>
        </c:ser>
        <c:ser>
          <c:idx val="2"/>
          <c:order val="2"/>
          <c:tx>
            <c:strRef>
              <c:f>MAY210715_2_aggr!$J$4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MAY210715_2_aggr!$AF$7:$AF$33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1.0398308071906945</c:v>
                </c:pt>
                <c:pt idx="11" formatCode="0.00">
                  <c:v>2.2175290390707501</c:v>
                </c:pt>
                <c:pt idx="12" formatCode="0.00">
                  <c:v>0.63025210084033589</c:v>
                </c:pt>
                <c:pt idx="13" formatCode="0.00">
                  <c:v>1.0067114093959733</c:v>
                </c:pt>
                <c:pt idx="14" formatCode="0.00">
                  <c:v>0.20618556701030927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ECD-4DDF-99F7-42E853574BD4}"/>
            </c:ext>
          </c:extLst>
        </c:ser>
        <c:ser>
          <c:idx val="3"/>
          <c:order val="3"/>
          <c:tx>
            <c:strRef>
              <c:f>MAY210715_2_aggr!$K$4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MAY210715_2_aggr!$AG$7:$AG$33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19.218316373728033</c:v>
                </c:pt>
                <c:pt idx="9" formatCode="0.00">
                  <c:v>10.839872130194712</c:v>
                </c:pt>
                <c:pt idx="10" formatCode="0.00">
                  <c:v>5.8336270708494879</c:v>
                </c:pt>
                <c:pt idx="11" formatCode="0.00">
                  <c:v>5.4206265399507227</c:v>
                </c:pt>
                <c:pt idx="12" formatCode="0.00">
                  <c:v>2.5210084033613436</c:v>
                </c:pt>
                <c:pt idx="13" formatCode="0.00">
                  <c:v>6.7114093959731562</c:v>
                </c:pt>
                <c:pt idx="14" formatCode="0.00">
                  <c:v>4.5360824742268031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ECD-4DDF-99F7-42E853574BD4}"/>
            </c:ext>
          </c:extLst>
        </c:ser>
        <c:ser>
          <c:idx val="4"/>
          <c:order val="4"/>
          <c:tx>
            <c:strRef>
              <c:f>MAY210715_2_aggr!$L$4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MAY210715_2_aggr!$AH$7:$AH$33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16.304347826086953</c:v>
                </c:pt>
                <c:pt idx="9" formatCode="0.00">
                  <c:v>23.016564952048821</c:v>
                </c:pt>
                <c:pt idx="10" formatCode="0.00">
                  <c:v>19.210433556573843</c:v>
                </c:pt>
                <c:pt idx="11" formatCode="0.00">
                  <c:v>17.810630059838086</c:v>
                </c:pt>
                <c:pt idx="12" formatCode="0.00">
                  <c:v>22.61904761904761</c:v>
                </c:pt>
                <c:pt idx="13" formatCode="0.00">
                  <c:v>12.919463087248324</c:v>
                </c:pt>
                <c:pt idx="14" formatCode="0.00">
                  <c:v>12.577319587628867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ECD-4DDF-99F7-42E853574BD4}"/>
            </c:ext>
          </c:extLst>
        </c:ser>
        <c:ser>
          <c:idx val="6"/>
          <c:order val="5"/>
          <c:tx>
            <c:strRef>
              <c:f>MAY210715_2_aggr!$N$4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MAY210715_2_aggr!$AJ$7:$AJ$33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ECD-4DDF-99F7-42E853574BD4}"/>
            </c:ext>
          </c:extLst>
        </c:ser>
        <c:ser>
          <c:idx val="7"/>
          <c:order val="6"/>
          <c:tx>
            <c:strRef>
              <c:f>MAY210715_2_aggr!$O$4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MAY210715_2_aggr!$AK$7:$AK$33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ECD-4DDF-99F7-42E853574B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MAY210715_2_aggr!$H$4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MAY210715_2_aggr!$AC$15:$AC$21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MAY210715_2_aggr!$AD$15:$AD$21</c:f>
              <c:numCache>
                <c:formatCode>0.00</c:formatCode>
                <c:ptCount val="7"/>
                <c:pt idx="0">
                  <c:v>22.086031452358931</c:v>
                </c:pt>
                <c:pt idx="1">
                  <c:v>25.021795989537917</c:v>
                </c:pt>
                <c:pt idx="2">
                  <c:v>20.549876630243215</c:v>
                </c:pt>
                <c:pt idx="3">
                  <c:v>12.495600140795494</c:v>
                </c:pt>
                <c:pt idx="4">
                  <c:v>12.885154061624647</c:v>
                </c:pt>
                <c:pt idx="5">
                  <c:v>12.919463087248324</c:v>
                </c:pt>
                <c:pt idx="6">
                  <c:v>7.628865979381442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E5-4300-BDD1-D510AB014577}"/>
            </c:ext>
          </c:extLst>
        </c:ser>
        <c:ser>
          <c:idx val="1"/>
          <c:order val="1"/>
          <c:tx>
            <c:strRef>
              <c:f>MAY210715_2_aggr!$I$4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MAY210715_2_aggr!$AC$15:$AC$21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MAY210715_2_aggr!$AE$15:$AE$21</c:f>
              <c:numCache>
                <c:formatCode>0.00</c:formatCode>
                <c:ptCount val="7"/>
                <c:pt idx="0">
                  <c:v>42.391304347826093</c:v>
                </c:pt>
                <c:pt idx="1">
                  <c:v>41.121766928218534</c:v>
                </c:pt>
                <c:pt idx="2">
                  <c:v>53.366231935142757</c:v>
                </c:pt>
                <c:pt idx="3">
                  <c:v>62.055614220344957</c:v>
                </c:pt>
                <c:pt idx="4">
                  <c:v>61.344537815126039</c:v>
                </c:pt>
                <c:pt idx="5">
                  <c:v>66.44295302013424</c:v>
                </c:pt>
                <c:pt idx="6">
                  <c:v>75.051546391752581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E5-4300-BDD1-D510AB014577}"/>
            </c:ext>
          </c:extLst>
        </c:ser>
        <c:ser>
          <c:idx val="2"/>
          <c:order val="2"/>
          <c:tx>
            <c:strRef>
              <c:f>MAY210715_2_aggr!$J$4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MAY210715_2_aggr!$AC$15:$AC$21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1.0398308071906945</c:v>
                </c:pt>
                <c:pt idx="3">
                  <c:v>2.2175290390707501</c:v>
                </c:pt>
                <c:pt idx="4">
                  <c:v>0.63025210084033589</c:v>
                </c:pt>
                <c:pt idx="5">
                  <c:v>1.0067114093959733</c:v>
                </c:pt>
                <c:pt idx="6">
                  <c:v>0.20618556701030927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E5-4300-BDD1-D510AB014577}"/>
            </c:ext>
          </c:extLst>
        </c:ser>
        <c:ser>
          <c:idx val="3"/>
          <c:order val="3"/>
          <c:tx>
            <c:strRef>
              <c:f>MAY210715_2_aggr!$K$4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MAY210715_2_aggr!$AC$15:$AC$21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MAY210715_2_aggr!$AG$15:$AG$21</c:f>
              <c:numCache>
                <c:formatCode>0.00</c:formatCode>
                <c:ptCount val="7"/>
                <c:pt idx="0">
                  <c:v>19.218316373728033</c:v>
                </c:pt>
                <c:pt idx="1">
                  <c:v>10.839872130194712</c:v>
                </c:pt>
                <c:pt idx="2">
                  <c:v>5.8336270708494879</c:v>
                </c:pt>
                <c:pt idx="3">
                  <c:v>5.4206265399507227</c:v>
                </c:pt>
                <c:pt idx="4">
                  <c:v>2.5210084033613436</c:v>
                </c:pt>
                <c:pt idx="5">
                  <c:v>6.7114093959731562</c:v>
                </c:pt>
                <c:pt idx="6">
                  <c:v>4.5360824742268031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6E5-4300-BDD1-D510AB014577}"/>
            </c:ext>
          </c:extLst>
        </c:ser>
        <c:ser>
          <c:idx val="4"/>
          <c:order val="4"/>
          <c:tx>
            <c:strRef>
              <c:f>MAY210715_2_aggr!$L$4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MAY210715_2_aggr!$AC$15:$AC$21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MAY210715_2_aggr!$AH$15:$AH$21</c:f>
              <c:numCache>
                <c:formatCode>0.00</c:formatCode>
                <c:ptCount val="7"/>
                <c:pt idx="0">
                  <c:v>16.304347826086953</c:v>
                </c:pt>
                <c:pt idx="1">
                  <c:v>23.016564952048821</c:v>
                </c:pt>
                <c:pt idx="2">
                  <c:v>19.210433556573843</c:v>
                </c:pt>
                <c:pt idx="3">
                  <c:v>17.810630059838086</c:v>
                </c:pt>
                <c:pt idx="4">
                  <c:v>22.61904761904761</c:v>
                </c:pt>
                <c:pt idx="5">
                  <c:v>12.919463087248324</c:v>
                </c:pt>
                <c:pt idx="6">
                  <c:v>12.577319587628867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6E5-4300-BDD1-D510AB014577}"/>
            </c:ext>
          </c:extLst>
        </c:ser>
        <c:ser>
          <c:idx val="6"/>
          <c:order val="5"/>
          <c:tx>
            <c:strRef>
              <c:f>MAY210715_2_aggr!$N$4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MAY210715_2_aggr!$AC$15:$AC$21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6E5-4300-BDD1-D510AB014577}"/>
            </c:ext>
          </c:extLst>
        </c:ser>
        <c:ser>
          <c:idx val="7"/>
          <c:order val="6"/>
          <c:tx>
            <c:strRef>
              <c:f>MAY210715_2_aggr!$O$4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MAY210715_2_aggr!$AC$15:$AC$21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6E5-4300-BDD1-D510AB014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MAY210715_2_no_aggr!$D$2</c:f>
              <c:strCache>
                <c:ptCount val="1"/>
                <c:pt idx="0">
                  <c:v>MAY210715_2_no_aggr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4.5934973445642227</c:v>
                </c:pt>
                <c:pt idx="7">
                  <c:v>6.5265632262548863</c:v>
                </c:pt>
                <c:pt idx="8">
                  <c:v>8.6427131027282584</c:v>
                </c:pt>
                <c:pt idx="9">
                  <c:v>6.8782837841781994</c:v>
                </c:pt>
                <c:pt idx="10">
                  <c:v>11.310340667614231</c:v>
                </c:pt>
                <c:pt idx="11">
                  <c:v>11.131358522739305</c:v>
                </c:pt>
                <c:pt idx="12">
                  <c:v>11.33222174761417</c:v>
                </c:pt>
                <c:pt idx="13">
                  <c:v>9.4441826914933706</c:v>
                </c:pt>
                <c:pt idx="14">
                  <c:v>6.6270768981473438</c:v>
                </c:pt>
                <c:pt idx="15">
                  <c:v>4.7270756093584092</c:v>
                </c:pt>
                <c:pt idx="16">
                  <c:v>3.4969593499850897</c:v>
                </c:pt>
                <c:pt idx="17">
                  <c:v>2.6994771721093569</c:v>
                </c:pt>
                <c:pt idx="18">
                  <c:v>1.7863600784416425</c:v>
                </c:pt>
                <c:pt idx="19">
                  <c:v>1.6567692245368359</c:v>
                </c:pt>
                <c:pt idx="20">
                  <c:v>1.1045128163578906</c:v>
                </c:pt>
                <c:pt idx="21">
                  <c:v>1.6069265884196025</c:v>
                </c:pt>
                <c:pt idx="22">
                  <c:v>3.3972740777506236</c:v>
                </c:pt>
                <c:pt idx="23">
                  <c:v>1.814271954667293</c:v>
                </c:pt>
                <c:pt idx="24">
                  <c:v>1.2241351430392504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5-48FB-B98B-E3E1430EBC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MAY210715_2_no_aggr!$D$2</c:f>
              <c:strCache>
                <c:ptCount val="1"/>
                <c:pt idx="0">
                  <c:v>MAY210715_2_no_aggr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4.5934973445642227</c:v>
                </c:pt>
                <c:pt idx="7" formatCode="0.00">
                  <c:v>11.12006057081911</c:v>
                </c:pt>
                <c:pt idx="8" formatCode="0.00">
                  <c:v>19.762773673547368</c:v>
                </c:pt>
                <c:pt idx="9" formatCode="0.00">
                  <c:v>26.641057457725566</c:v>
                </c:pt>
                <c:pt idx="10" formatCode="0.00">
                  <c:v>37.951398125339793</c:v>
                </c:pt>
                <c:pt idx="11" formatCode="0.00">
                  <c:v>49.082756648079098</c:v>
                </c:pt>
                <c:pt idx="12" formatCode="0.00">
                  <c:v>60.414978395693268</c:v>
                </c:pt>
                <c:pt idx="13" formatCode="0.00">
                  <c:v>69.859161087186635</c:v>
                </c:pt>
                <c:pt idx="14" formatCode="0.00">
                  <c:v>76.486237985333986</c:v>
                </c:pt>
                <c:pt idx="15" formatCode="0.00">
                  <c:v>81.213313594692394</c:v>
                </c:pt>
                <c:pt idx="16" formatCode="0.00">
                  <c:v>84.710272944677484</c:v>
                </c:pt>
                <c:pt idx="17" formatCode="0.00">
                  <c:v>87.409750116786839</c:v>
                </c:pt>
                <c:pt idx="18" formatCode="0.00">
                  <c:v>89.196110195228485</c:v>
                </c:pt>
                <c:pt idx="19" formatCode="0.00">
                  <c:v>90.852879419765316</c:v>
                </c:pt>
                <c:pt idx="20" formatCode="0.00">
                  <c:v>91.957392236123212</c:v>
                </c:pt>
                <c:pt idx="21" formatCode="0.00">
                  <c:v>93.564318824542809</c:v>
                </c:pt>
                <c:pt idx="22" formatCode="0.00">
                  <c:v>96.961592902293432</c:v>
                </c:pt>
                <c:pt idx="23" formatCode="0.00">
                  <c:v>98.775864856960723</c:v>
                </c:pt>
                <c:pt idx="24" formatCode="0.00">
                  <c:v>99.999999999999972</c:v>
                </c:pt>
                <c:pt idx="25" formatCode="0.00">
                  <c:v>99.999999999999972</c:v>
                </c:pt>
                <c:pt idx="26" formatCode="0.00">
                  <c:v>99.999999999999972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58-4A6A-A659-315A34FC71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8.5602929860905572</c:v>
                </c:pt>
                <c:pt idx="8">
                  <c:v>9.5742946345975977</c:v>
                </c:pt>
                <c:pt idx="9">
                  <c:v>8.6325196163905833</c:v>
                </c:pt>
                <c:pt idx="10">
                  <c:v>11.657996219281662</c:v>
                </c:pt>
                <c:pt idx="11">
                  <c:v>6.9766075773375045</c:v>
                </c:pt>
                <c:pt idx="12">
                  <c:v>7.3239215686274521</c:v>
                </c:pt>
                <c:pt idx="13">
                  <c:v>6.1199496644295293</c:v>
                </c:pt>
                <c:pt idx="14">
                  <c:v>2.5358350515463921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34-4D8F-A847-AC9886DD2C3E}"/>
            </c:ext>
          </c:extLst>
        </c:ser>
        <c:ser>
          <c:idx val="1"/>
          <c:order val="1"/>
          <c:tx>
            <c:strRef>
              <c:f>MAY210715_2_no_aggr!$I$4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24.175551938443327</c:v>
                </c:pt>
                <c:pt idx="8">
                  <c:v>18.376630434782612</c:v>
                </c:pt>
                <c:pt idx="9">
                  <c:v>14.187009590235398</c:v>
                </c:pt>
                <c:pt idx="10">
                  <c:v>30.274796356762327</c:v>
                </c:pt>
                <c:pt idx="11">
                  <c:v>34.647208898157807</c:v>
                </c:pt>
                <c:pt idx="12">
                  <c:v>34.868235294117653</c:v>
                </c:pt>
                <c:pt idx="13">
                  <c:v>31.474026845637578</c:v>
                </c:pt>
                <c:pt idx="14">
                  <c:v>24.947134020618563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34-4D8F-A847-AC9886DD2C3E}"/>
            </c:ext>
          </c:extLst>
        </c:ser>
        <c:ser>
          <c:idx val="2"/>
          <c:order val="2"/>
          <c:tx>
            <c:strRef>
              <c:f>MAY210715_2_no_aggr!$J$4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0.58989860800824878</c:v>
                </c:pt>
                <c:pt idx="11">
                  <c:v>1.238102189781022</c:v>
                </c:pt>
                <c:pt idx="12">
                  <c:v>0.35823529411764704</c:v>
                </c:pt>
                <c:pt idx="13">
                  <c:v>0.47687919463087236</c:v>
                </c:pt>
                <c:pt idx="14">
                  <c:v>6.8536082474226809E-2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34-4D8F-A847-AC9886DD2C3E}"/>
            </c:ext>
          </c:extLst>
        </c:ser>
        <c:ser>
          <c:idx val="3"/>
          <c:order val="3"/>
          <c:tx>
            <c:strRef>
              <c:f>MAY210715_2_no_aggr!$K$4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8.3311401480111034</c:v>
                </c:pt>
                <c:pt idx="9">
                  <c:v>3.7397558849171757</c:v>
                </c:pt>
                <c:pt idx="10">
                  <c:v>3.3094311737411926</c:v>
                </c:pt>
                <c:pt idx="11">
                  <c:v>3.0264720194647206</c:v>
                </c:pt>
                <c:pt idx="12">
                  <c:v>1.4329411764705882</c:v>
                </c:pt>
                <c:pt idx="13">
                  <c:v>3.179194630872483</c:v>
                </c:pt>
                <c:pt idx="14">
                  <c:v>1.5077938144329899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34-4D8F-A847-AC9886DD2C3E}"/>
            </c:ext>
          </c:extLst>
        </c:ser>
        <c:ser>
          <c:idx val="4"/>
          <c:order val="4"/>
          <c:tx>
            <c:strRef>
              <c:f>MAY210715_2_no_aggr!$L$4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23.04</c:v>
                </c:pt>
                <c:pt idx="7">
                  <c:v>0</c:v>
                </c:pt>
                <c:pt idx="8">
                  <c:v>7.0679347826086962</c:v>
                </c:pt>
                <c:pt idx="9">
                  <c:v>7.9407149084568447</c:v>
                </c:pt>
                <c:pt idx="10">
                  <c:v>10.898126825915105</c:v>
                </c:pt>
                <c:pt idx="11">
                  <c:v>9.9441223496697955</c:v>
                </c:pt>
                <c:pt idx="12">
                  <c:v>12.856666666666667</c:v>
                </c:pt>
                <c:pt idx="13">
                  <c:v>6.1199496644295293</c:v>
                </c:pt>
                <c:pt idx="14">
                  <c:v>4.1807010309278363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934-4D8F-A847-AC9886DD2C3E}"/>
            </c:ext>
          </c:extLst>
        </c:ser>
        <c:ser>
          <c:idx val="6"/>
          <c:order val="5"/>
          <c:tx>
            <c:strRef>
              <c:f>MAY210715_2_no_aggr!$N$4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934-4D8F-A847-AC9886DD2C3E}"/>
            </c:ext>
          </c:extLst>
        </c:ser>
        <c:ser>
          <c:idx val="7"/>
          <c:order val="6"/>
          <c:tx>
            <c:strRef>
              <c:f>MAY210715_2_no_aggr!$O$4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934-4D8F-A847-AC9886DD2C3E}"/>
            </c:ext>
          </c:extLst>
        </c:ser>
        <c:ser>
          <c:idx val="5"/>
          <c:order val="7"/>
          <c:tx>
            <c:strRef>
              <c:f>MAY210715_2_no_aggr!$M$4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934-4D8F-A847-AC9886DD2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26.149601471489877</c:v>
                </c:pt>
                <c:pt idx="8" formatCode="0.00">
                  <c:v>22.086031452358927</c:v>
                </c:pt>
                <c:pt idx="9" formatCode="0.00">
                  <c:v>25.021795989537921</c:v>
                </c:pt>
                <c:pt idx="10" formatCode="0.00">
                  <c:v>20.549876630243215</c:v>
                </c:pt>
                <c:pt idx="11" formatCode="0.00">
                  <c:v>12.495600140795492</c:v>
                </c:pt>
                <c:pt idx="12" formatCode="0.00">
                  <c:v>12.885154061624648</c:v>
                </c:pt>
                <c:pt idx="13" formatCode="0.00">
                  <c:v>12.919463087248323</c:v>
                </c:pt>
                <c:pt idx="14" formatCode="0.00">
                  <c:v>7.628865979381442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32-4E82-998A-3A1BCEDC7832}"/>
            </c:ext>
          </c:extLst>
        </c:ser>
        <c:ser>
          <c:idx val="1"/>
          <c:order val="1"/>
          <c:tx>
            <c:strRef>
              <c:f>MAY210715_2_no_aggr!$I$4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73.850398528510112</c:v>
                </c:pt>
                <c:pt idx="8" formatCode="0.00">
                  <c:v>42.391304347826086</c:v>
                </c:pt>
                <c:pt idx="9" formatCode="0.00">
                  <c:v>41.121766928218541</c:v>
                </c:pt>
                <c:pt idx="10" formatCode="0.00">
                  <c:v>53.366231935142757</c:v>
                </c:pt>
                <c:pt idx="11" formatCode="0.00">
                  <c:v>62.055614220344943</c:v>
                </c:pt>
                <c:pt idx="12" formatCode="0.00">
                  <c:v>61.344537815126053</c:v>
                </c:pt>
                <c:pt idx="13" formatCode="0.00">
                  <c:v>66.442953020134226</c:v>
                </c:pt>
                <c:pt idx="14" formatCode="0.00">
                  <c:v>75.051546391752581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32-4E82-998A-3A1BCEDC7832}"/>
            </c:ext>
          </c:extLst>
        </c:ser>
        <c:ser>
          <c:idx val="2"/>
          <c:order val="2"/>
          <c:tx>
            <c:strRef>
              <c:f>MAY210715_2_no_aggr!$J$4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1.0398308071906943</c:v>
                </c:pt>
                <c:pt idx="11" formatCode="0.00">
                  <c:v>2.2175290390707496</c:v>
                </c:pt>
                <c:pt idx="12" formatCode="0.00">
                  <c:v>0.630252100840336</c:v>
                </c:pt>
                <c:pt idx="13" formatCode="0.00">
                  <c:v>1.006711409395973</c:v>
                </c:pt>
                <c:pt idx="14" formatCode="0.00">
                  <c:v>0.20618556701030924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32-4E82-998A-3A1BCEDC7832}"/>
            </c:ext>
          </c:extLst>
        </c:ser>
        <c:ser>
          <c:idx val="3"/>
          <c:order val="3"/>
          <c:tx>
            <c:strRef>
              <c:f>MAY210715_2_no_aggr!$K$4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19.218316373728033</c:v>
                </c:pt>
                <c:pt idx="9" formatCode="0.00">
                  <c:v>10.839872130194713</c:v>
                </c:pt>
                <c:pt idx="10" formatCode="0.00">
                  <c:v>5.8336270708494888</c:v>
                </c:pt>
                <c:pt idx="11" formatCode="0.00">
                  <c:v>5.4206265399507219</c:v>
                </c:pt>
                <c:pt idx="12" formatCode="0.00">
                  <c:v>2.521008403361344</c:v>
                </c:pt>
                <c:pt idx="13" formatCode="0.00">
                  <c:v>6.7114093959731553</c:v>
                </c:pt>
                <c:pt idx="14" formatCode="0.00">
                  <c:v>4.5360824742268031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532-4E82-998A-3A1BCEDC7832}"/>
            </c:ext>
          </c:extLst>
        </c:ser>
        <c:ser>
          <c:idx val="4"/>
          <c:order val="4"/>
          <c:tx>
            <c:strRef>
              <c:f>MAY210715_2_no_aggr!$L$4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100</c:v>
                </c:pt>
                <c:pt idx="7" formatCode="0.00">
                  <c:v>0</c:v>
                </c:pt>
                <c:pt idx="8" formatCode="0.00">
                  <c:v>16.304347826086953</c:v>
                </c:pt>
                <c:pt idx="9" formatCode="0.00">
                  <c:v>23.016564952048824</c:v>
                </c:pt>
                <c:pt idx="10" formatCode="0.00">
                  <c:v>19.210433556573847</c:v>
                </c:pt>
                <c:pt idx="11" formatCode="0.00">
                  <c:v>17.810630059838083</c:v>
                </c:pt>
                <c:pt idx="12" formatCode="0.00">
                  <c:v>22.619047619047617</c:v>
                </c:pt>
                <c:pt idx="13" formatCode="0.00">
                  <c:v>12.919463087248323</c:v>
                </c:pt>
                <c:pt idx="14" formatCode="0.00">
                  <c:v>12.577319587628867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532-4E82-998A-3A1BCEDC7832}"/>
            </c:ext>
          </c:extLst>
        </c:ser>
        <c:ser>
          <c:idx val="6"/>
          <c:order val="5"/>
          <c:tx>
            <c:strRef>
              <c:f>MAY210715_2_no_aggr!$N$4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532-4E82-998A-3A1BCEDC7832}"/>
            </c:ext>
          </c:extLst>
        </c:ser>
        <c:ser>
          <c:idx val="7"/>
          <c:order val="6"/>
          <c:tx>
            <c:strRef>
              <c:f>MAY210715_2_no_aggr!$O$4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532-4E82-998A-3A1BCEDC7832}"/>
            </c:ext>
          </c:extLst>
        </c:ser>
        <c:ser>
          <c:idx val="5"/>
          <c:order val="7"/>
          <c:tx>
            <c:strRef>
              <c:f>MAY210715_2_no_aggr!$M$4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MAY210715_2_no_aggr!$X$7:$X$33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532-4E82-998A-3A1BCEDC7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MAY210715_2_no_aggr!$H$4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MAY210715_2_no_aggr!$B$7:$B$33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MAY210715_2_no_aggr!$AD$7:$AD$33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26.149601471489881</c:v>
                </c:pt>
                <c:pt idx="8" formatCode="0.00">
                  <c:v>22.086031452358931</c:v>
                </c:pt>
                <c:pt idx="9" formatCode="0.00">
                  <c:v>25.021795989537917</c:v>
                </c:pt>
                <c:pt idx="10" formatCode="0.00">
                  <c:v>20.549876630243215</c:v>
                </c:pt>
                <c:pt idx="11" formatCode="0.00">
                  <c:v>12.495600140795494</c:v>
                </c:pt>
                <c:pt idx="12" formatCode="0.00">
                  <c:v>12.885154061624647</c:v>
                </c:pt>
                <c:pt idx="13" formatCode="0.00">
                  <c:v>12.919463087248324</c:v>
                </c:pt>
                <c:pt idx="14" formatCode="0.00">
                  <c:v>7.628865979381442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1F-493E-9BE1-C0C7CC459723}"/>
            </c:ext>
          </c:extLst>
        </c:ser>
        <c:ser>
          <c:idx val="1"/>
          <c:order val="1"/>
          <c:tx>
            <c:strRef>
              <c:f>MAY210715_2_no_aggr!$I$4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MAY210715_2_no_aggr!$AE$7:$AE$33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73.850398528510127</c:v>
                </c:pt>
                <c:pt idx="8" formatCode="0.00">
                  <c:v>42.391304347826093</c:v>
                </c:pt>
                <c:pt idx="9" formatCode="0.00">
                  <c:v>41.121766928218534</c:v>
                </c:pt>
                <c:pt idx="10" formatCode="0.00">
                  <c:v>53.366231935142757</c:v>
                </c:pt>
                <c:pt idx="11" formatCode="0.00">
                  <c:v>62.055614220344943</c:v>
                </c:pt>
                <c:pt idx="12" formatCode="0.00">
                  <c:v>61.344537815126039</c:v>
                </c:pt>
                <c:pt idx="13" formatCode="0.00">
                  <c:v>66.44295302013424</c:v>
                </c:pt>
                <c:pt idx="14" formatCode="0.00">
                  <c:v>75.051546391752581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1F-493E-9BE1-C0C7CC459723}"/>
            </c:ext>
          </c:extLst>
        </c:ser>
        <c:ser>
          <c:idx val="2"/>
          <c:order val="2"/>
          <c:tx>
            <c:strRef>
              <c:f>MAY210715_2_no_aggr!$J$4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MAY210715_2_no_aggr!$AF$7:$AF$33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1.0398308071906943</c:v>
                </c:pt>
                <c:pt idx="11" formatCode="0.00">
                  <c:v>2.2175290390707496</c:v>
                </c:pt>
                <c:pt idx="12" formatCode="0.00">
                  <c:v>0.63025210084033589</c:v>
                </c:pt>
                <c:pt idx="13" formatCode="0.00">
                  <c:v>1.0067114093959733</c:v>
                </c:pt>
                <c:pt idx="14" formatCode="0.00">
                  <c:v>0.20618556701030927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1F-493E-9BE1-C0C7CC459723}"/>
            </c:ext>
          </c:extLst>
        </c:ser>
        <c:ser>
          <c:idx val="3"/>
          <c:order val="3"/>
          <c:tx>
            <c:strRef>
              <c:f>MAY210715_2_no_aggr!$K$4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MAY210715_2_no_aggr!$AG$7:$AG$33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19.218316373728033</c:v>
                </c:pt>
                <c:pt idx="9" formatCode="0.00">
                  <c:v>10.839872130194712</c:v>
                </c:pt>
                <c:pt idx="10" formatCode="0.00">
                  <c:v>5.8336270708494888</c:v>
                </c:pt>
                <c:pt idx="11" formatCode="0.00">
                  <c:v>5.4206265399507219</c:v>
                </c:pt>
                <c:pt idx="12" formatCode="0.00">
                  <c:v>2.5210084033613436</c:v>
                </c:pt>
                <c:pt idx="13" formatCode="0.00">
                  <c:v>6.7114093959731562</c:v>
                </c:pt>
                <c:pt idx="14" formatCode="0.00">
                  <c:v>4.5360824742268031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21F-493E-9BE1-C0C7CC459723}"/>
            </c:ext>
          </c:extLst>
        </c:ser>
        <c:ser>
          <c:idx val="4"/>
          <c:order val="4"/>
          <c:tx>
            <c:strRef>
              <c:f>MAY210715_2_no_aggr!$L$4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MAY210715_2_no_aggr!$AH$7:$AH$33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16.304347826086953</c:v>
                </c:pt>
                <c:pt idx="9" formatCode="0.00">
                  <c:v>23.016564952048821</c:v>
                </c:pt>
                <c:pt idx="10" formatCode="0.00">
                  <c:v>19.210433556573847</c:v>
                </c:pt>
                <c:pt idx="11" formatCode="0.00">
                  <c:v>17.810630059838083</c:v>
                </c:pt>
                <c:pt idx="12" formatCode="0.00">
                  <c:v>22.61904761904761</c:v>
                </c:pt>
                <c:pt idx="13" formatCode="0.00">
                  <c:v>12.919463087248324</c:v>
                </c:pt>
                <c:pt idx="14" formatCode="0.00">
                  <c:v>12.577319587628867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1F-493E-9BE1-C0C7CC459723}"/>
            </c:ext>
          </c:extLst>
        </c:ser>
        <c:ser>
          <c:idx val="6"/>
          <c:order val="5"/>
          <c:tx>
            <c:strRef>
              <c:f>MAY210715_2_no_aggr!$N$4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MAY210715_2_no_aggr!$AJ$7:$AJ$33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21F-493E-9BE1-C0C7CC459723}"/>
            </c:ext>
          </c:extLst>
        </c:ser>
        <c:ser>
          <c:idx val="7"/>
          <c:order val="6"/>
          <c:tx>
            <c:strRef>
              <c:f>MAY210715_2_no_aggr!$O$4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MAY210715_2_no_aggr!$AK$7:$AK$33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21F-493E-9BE1-C0C7CC4597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MAY210715_2_no_aggr!$H$4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MAY210715_2_no_aggr!$AD$15:$AD$21</c:f>
              <c:numCache>
                <c:formatCode>0.00</c:formatCode>
                <c:ptCount val="7"/>
                <c:pt idx="0">
                  <c:v>22.086031452358931</c:v>
                </c:pt>
                <c:pt idx="1">
                  <c:v>25.021795989537917</c:v>
                </c:pt>
                <c:pt idx="2">
                  <c:v>20.549876630243215</c:v>
                </c:pt>
                <c:pt idx="3">
                  <c:v>12.495600140795494</c:v>
                </c:pt>
                <c:pt idx="4">
                  <c:v>12.885154061624647</c:v>
                </c:pt>
                <c:pt idx="5">
                  <c:v>12.919463087248324</c:v>
                </c:pt>
                <c:pt idx="6">
                  <c:v>7.628865979381442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D4-4BD6-8BB7-DC260DA63CE8}"/>
            </c:ext>
          </c:extLst>
        </c:ser>
        <c:ser>
          <c:idx val="1"/>
          <c:order val="1"/>
          <c:tx>
            <c:strRef>
              <c:f>MAY210715_2_no_aggr!$I$4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MAY210715_2_no_aggr!$AE$15:$AE$21</c:f>
              <c:numCache>
                <c:formatCode>0.00</c:formatCode>
                <c:ptCount val="7"/>
                <c:pt idx="0">
                  <c:v>42.391304347826093</c:v>
                </c:pt>
                <c:pt idx="1">
                  <c:v>41.121766928218534</c:v>
                </c:pt>
                <c:pt idx="2">
                  <c:v>53.366231935142757</c:v>
                </c:pt>
                <c:pt idx="3">
                  <c:v>62.055614220344943</c:v>
                </c:pt>
                <c:pt idx="4">
                  <c:v>61.344537815126039</c:v>
                </c:pt>
                <c:pt idx="5">
                  <c:v>66.44295302013424</c:v>
                </c:pt>
                <c:pt idx="6">
                  <c:v>75.051546391752581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D4-4BD6-8BB7-DC260DA63CE8}"/>
            </c:ext>
          </c:extLst>
        </c:ser>
        <c:ser>
          <c:idx val="2"/>
          <c:order val="2"/>
          <c:tx>
            <c:strRef>
              <c:f>MAY210715_2_no_aggr!$J$4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1.0398308071906943</c:v>
                </c:pt>
                <c:pt idx="3">
                  <c:v>2.2175290390707496</c:v>
                </c:pt>
                <c:pt idx="4">
                  <c:v>0.63025210084033589</c:v>
                </c:pt>
                <c:pt idx="5">
                  <c:v>1.0067114093959733</c:v>
                </c:pt>
                <c:pt idx="6">
                  <c:v>0.20618556701030927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D4-4BD6-8BB7-DC260DA63CE8}"/>
            </c:ext>
          </c:extLst>
        </c:ser>
        <c:ser>
          <c:idx val="3"/>
          <c:order val="3"/>
          <c:tx>
            <c:strRef>
              <c:f>MAY210715_2_no_aggr!$K$4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MAY210715_2_no_aggr!$AG$15:$AG$21</c:f>
              <c:numCache>
                <c:formatCode>0.00</c:formatCode>
                <c:ptCount val="7"/>
                <c:pt idx="0">
                  <c:v>19.218316373728033</c:v>
                </c:pt>
                <c:pt idx="1">
                  <c:v>10.839872130194712</c:v>
                </c:pt>
                <c:pt idx="2">
                  <c:v>5.8336270708494888</c:v>
                </c:pt>
                <c:pt idx="3">
                  <c:v>5.4206265399507219</c:v>
                </c:pt>
                <c:pt idx="4">
                  <c:v>2.5210084033613436</c:v>
                </c:pt>
                <c:pt idx="5">
                  <c:v>6.7114093959731562</c:v>
                </c:pt>
                <c:pt idx="6">
                  <c:v>4.5360824742268031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4D4-4BD6-8BB7-DC260DA63CE8}"/>
            </c:ext>
          </c:extLst>
        </c:ser>
        <c:ser>
          <c:idx val="4"/>
          <c:order val="4"/>
          <c:tx>
            <c:strRef>
              <c:f>MAY210715_2_no_aggr!$L$4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MAY210715_2_no_aggr!$AH$15:$AH$21</c:f>
              <c:numCache>
                <c:formatCode>0.00</c:formatCode>
                <c:ptCount val="7"/>
                <c:pt idx="0">
                  <c:v>16.304347826086953</c:v>
                </c:pt>
                <c:pt idx="1">
                  <c:v>23.016564952048821</c:v>
                </c:pt>
                <c:pt idx="2">
                  <c:v>19.210433556573847</c:v>
                </c:pt>
                <c:pt idx="3">
                  <c:v>17.810630059838083</c:v>
                </c:pt>
                <c:pt idx="4">
                  <c:v>22.61904761904761</c:v>
                </c:pt>
                <c:pt idx="5">
                  <c:v>12.919463087248324</c:v>
                </c:pt>
                <c:pt idx="6">
                  <c:v>12.577319587628867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4D4-4BD6-8BB7-DC260DA63CE8}"/>
            </c:ext>
          </c:extLst>
        </c:ser>
        <c:ser>
          <c:idx val="6"/>
          <c:order val="5"/>
          <c:tx>
            <c:strRef>
              <c:f>MAY210715_2_no_aggr!$N$4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4D4-4BD6-8BB7-DC260DA63CE8}"/>
            </c:ext>
          </c:extLst>
        </c:ser>
        <c:ser>
          <c:idx val="7"/>
          <c:order val="6"/>
          <c:tx>
            <c:strRef>
              <c:f>MAY210715_2_no_aggr!$O$4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MAY210715_2_no_aggr!$AC$15:$AC$21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MAY210715_2_no_aggr!$AK$15:$AK$21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4D4-4BD6-8BB7-DC260DA63C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MAY210715_3!$D$2</c:f>
              <c:strCache>
                <c:ptCount val="1"/>
                <c:pt idx="0">
                  <c:v>MAY210715_3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MAY210715_3!$B$7:$B$33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MAY210715_3!$D$7:$D$33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1.5158781459163033</c:v>
                </c:pt>
                <c:pt idx="8">
                  <c:v>2.7919681394524489</c:v>
                </c:pt>
                <c:pt idx="9">
                  <c:v>5.3587439271044017</c:v>
                </c:pt>
                <c:pt idx="10">
                  <c:v>16.701766091870137</c:v>
                </c:pt>
                <c:pt idx="11">
                  <c:v>14.18503304906274</c:v>
                </c:pt>
                <c:pt idx="12">
                  <c:v>13.421881190183282</c:v>
                </c:pt>
                <c:pt idx="13">
                  <c:v>11.434767196980754</c:v>
                </c:pt>
                <c:pt idx="14">
                  <c:v>8.6803311161617209</c:v>
                </c:pt>
                <c:pt idx="15">
                  <c:v>6.1927896745136461</c:v>
                </c:pt>
                <c:pt idx="16">
                  <c:v>4.7665714464438365</c:v>
                </c:pt>
                <c:pt idx="17">
                  <c:v>3.8678871536103756</c:v>
                </c:pt>
                <c:pt idx="18">
                  <c:v>2.5709460163889988</c:v>
                </c:pt>
                <c:pt idx="19">
                  <c:v>2.3707750370107799</c:v>
                </c:pt>
                <c:pt idx="20">
                  <c:v>1.561750662023812</c:v>
                </c:pt>
                <c:pt idx="21">
                  <c:v>1.3303029671177464</c:v>
                </c:pt>
                <c:pt idx="22">
                  <c:v>1.3157071665380846</c:v>
                </c:pt>
                <c:pt idx="23">
                  <c:v>0.95706749515210909</c:v>
                </c:pt>
                <c:pt idx="24">
                  <c:v>0.9758335244688171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8A-450A-8E2C-2DB1B61F0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MAY210715_3!$D$2</c:f>
              <c:strCache>
                <c:ptCount val="1"/>
                <c:pt idx="0">
                  <c:v>MAY210715_3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MAY210715_3!$B$7:$B$33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MAY210715_3!$E$7:$E$33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1.5158781459163033</c:v>
                </c:pt>
                <c:pt idx="8" formatCode="0.00">
                  <c:v>4.3078462853687522</c:v>
                </c:pt>
                <c:pt idx="9" formatCode="0.00">
                  <c:v>9.6665902124731531</c:v>
                </c:pt>
                <c:pt idx="10" formatCode="0.00">
                  <c:v>26.36835630434329</c:v>
                </c:pt>
                <c:pt idx="11" formatCode="0.00">
                  <c:v>40.553389353406033</c:v>
                </c:pt>
                <c:pt idx="12" formatCode="0.00">
                  <c:v>53.975270543589318</c:v>
                </c:pt>
                <c:pt idx="13" formatCode="0.00">
                  <c:v>65.410037740570075</c:v>
                </c:pt>
                <c:pt idx="14" formatCode="0.00">
                  <c:v>74.0903688567318</c:v>
                </c:pt>
                <c:pt idx="15" formatCode="0.00">
                  <c:v>80.283158531245448</c:v>
                </c:pt>
                <c:pt idx="16" formatCode="0.00">
                  <c:v>85.049729977689282</c:v>
                </c:pt>
                <c:pt idx="17" formatCode="0.00">
                  <c:v>88.917617131299664</c:v>
                </c:pt>
                <c:pt idx="18" formatCode="0.00">
                  <c:v>91.488563147688666</c:v>
                </c:pt>
                <c:pt idx="19" formatCode="0.00">
                  <c:v>93.859338184699439</c:v>
                </c:pt>
                <c:pt idx="20" formatCode="0.00">
                  <c:v>95.421088846723251</c:v>
                </c:pt>
                <c:pt idx="21" formatCode="0.00">
                  <c:v>96.751391813840996</c:v>
                </c:pt>
                <c:pt idx="22" formatCode="0.00">
                  <c:v>98.067098980379086</c:v>
                </c:pt>
                <c:pt idx="23" formatCode="0.00">
                  <c:v>99.024166475531189</c:v>
                </c:pt>
                <c:pt idx="24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D4-44BC-99DB-465A5FF49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MAY210715_3!$B$7:$B$33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MAY210715_3!$H$7:$H$33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1.6348838951310862</c:v>
                </c:pt>
                <c:pt idx="9">
                  <c:v>4.835644721464746</c:v>
                </c:pt>
                <c:pt idx="10">
                  <c:v>18.462685079726647</c:v>
                </c:pt>
                <c:pt idx="11">
                  <c:v>12.533154037813278</c:v>
                </c:pt>
                <c:pt idx="12">
                  <c:v>13.162165759225653</c:v>
                </c:pt>
                <c:pt idx="13">
                  <c:v>6.5204005006257821</c:v>
                </c:pt>
                <c:pt idx="14">
                  <c:v>4.1240934579439266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9C-4442-BBBA-474DF263D3C4}"/>
            </c:ext>
          </c:extLst>
        </c:ser>
        <c:ser>
          <c:idx val="1"/>
          <c:order val="1"/>
          <c:tx>
            <c:strRef>
              <c:f>MAY210715_3!$I$4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MAY210715_3!$I$7:$I$33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2.8685692883895131</c:v>
                </c:pt>
                <c:pt idx="9">
                  <c:v>11.873860537592522</c:v>
                </c:pt>
                <c:pt idx="10">
                  <c:v>41.863197608200451</c:v>
                </c:pt>
                <c:pt idx="11">
                  <c:v>42.006505935805365</c:v>
                </c:pt>
                <c:pt idx="12">
                  <c:v>36.176485178463402</c:v>
                </c:pt>
                <c:pt idx="13">
                  <c:v>35.690613266583227</c:v>
                </c:pt>
                <c:pt idx="14">
                  <c:v>26.378635514018697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9C-4442-BBBA-474DF263D3C4}"/>
            </c:ext>
          </c:extLst>
        </c:ser>
        <c:ser>
          <c:idx val="2"/>
          <c:order val="2"/>
          <c:tx>
            <c:strRef>
              <c:f>MAY210715_3!$J$4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MAY210715_3!$J$7:$J$33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0.37888612047486442</c:v>
                </c:pt>
                <c:pt idx="12">
                  <c:v>0.97353297035692699</c:v>
                </c:pt>
                <c:pt idx="13">
                  <c:v>0.54908635794743432</c:v>
                </c:pt>
                <c:pt idx="14">
                  <c:v>0.77813084112149544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9C-4442-BBBA-474DF263D3C4}"/>
            </c:ext>
          </c:extLst>
        </c:ser>
        <c:ser>
          <c:idx val="3"/>
          <c:order val="3"/>
          <c:tx>
            <c:strRef>
              <c:f>MAY210715_3!$K$4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8.8865468164794006</c:v>
                </c:pt>
                <c:pt idx="9">
                  <c:v>0</c:v>
                </c:pt>
                <c:pt idx="10">
                  <c:v>7.606306947608199</c:v>
                </c:pt>
                <c:pt idx="11">
                  <c:v>3.8486853290341489</c:v>
                </c:pt>
                <c:pt idx="12">
                  <c:v>2.6869509981851185</c:v>
                </c:pt>
                <c:pt idx="13">
                  <c:v>2.8827033792240302</c:v>
                </c:pt>
                <c:pt idx="14">
                  <c:v>2.3343925233644862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59C-4442-BBBA-474DF263D3C4}"/>
            </c:ext>
          </c:extLst>
        </c:ser>
        <c:ser>
          <c:idx val="4"/>
          <c:order val="4"/>
          <c:tx>
            <c:strRef>
              <c:f>MAY210715_3!$L$4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7.27</c:v>
                </c:pt>
                <c:pt idx="8">
                  <c:v>0</c:v>
                </c:pt>
                <c:pt idx="9">
                  <c:v>6.4074795481106372</c:v>
                </c:pt>
                <c:pt idx="10">
                  <c:v>12.167810364464689</c:v>
                </c:pt>
                <c:pt idx="11">
                  <c:v>9.2627685768723431</c:v>
                </c:pt>
                <c:pt idx="12">
                  <c:v>11.370865093768908</c:v>
                </c:pt>
                <c:pt idx="13">
                  <c:v>9.197196495619524</c:v>
                </c:pt>
                <c:pt idx="14">
                  <c:v>7.936934579439253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9C-4442-BBBA-474DF263D3C4}"/>
            </c:ext>
          </c:extLst>
        </c:ser>
        <c:ser>
          <c:idx val="6"/>
          <c:order val="5"/>
          <c:tx>
            <c:strRef>
              <c:f>MAY210715_3!$N$4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59C-4442-BBBA-474DF263D3C4}"/>
            </c:ext>
          </c:extLst>
        </c:ser>
        <c:ser>
          <c:idx val="7"/>
          <c:order val="6"/>
          <c:tx>
            <c:strRef>
              <c:f>MAY210715_3!$O$4</c:f>
              <c:strCache>
                <c:ptCount val="1"/>
                <c:pt idx="0">
                  <c:v>Xenolith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2.5830151928321001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7.7813084112149544E-2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59C-4442-BBBA-474DF263D3C4}"/>
            </c:ext>
          </c:extLst>
        </c:ser>
        <c:ser>
          <c:idx val="5"/>
          <c:order val="7"/>
          <c:tx>
            <c:strRef>
              <c:f>MAY210715_3!$M$4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59C-4442-BBBA-474DF263D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MAY210715_3!$H$4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MAY210715_3!$B$7:$B$33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MAY210715_3!$S$7:$S$33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12.209737827715355</c:v>
                </c:pt>
                <c:pt idx="9" formatCode="0.00">
                  <c:v>18.815738215816129</c:v>
                </c:pt>
                <c:pt idx="10" formatCode="0.00">
                  <c:v>23.049544419134399</c:v>
                </c:pt>
                <c:pt idx="11" formatCode="0.00">
                  <c:v>18.42298109336069</c:v>
                </c:pt>
                <c:pt idx="12" formatCode="0.00">
                  <c:v>20.447670901391412</c:v>
                </c:pt>
                <c:pt idx="13" formatCode="0.00">
                  <c:v>11.889862327909887</c:v>
                </c:pt>
                <c:pt idx="14" formatCode="0.00">
                  <c:v>9.9065420560747679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E1-4B14-9180-DEC623D256D4}"/>
            </c:ext>
          </c:extLst>
        </c:ser>
        <c:ser>
          <c:idx val="1"/>
          <c:order val="1"/>
          <c:tx>
            <c:strRef>
              <c:f>MAY210715_3!$I$4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MAY210715_3!$T$7:$T$33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21.423220973782772</c:v>
                </c:pt>
                <c:pt idx="9" formatCode="0.00">
                  <c:v>46.201791975068176</c:v>
                </c:pt>
                <c:pt idx="10" formatCode="0.00">
                  <c:v>52.263667425968116</c:v>
                </c:pt>
                <c:pt idx="11" formatCode="0.00">
                  <c:v>61.747032097317891</c:v>
                </c:pt>
                <c:pt idx="12" formatCode="0.00">
                  <c:v>56.20084694494858</c:v>
                </c:pt>
                <c:pt idx="13" formatCode="0.00">
                  <c:v>65.081351689612021</c:v>
                </c:pt>
                <c:pt idx="14" formatCode="0.00">
                  <c:v>63.364485981308412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E1-4B14-9180-DEC623D256D4}"/>
            </c:ext>
          </c:extLst>
        </c:ser>
        <c:ser>
          <c:idx val="2"/>
          <c:order val="2"/>
          <c:tx>
            <c:strRef>
              <c:f>MAY210715_3!$J$4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MAY210715_3!$U$7:$U$33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0.55693976256778532</c:v>
                </c:pt>
                <c:pt idx="12" formatCode="0.00">
                  <c:v>1.5124016938898974</c:v>
                </c:pt>
                <c:pt idx="13" formatCode="0.00">
                  <c:v>1.0012515644555695</c:v>
                </c:pt>
                <c:pt idx="14" formatCode="0.00">
                  <c:v>1.8691588785046727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2E1-4B14-9180-DEC623D256D4}"/>
            </c:ext>
          </c:extLst>
        </c:ser>
        <c:ser>
          <c:idx val="3"/>
          <c:order val="3"/>
          <c:tx>
            <c:strRef>
              <c:f>MAY210715_3!$K$4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66.367041198501866</c:v>
                </c:pt>
                <c:pt idx="9" formatCode="0.00">
                  <c:v>0</c:v>
                </c:pt>
                <c:pt idx="10" formatCode="0.00">
                  <c:v>9.4960136674259683</c:v>
                </c:pt>
                <c:pt idx="11" formatCode="0.00">
                  <c:v>5.657335482925399</c:v>
                </c:pt>
                <c:pt idx="12" formatCode="0.00">
                  <c:v>4.1742286751361162</c:v>
                </c:pt>
                <c:pt idx="13" formatCode="0.00">
                  <c:v>5.2565707133917403</c:v>
                </c:pt>
                <c:pt idx="14" formatCode="0.00">
                  <c:v>5.6074766355140175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E1-4B14-9180-DEC623D256D4}"/>
            </c:ext>
          </c:extLst>
        </c:ser>
        <c:ser>
          <c:idx val="4"/>
          <c:order val="4"/>
          <c:tx>
            <c:strRef>
              <c:f>MAY210715_3!$L$4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24.931827035449949</c:v>
                </c:pt>
                <c:pt idx="10" formatCode="0.00">
                  <c:v>15.190774487471527</c:v>
                </c:pt>
                <c:pt idx="11" formatCode="0.00">
                  <c:v>13.615711563828226</c:v>
                </c:pt>
                <c:pt idx="12" formatCode="0.00">
                  <c:v>17.664851784633999</c:v>
                </c:pt>
                <c:pt idx="13" formatCode="0.00">
                  <c:v>16.770963704630791</c:v>
                </c:pt>
                <c:pt idx="14" formatCode="0.00">
                  <c:v>19.065420560747661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2E1-4B14-9180-DEC623D256D4}"/>
            </c:ext>
          </c:extLst>
        </c:ser>
        <c:ser>
          <c:idx val="6"/>
          <c:order val="5"/>
          <c:tx>
            <c:strRef>
              <c:f>MAY210715_3!$N$4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2E1-4B14-9180-DEC623D256D4}"/>
            </c:ext>
          </c:extLst>
        </c:ser>
        <c:ser>
          <c:idx val="7"/>
          <c:order val="6"/>
          <c:tx>
            <c:strRef>
              <c:f>MAY210715_3!$O$4</c:f>
              <c:strCache>
                <c:ptCount val="1"/>
                <c:pt idx="0">
                  <c:v>Xenolith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10.050642773665759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0.18691588785046728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2E1-4B14-9180-DEC623D256D4}"/>
            </c:ext>
          </c:extLst>
        </c:ser>
        <c:ser>
          <c:idx val="5"/>
          <c:order val="7"/>
          <c:tx>
            <c:strRef>
              <c:f>MAY210715_3!$M$4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MAY210715_3!$X$7:$X$33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2E1-4B14-9180-DEC623D256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MAY210715_3!$H$4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MAY210715_3!$B$7:$B$33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MAY210715_3!$AD$7:$AD$33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12.209737827715355</c:v>
                </c:pt>
                <c:pt idx="9" formatCode="0.00">
                  <c:v>18.815738215816125</c:v>
                </c:pt>
                <c:pt idx="10" formatCode="0.00">
                  <c:v>23.049544419134396</c:v>
                </c:pt>
                <c:pt idx="11" formatCode="0.00">
                  <c:v>18.42298109336069</c:v>
                </c:pt>
                <c:pt idx="12" formatCode="0.00">
                  <c:v>20.447670901391412</c:v>
                </c:pt>
                <c:pt idx="13" formatCode="0.00">
                  <c:v>11.889862327909887</c:v>
                </c:pt>
                <c:pt idx="14" formatCode="0.00">
                  <c:v>9.9065420560747679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28-4415-B80D-768715F11137}"/>
            </c:ext>
          </c:extLst>
        </c:ser>
        <c:ser>
          <c:idx val="1"/>
          <c:order val="1"/>
          <c:tx>
            <c:strRef>
              <c:f>MAY210715_3!$I$4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MAY210715_3!$AE$7:$AE$33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21.423220973782772</c:v>
                </c:pt>
                <c:pt idx="9" formatCode="0.00">
                  <c:v>46.201791975068168</c:v>
                </c:pt>
                <c:pt idx="10" formatCode="0.00">
                  <c:v>52.263667425968109</c:v>
                </c:pt>
                <c:pt idx="11" formatCode="0.00">
                  <c:v>61.747032097317884</c:v>
                </c:pt>
                <c:pt idx="12" formatCode="0.00">
                  <c:v>56.20084694494858</c:v>
                </c:pt>
                <c:pt idx="13" formatCode="0.00">
                  <c:v>65.081351689612021</c:v>
                </c:pt>
                <c:pt idx="14" formatCode="0.00">
                  <c:v>63.36448598130842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28-4415-B80D-768715F11137}"/>
            </c:ext>
          </c:extLst>
        </c:ser>
        <c:ser>
          <c:idx val="2"/>
          <c:order val="2"/>
          <c:tx>
            <c:strRef>
              <c:f>MAY210715_3!$J$4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MAY210715_3!$AF$7:$AF$33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0.55693976256778532</c:v>
                </c:pt>
                <c:pt idx="12" formatCode="0.00">
                  <c:v>1.5124016938898976</c:v>
                </c:pt>
                <c:pt idx="13" formatCode="0.00">
                  <c:v>1.0012515644555695</c:v>
                </c:pt>
                <c:pt idx="14" formatCode="0.00">
                  <c:v>1.8691588785046727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28-4415-B80D-768715F11137}"/>
            </c:ext>
          </c:extLst>
        </c:ser>
        <c:ser>
          <c:idx val="3"/>
          <c:order val="3"/>
          <c:tx>
            <c:strRef>
              <c:f>MAY210715_3!$K$4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MAY210715_3!$AG$7:$AG$33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66.367041198501866</c:v>
                </c:pt>
                <c:pt idx="9" formatCode="0.00">
                  <c:v>0</c:v>
                </c:pt>
                <c:pt idx="10" formatCode="0.00">
                  <c:v>9.4960136674259665</c:v>
                </c:pt>
                <c:pt idx="11" formatCode="0.00">
                  <c:v>5.657335482925399</c:v>
                </c:pt>
                <c:pt idx="12" formatCode="0.00">
                  <c:v>4.1742286751361162</c:v>
                </c:pt>
                <c:pt idx="13" formatCode="0.00">
                  <c:v>5.2565707133917412</c:v>
                </c:pt>
                <c:pt idx="14" formatCode="0.00">
                  <c:v>5.6074766355140175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828-4415-B80D-768715F11137}"/>
            </c:ext>
          </c:extLst>
        </c:ser>
        <c:ser>
          <c:idx val="4"/>
          <c:order val="4"/>
          <c:tx>
            <c:strRef>
              <c:f>MAY210715_3!$L$4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MAY210715_3!$AH$7:$AH$33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24.931827035449949</c:v>
                </c:pt>
                <c:pt idx="10" formatCode="0.00">
                  <c:v>15.190774487471524</c:v>
                </c:pt>
                <c:pt idx="11" formatCode="0.00">
                  <c:v>13.615711563828226</c:v>
                </c:pt>
                <c:pt idx="12" formatCode="0.00">
                  <c:v>17.664851784633999</c:v>
                </c:pt>
                <c:pt idx="13" formatCode="0.00">
                  <c:v>16.770963704630791</c:v>
                </c:pt>
                <c:pt idx="14" formatCode="0.00">
                  <c:v>19.065420560747661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828-4415-B80D-768715F11137}"/>
            </c:ext>
          </c:extLst>
        </c:ser>
        <c:ser>
          <c:idx val="6"/>
          <c:order val="5"/>
          <c:tx>
            <c:strRef>
              <c:f>MAY210715_3!$N$4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MAY210715_3!$AJ$7:$AJ$33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828-4415-B80D-768715F11137}"/>
            </c:ext>
          </c:extLst>
        </c:ser>
        <c:ser>
          <c:idx val="7"/>
          <c:order val="6"/>
          <c:tx>
            <c:strRef>
              <c:f>MAY210715_3!$O$4</c:f>
              <c:strCache>
                <c:ptCount val="1"/>
                <c:pt idx="0">
                  <c:v>Xenolith</c:v>
                </c:pt>
              </c:strCache>
            </c:strRef>
          </c:tx>
          <c:invertIfNegative val="0"/>
          <c:val>
            <c:numRef>
              <c:f>MAY210715_3!$AK$7:$AK$33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10.050642773665757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0.18691588785046728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828-4415-B80D-768715F11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MAY210715_3!$H$4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MAY210715_3!$AD$15:$AD$21</c:f>
              <c:numCache>
                <c:formatCode>0.00</c:formatCode>
                <c:ptCount val="7"/>
                <c:pt idx="0">
                  <c:v>12.209737827715355</c:v>
                </c:pt>
                <c:pt idx="1">
                  <c:v>18.815738215816125</c:v>
                </c:pt>
                <c:pt idx="2">
                  <c:v>23.049544419134396</c:v>
                </c:pt>
                <c:pt idx="3">
                  <c:v>18.42298109336069</c:v>
                </c:pt>
                <c:pt idx="4">
                  <c:v>20.447670901391412</c:v>
                </c:pt>
                <c:pt idx="5">
                  <c:v>11.889862327909887</c:v>
                </c:pt>
                <c:pt idx="6">
                  <c:v>9.9065420560747679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CC-4E65-9333-FAFAE73EC03B}"/>
            </c:ext>
          </c:extLst>
        </c:ser>
        <c:ser>
          <c:idx val="1"/>
          <c:order val="1"/>
          <c:tx>
            <c:strRef>
              <c:f>MAY210715_3!$I$4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MAY210715_3!$AE$15:$AE$21</c:f>
              <c:numCache>
                <c:formatCode>0.00</c:formatCode>
                <c:ptCount val="7"/>
                <c:pt idx="0">
                  <c:v>21.423220973782772</c:v>
                </c:pt>
                <c:pt idx="1">
                  <c:v>46.201791975068168</c:v>
                </c:pt>
                <c:pt idx="2">
                  <c:v>52.263667425968109</c:v>
                </c:pt>
                <c:pt idx="3">
                  <c:v>61.747032097317884</c:v>
                </c:pt>
                <c:pt idx="4">
                  <c:v>56.20084694494858</c:v>
                </c:pt>
                <c:pt idx="5">
                  <c:v>65.081351689612021</c:v>
                </c:pt>
                <c:pt idx="6">
                  <c:v>63.36448598130842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CC-4E65-9333-FAFAE73EC03B}"/>
            </c:ext>
          </c:extLst>
        </c:ser>
        <c:ser>
          <c:idx val="2"/>
          <c:order val="2"/>
          <c:tx>
            <c:strRef>
              <c:f>MAY210715_3!$J$4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MAY210715_3!$AF$15:$AF$21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0.55693976256778532</c:v>
                </c:pt>
                <c:pt idx="4">
                  <c:v>1.5124016938898976</c:v>
                </c:pt>
                <c:pt idx="5">
                  <c:v>1.0012515644555695</c:v>
                </c:pt>
                <c:pt idx="6">
                  <c:v>1.8691588785046727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CC-4E65-9333-FAFAE73EC03B}"/>
            </c:ext>
          </c:extLst>
        </c:ser>
        <c:ser>
          <c:idx val="3"/>
          <c:order val="3"/>
          <c:tx>
            <c:strRef>
              <c:f>MAY210715_3!$K$4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MAY210715_3!$AG$15:$AG$21</c:f>
              <c:numCache>
                <c:formatCode>0.00</c:formatCode>
                <c:ptCount val="7"/>
                <c:pt idx="0">
                  <c:v>66.367041198501866</c:v>
                </c:pt>
                <c:pt idx="1">
                  <c:v>0</c:v>
                </c:pt>
                <c:pt idx="2">
                  <c:v>9.4960136674259665</c:v>
                </c:pt>
                <c:pt idx="3">
                  <c:v>5.657335482925399</c:v>
                </c:pt>
                <c:pt idx="4">
                  <c:v>4.1742286751361162</c:v>
                </c:pt>
                <c:pt idx="5">
                  <c:v>5.2565707133917412</c:v>
                </c:pt>
                <c:pt idx="6">
                  <c:v>5.6074766355140175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CCC-4E65-9333-FAFAE73EC03B}"/>
            </c:ext>
          </c:extLst>
        </c:ser>
        <c:ser>
          <c:idx val="4"/>
          <c:order val="4"/>
          <c:tx>
            <c:strRef>
              <c:f>MAY210715_3!$L$4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MAY210715_3!$AH$15:$AH$21</c:f>
              <c:numCache>
                <c:formatCode>0.00</c:formatCode>
                <c:ptCount val="7"/>
                <c:pt idx="0">
                  <c:v>0</c:v>
                </c:pt>
                <c:pt idx="1">
                  <c:v>24.931827035449949</c:v>
                </c:pt>
                <c:pt idx="2">
                  <c:v>15.190774487471524</c:v>
                </c:pt>
                <c:pt idx="3">
                  <c:v>13.615711563828226</c:v>
                </c:pt>
                <c:pt idx="4">
                  <c:v>17.664851784633999</c:v>
                </c:pt>
                <c:pt idx="5">
                  <c:v>16.770963704630791</c:v>
                </c:pt>
                <c:pt idx="6">
                  <c:v>19.065420560747661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CC-4E65-9333-FAFAE73EC03B}"/>
            </c:ext>
          </c:extLst>
        </c:ser>
        <c:ser>
          <c:idx val="6"/>
          <c:order val="5"/>
          <c:tx>
            <c:strRef>
              <c:f>MAY210715_3!$N$4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MAY210715_3!$AJ$15:$AJ$21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CCC-4E65-9333-FAFAE73EC03B}"/>
            </c:ext>
          </c:extLst>
        </c:ser>
        <c:ser>
          <c:idx val="7"/>
          <c:order val="6"/>
          <c:tx>
            <c:strRef>
              <c:f>MAY210715_3!$O$4</c:f>
              <c:strCache>
                <c:ptCount val="1"/>
                <c:pt idx="0">
                  <c:v>Xenolith</c:v>
                </c:pt>
              </c:strCache>
            </c:strRef>
          </c:tx>
          <c:cat>
            <c:numRef>
              <c:f>MAY210715_3!$AC$15:$AC$21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MAY210715_3!$AK$15:$AK$21</c:f>
              <c:numCache>
                <c:formatCode>0.00</c:formatCode>
                <c:ptCount val="7"/>
                <c:pt idx="0">
                  <c:v>0</c:v>
                </c:pt>
                <c:pt idx="1">
                  <c:v>10.050642773665757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0.18691588785046728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CCC-4E65-9333-FAFAE73EC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MAY210715_4!$D$2</c:f>
              <c:strCache>
                <c:ptCount val="1"/>
                <c:pt idx="0">
                  <c:v>MAY210715_4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MAY210715_4!$B$7:$B$33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MAY210715_4!$D$7:$D$33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5.2806226956165503</c:v>
                </c:pt>
                <c:pt idx="6">
                  <c:v>9.5534616960262166</c:v>
                </c:pt>
                <c:pt idx="7">
                  <c:v>4.9624470845281987</c:v>
                </c:pt>
                <c:pt idx="8">
                  <c:v>6.4222313259593058</c:v>
                </c:pt>
                <c:pt idx="9">
                  <c:v>5.9811552642359676</c:v>
                </c:pt>
                <c:pt idx="10">
                  <c:v>3.9314488597569293</c:v>
                </c:pt>
                <c:pt idx="11">
                  <c:v>5.0607674450361868</c:v>
                </c:pt>
                <c:pt idx="12">
                  <c:v>5.9074149938549763</c:v>
                </c:pt>
                <c:pt idx="13">
                  <c:v>6.0467021712412947</c:v>
                </c:pt>
                <c:pt idx="14">
                  <c:v>5.176840092858118</c:v>
                </c:pt>
                <c:pt idx="15">
                  <c:v>4.9365014338385897</c:v>
                </c:pt>
                <c:pt idx="16">
                  <c:v>4.3588693158541583</c:v>
                </c:pt>
                <c:pt idx="17">
                  <c:v>3.8290318175611087</c:v>
                </c:pt>
                <c:pt idx="18">
                  <c:v>3.5231462515362555</c:v>
                </c:pt>
                <c:pt idx="19">
                  <c:v>4.5855523692475755</c:v>
                </c:pt>
                <c:pt idx="20">
                  <c:v>6.5656151850334545</c:v>
                </c:pt>
                <c:pt idx="21">
                  <c:v>8.3299194319268057</c:v>
                </c:pt>
                <c:pt idx="22">
                  <c:v>3.7866994401201692</c:v>
                </c:pt>
                <c:pt idx="23">
                  <c:v>1.2126177795985251</c:v>
                </c:pt>
                <c:pt idx="24">
                  <c:v>0.54895534616960251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FD-4017-B157-46A1F1479C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MAY210715_4!$D$2</c:f>
              <c:strCache>
                <c:ptCount val="1"/>
                <c:pt idx="0">
                  <c:v>MAY210715_4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MAY210715_4!$B$7:$B$33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MAY210715_4!$E$7:$E$33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5.2806226956165503</c:v>
                </c:pt>
                <c:pt idx="6" formatCode="0.00">
                  <c:v>14.834084391642767</c:v>
                </c:pt>
                <c:pt idx="7" formatCode="0.00">
                  <c:v>19.796531476170966</c:v>
                </c:pt>
                <c:pt idx="8" formatCode="0.00">
                  <c:v>26.218762802130271</c:v>
                </c:pt>
                <c:pt idx="9" formatCode="0.00">
                  <c:v>32.199918066366237</c:v>
                </c:pt>
                <c:pt idx="10" formatCode="0.00">
                  <c:v>36.131366926123164</c:v>
                </c:pt>
                <c:pt idx="11" formatCode="0.00">
                  <c:v>41.192134371159348</c:v>
                </c:pt>
                <c:pt idx="12" formatCode="0.00">
                  <c:v>47.099549365014326</c:v>
                </c:pt>
                <c:pt idx="13" formatCode="0.00">
                  <c:v>53.146251536255619</c:v>
                </c:pt>
                <c:pt idx="14" formatCode="0.00">
                  <c:v>58.323091629113733</c:v>
                </c:pt>
                <c:pt idx="15" formatCode="0.00">
                  <c:v>63.25959306295232</c:v>
                </c:pt>
                <c:pt idx="16" formatCode="0.00">
                  <c:v>67.618462378806484</c:v>
                </c:pt>
                <c:pt idx="17" formatCode="0.00">
                  <c:v>71.447494196367586</c:v>
                </c:pt>
                <c:pt idx="18" formatCode="0.00">
                  <c:v>74.970640447903847</c:v>
                </c:pt>
                <c:pt idx="19" formatCode="0.00">
                  <c:v>79.556192817151427</c:v>
                </c:pt>
                <c:pt idx="20" formatCode="0.00">
                  <c:v>86.121808002184878</c:v>
                </c:pt>
                <c:pt idx="21" formatCode="0.00">
                  <c:v>94.451727434111689</c:v>
                </c:pt>
                <c:pt idx="22" formatCode="0.00">
                  <c:v>98.238426874231862</c:v>
                </c:pt>
                <c:pt idx="23" formatCode="0.00">
                  <c:v>99.451044653830394</c:v>
                </c:pt>
                <c:pt idx="24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AB-4E5C-AC86-42B6FB29CF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MAY210715_4!$B$7:$B$33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MAY210715_4!$H$7:$H$33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5.7128645235361653</c:v>
                </c:pt>
                <c:pt idx="7">
                  <c:v>0</c:v>
                </c:pt>
                <c:pt idx="8">
                  <c:v>4.3167145614411329</c:v>
                </c:pt>
                <c:pt idx="9">
                  <c:v>4.5098598023442884</c:v>
                </c:pt>
                <c:pt idx="10">
                  <c:v>9.8412744413407811</c:v>
                </c:pt>
                <c:pt idx="11">
                  <c:v>4.7245034889962438</c:v>
                </c:pt>
                <c:pt idx="12">
                  <c:v>6.7302343017806932</c:v>
                </c:pt>
                <c:pt idx="13">
                  <c:v>7.8930481283422477E-2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AF-4D04-85C7-13623B2DB702}"/>
            </c:ext>
          </c:extLst>
        </c:ser>
        <c:ser>
          <c:idx val="1"/>
          <c:order val="1"/>
          <c:tx>
            <c:strRef>
              <c:f>MAY210715_4!$I$4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11.487705339909928</c:v>
                </c:pt>
                <c:pt idx="9">
                  <c:v>2.8790622845322908</c:v>
                </c:pt>
                <c:pt idx="10">
                  <c:v>8.1826326815642467</c:v>
                </c:pt>
                <c:pt idx="11">
                  <c:v>6.7436070853462162</c:v>
                </c:pt>
                <c:pt idx="12">
                  <c:v>22.785492033739455</c:v>
                </c:pt>
                <c:pt idx="13">
                  <c:v>35.597647058823533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AF-4D04-85C7-13623B2DB702}"/>
            </c:ext>
          </c:extLst>
        </c:ser>
        <c:ser>
          <c:idx val="2"/>
          <c:order val="2"/>
          <c:tx>
            <c:strRef>
              <c:f>MAY210715_4!$J$4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6.9624261943102533E-2</c:v>
                </c:pt>
                <c:pt idx="12">
                  <c:v>0</c:v>
                </c:pt>
                <c:pt idx="13">
                  <c:v>7.8930481283422477E-2</c:v>
                </c:pt>
                <c:pt idx="14">
                  <c:v>8.4620535714285725E-2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AF-4D04-85C7-13623B2DB702}"/>
            </c:ext>
          </c:extLst>
        </c:ser>
        <c:ser>
          <c:idx val="3"/>
          <c:order val="3"/>
          <c:tx>
            <c:strRef>
              <c:f>MAY210715_4!$K$4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2.8441904353420542</c:v>
                </c:pt>
                <c:pt idx="9">
                  <c:v>0</c:v>
                </c:pt>
                <c:pt idx="10">
                  <c:v>0</c:v>
                </c:pt>
                <c:pt idx="11">
                  <c:v>0.8354911433172304</c:v>
                </c:pt>
                <c:pt idx="12">
                  <c:v>8.1087160262417995E-2</c:v>
                </c:pt>
                <c:pt idx="13">
                  <c:v>0</c:v>
                </c:pt>
                <c:pt idx="14">
                  <c:v>8.4620535714285725E-2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9AF-4D04-85C7-13623B2DB702}"/>
            </c:ext>
          </c:extLst>
        </c:ser>
        <c:ser>
          <c:idx val="4"/>
          <c:order val="4"/>
          <c:tx>
            <c:strRef>
              <c:f>MAY210715_4!$L$4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4.6092022303238265</c:v>
                </c:pt>
                <c:pt idx="9">
                  <c:v>5.8386577798207293</c:v>
                </c:pt>
                <c:pt idx="10">
                  <c:v>5.1769727653631294</c:v>
                </c:pt>
                <c:pt idx="11">
                  <c:v>1.7306602254428345</c:v>
                </c:pt>
                <c:pt idx="12">
                  <c:v>1.6622867853795689</c:v>
                </c:pt>
                <c:pt idx="13">
                  <c:v>0.71037433155080221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9AF-4D04-85C7-13623B2DB702}"/>
            </c:ext>
          </c:extLst>
        </c:ser>
        <c:ser>
          <c:idx val="6"/>
          <c:order val="5"/>
          <c:tx>
            <c:strRef>
              <c:f>MAY210715_4!$N$4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1.8500161030595814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9AF-4D04-85C7-13623B2DB702}"/>
            </c:ext>
          </c:extLst>
        </c:ser>
        <c:ser>
          <c:idx val="7"/>
          <c:order val="6"/>
          <c:tx>
            <c:strRef>
              <c:f>MAY210715_4!$O$4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AF-4D04-85C7-13623B2DB702}"/>
            </c:ext>
          </c:extLst>
        </c:ser>
        <c:ser>
          <c:idx val="5"/>
          <c:order val="7"/>
          <c:tx>
            <c:strRef>
              <c:f>MAY210715_4!$M$4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38.67</c:v>
                </c:pt>
                <c:pt idx="6">
                  <c:v>64.247135476463825</c:v>
                </c:pt>
                <c:pt idx="7">
                  <c:v>36.340000000000003</c:v>
                </c:pt>
                <c:pt idx="8">
                  <c:v>23.772187432983056</c:v>
                </c:pt>
                <c:pt idx="9">
                  <c:v>30.572420133302682</c:v>
                </c:pt>
                <c:pt idx="10">
                  <c:v>5.5891201117318436</c:v>
                </c:pt>
                <c:pt idx="11">
                  <c:v>21.106097691894792</c:v>
                </c:pt>
                <c:pt idx="12">
                  <c:v>12.000899718837863</c:v>
                </c:pt>
                <c:pt idx="13">
                  <c:v>7.8141176470588247</c:v>
                </c:pt>
                <c:pt idx="14">
                  <c:v>37.740758928571431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9AF-4D04-85C7-13623B2DB7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MAY210715_4!$B$7:$B$33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MAY210715_4!$S$7:$S$33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8.1659012629161882</c:v>
                </c:pt>
                <c:pt idx="7">
                  <c:v>0</c:v>
                </c:pt>
                <c:pt idx="8" formatCode="0.00">
                  <c:v>9.1786403602830795</c:v>
                </c:pt>
                <c:pt idx="9" formatCode="0.00">
                  <c:v>10.296483566996095</c:v>
                </c:pt>
                <c:pt idx="10" formatCode="0.00">
                  <c:v>34.182960893854741</c:v>
                </c:pt>
                <c:pt idx="11" formatCode="0.00">
                  <c:v>12.748255501878692</c:v>
                </c:pt>
                <c:pt idx="12" formatCode="0.00">
                  <c:v>15.557638238050609</c:v>
                </c:pt>
                <c:pt idx="13" formatCode="0.00">
                  <c:v>0.17825311942959005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5E-431E-8CB4-075AC7C9E644}"/>
            </c:ext>
          </c:extLst>
        </c:ser>
        <c:ser>
          <c:idx val="1"/>
          <c:order val="1"/>
          <c:tx>
            <c:strRef>
              <c:f>MAY210715_4!$I$4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24.426334977482306</c:v>
                </c:pt>
                <c:pt idx="9" formatCode="0.00">
                  <c:v>6.5732015628591123</c:v>
                </c:pt>
                <c:pt idx="10" formatCode="0.00">
                  <c:v>28.42178770949721</c:v>
                </c:pt>
                <c:pt idx="11" formatCode="0.00">
                  <c:v>18.196457326892109</c:v>
                </c:pt>
                <c:pt idx="12" formatCode="0.00">
                  <c:v>52.671040299906281</c:v>
                </c:pt>
                <c:pt idx="13" formatCode="0.00">
                  <c:v>80.392156862745097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75E-431E-8CB4-075AC7C9E644}"/>
            </c:ext>
          </c:extLst>
        </c:ser>
        <c:ser>
          <c:idx val="2"/>
          <c:order val="2"/>
          <c:tx>
            <c:strRef>
              <c:f>MAY210715_4!$J$4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0.1878690284487386</c:v>
                </c:pt>
                <c:pt idx="12" formatCode="0.00">
                  <c:v>0</c:v>
                </c:pt>
                <c:pt idx="13" formatCode="0.00">
                  <c:v>0.17825311942959005</c:v>
                </c:pt>
                <c:pt idx="14" formatCode="0.00">
                  <c:v>0.22321428571428573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75E-431E-8CB4-075AC7C9E644}"/>
            </c:ext>
          </c:extLst>
        </c:ser>
        <c:ser>
          <c:idx val="3"/>
          <c:order val="3"/>
          <c:tx>
            <c:strRef>
              <c:f>MAY210715_4!$K$4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6.0476088355136168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2.2544283413848634</c:v>
                </c:pt>
                <c:pt idx="12" formatCode="0.00">
                  <c:v>0.18744142455482662</c:v>
                </c:pt>
                <c:pt idx="13" formatCode="0.00">
                  <c:v>0</c:v>
                </c:pt>
                <c:pt idx="14" formatCode="0.00">
                  <c:v>0.22321428571428573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75E-431E-8CB4-075AC7C9E644}"/>
            </c:ext>
          </c:extLst>
        </c:ser>
        <c:ser>
          <c:idx val="4"/>
          <c:order val="4"/>
          <c:tx>
            <c:strRef>
              <c:f>MAY210715_4!$L$4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9.8005575809564665</c:v>
                </c:pt>
                <c:pt idx="9" formatCode="0.00">
                  <c:v>13.330268903700299</c:v>
                </c:pt>
                <c:pt idx="10" formatCode="0.00">
                  <c:v>17.981843575418999</c:v>
                </c:pt>
                <c:pt idx="11" formatCode="0.00">
                  <c:v>4.6698872785829311</c:v>
                </c:pt>
                <c:pt idx="12" formatCode="0.00">
                  <c:v>3.8425492033739457</c:v>
                </c:pt>
                <c:pt idx="13" formatCode="0.00">
                  <c:v>1.6042780748663104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75E-431E-8CB4-075AC7C9E644}"/>
            </c:ext>
          </c:extLst>
        </c:ser>
        <c:ser>
          <c:idx val="6"/>
          <c:order val="5"/>
          <c:tx>
            <c:strRef>
              <c:f>MAY210715_4!$N$4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4.9919484702093397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75E-431E-8CB4-075AC7C9E644}"/>
            </c:ext>
          </c:extLst>
        </c:ser>
        <c:ser>
          <c:idx val="7"/>
          <c:order val="6"/>
          <c:tx>
            <c:strRef>
              <c:f>MAY210715_4!$O$4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75E-431E-8CB4-075AC7C9E644}"/>
            </c:ext>
          </c:extLst>
        </c:ser>
        <c:ser>
          <c:idx val="5"/>
          <c:order val="7"/>
          <c:tx>
            <c:strRef>
              <c:f>MAY210715_4!$M$4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91.834098737083806</c:v>
                </c:pt>
                <c:pt idx="7">
                  <c:v>100</c:v>
                </c:pt>
                <c:pt idx="8" formatCode="0.00">
                  <c:v>50.546858245764525</c:v>
                </c:pt>
                <c:pt idx="9" formatCode="0.00">
                  <c:v>69.800045966444486</c:v>
                </c:pt>
                <c:pt idx="10" formatCode="0.00">
                  <c:v>19.41340782122905</c:v>
                </c:pt>
                <c:pt idx="11" formatCode="0.00">
                  <c:v>56.951154052603322</c:v>
                </c:pt>
                <c:pt idx="12" formatCode="0.00">
                  <c:v>27.74133083411434</c:v>
                </c:pt>
                <c:pt idx="13" formatCode="0.00">
                  <c:v>17.647058823529413</c:v>
                </c:pt>
                <c:pt idx="14" formatCode="0.00">
                  <c:v>99.553571428571431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75E-431E-8CB4-075AC7C9E6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MAY210715_4!$B$7:$B$33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MAY210715_4!$AD$7:$AD$33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18.560277536860369</c:v>
                </c:pt>
                <c:pt idx="9" formatCode="0.00">
                  <c:v>34.094368340943682</c:v>
                </c:pt>
                <c:pt idx="10" formatCode="0.00">
                  <c:v>42.417677642980927</c:v>
                </c:pt>
                <c:pt idx="11" formatCode="0.00">
                  <c:v>29.613466334164592</c:v>
                </c:pt>
                <c:pt idx="12" formatCode="0.00">
                  <c:v>21.530479896238646</c:v>
                </c:pt>
                <c:pt idx="13" formatCode="0.00">
                  <c:v>0.2164502164502165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AB-447E-B9EA-33CC945E627C}"/>
            </c:ext>
          </c:extLst>
        </c:ser>
        <c:ser>
          <c:idx val="1"/>
          <c:order val="1"/>
          <c:tx>
            <c:strRef>
              <c:f>MAY210715_4!$I$4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MAY210715_4!$AE$7:$AE$33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49.392888117953177</c:v>
                </c:pt>
                <c:pt idx="9" formatCode="0.00">
                  <c:v>21.765601217656009</c:v>
                </c:pt>
                <c:pt idx="10" formatCode="0.00">
                  <c:v>35.268630849220109</c:v>
                </c:pt>
                <c:pt idx="11" formatCode="0.00">
                  <c:v>42.269326683291773</c:v>
                </c:pt>
                <c:pt idx="12" formatCode="0.00">
                  <c:v>72.892347600518789</c:v>
                </c:pt>
                <c:pt idx="13" formatCode="0.00">
                  <c:v>97.61904761904762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AB-447E-B9EA-33CC945E627C}"/>
            </c:ext>
          </c:extLst>
        </c:ser>
        <c:ser>
          <c:idx val="2"/>
          <c:order val="2"/>
          <c:tx>
            <c:strRef>
              <c:f>MAY210715_4!$J$4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MAY210715_4!$AF$7:$AF$33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0.43640897755610975</c:v>
                </c:pt>
                <c:pt idx="12" formatCode="0.00">
                  <c:v>0</c:v>
                </c:pt>
                <c:pt idx="13" formatCode="0.00">
                  <c:v>0.2164502164502165</c:v>
                </c:pt>
                <c:pt idx="14" formatCode="0.00">
                  <c:v>50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BAB-447E-B9EA-33CC945E627C}"/>
            </c:ext>
          </c:extLst>
        </c:ser>
        <c:ser>
          <c:idx val="3"/>
          <c:order val="3"/>
          <c:tx>
            <c:strRef>
              <c:f>MAY210715_4!$K$4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MAY210715_4!$AG$7:$AG$33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12.22896790980052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5.2369077306733178</c:v>
                </c:pt>
                <c:pt idx="12" formatCode="0.00">
                  <c:v>0.25940337224383914</c:v>
                </c:pt>
                <c:pt idx="13" formatCode="0.00">
                  <c:v>0</c:v>
                </c:pt>
                <c:pt idx="14" formatCode="0.00">
                  <c:v>50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BAB-447E-B9EA-33CC945E627C}"/>
            </c:ext>
          </c:extLst>
        </c:ser>
        <c:ser>
          <c:idx val="4"/>
          <c:order val="4"/>
          <c:tx>
            <c:strRef>
              <c:f>MAY210715_4!$L$4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MAY210715_4!$AH$7:$AH$33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19.817866435385955</c:v>
                </c:pt>
                <c:pt idx="9" formatCode="0.00">
                  <c:v>44.140030441400299</c:v>
                </c:pt>
                <c:pt idx="10" formatCode="0.00">
                  <c:v>22.313691507798964</c:v>
                </c:pt>
                <c:pt idx="11" formatCode="0.00">
                  <c:v>10.847880299251871</c:v>
                </c:pt>
                <c:pt idx="12" formatCode="0.00">
                  <c:v>5.3177691309987019</c:v>
                </c:pt>
                <c:pt idx="13" formatCode="0.00">
                  <c:v>1.9480519480519483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BAB-447E-B9EA-33CC945E627C}"/>
            </c:ext>
          </c:extLst>
        </c:ser>
        <c:ser>
          <c:idx val="6"/>
          <c:order val="5"/>
          <c:tx>
            <c:strRef>
              <c:f>MAY210715_4!$N$4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MAY210715_4!$AJ$7:$AJ$33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11.596009975062344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BAB-447E-B9EA-33CC945E627C}"/>
            </c:ext>
          </c:extLst>
        </c:ser>
        <c:ser>
          <c:idx val="7"/>
          <c:order val="6"/>
          <c:tx>
            <c:strRef>
              <c:f>MAY210715_4!$O$4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MAY210715_4!$AK$7:$AK$33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BAB-447E-B9EA-33CC945E62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MAY210715_4!$H$4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MAY210715_4!$AD$15:$AD$21</c:f>
              <c:numCache>
                <c:formatCode>0.00</c:formatCode>
                <c:ptCount val="7"/>
                <c:pt idx="0">
                  <c:v>18.560277536860369</c:v>
                </c:pt>
                <c:pt idx="1">
                  <c:v>34.094368340943682</c:v>
                </c:pt>
                <c:pt idx="2">
                  <c:v>42.417677642980927</c:v>
                </c:pt>
                <c:pt idx="3">
                  <c:v>29.613466334164592</c:v>
                </c:pt>
                <c:pt idx="4">
                  <c:v>21.530479896238646</c:v>
                </c:pt>
                <c:pt idx="5">
                  <c:v>0.2164502164502165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1C-4A07-8524-39C98A470F46}"/>
            </c:ext>
          </c:extLst>
        </c:ser>
        <c:ser>
          <c:idx val="1"/>
          <c:order val="1"/>
          <c:tx>
            <c:strRef>
              <c:f>MAY210715_4!$I$4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MAY210715_4!$AE$15:$AE$21</c:f>
              <c:numCache>
                <c:formatCode>0.00</c:formatCode>
                <c:ptCount val="7"/>
                <c:pt idx="0">
                  <c:v>49.392888117953177</c:v>
                </c:pt>
                <c:pt idx="1">
                  <c:v>21.765601217656009</c:v>
                </c:pt>
                <c:pt idx="2">
                  <c:v>35.268630849220109</c:v>
                </c:pt>
                <c:pt idx="3">
                  <c:v>42.269326683291773</c:v>
                </c:pt>
                <c:pt idx="4">
                  <c:v>72.892347600518789</c:v>
                </c:pt>
                <c:pt idx="5">
                  <c:v>97.61904761904762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1C-4A07-8524-39C98A470F46}"/>
            </c:ext>
          </c:extLst>
        </c:ser>
        <c:ser>
          <c:idx val="2"/>
          <c:order val="2"/>
          <c:tx>
            <c:strRef>
              <c:f>MAY210715_4!$J$4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0.43640897755610975</c:v>
                </c:pt>
                <c:pt idx="4">
                  <c:v>0</c:v>
                </c:pt>
                <c:pt idx="5">
                  <c:v>0.2164502164502165</c:v>
                </c:pt>
                <c:pt idx="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71C-4A07-8524-39C98A470F46}"/>
            </c:ext>
          </c:extLst>
        </c:ser>
        <c:ser>
          <c:idx val="3"/>
          <c:order val="3"/>
          <c:tx>
            <c:strRef>
              <c:f>MAY210715_4!$K$4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MAY210715_4!$AG$15:$AG$21</c:f>
              <c:numCache>
                <c:formatCode>0.00</c:formatCode>
                <c:ptCount val="7"/>
                <c:pt idx="0">
                  <c:v>12.22896790980052</c:v>
                </c:pt>
                <c:pt idx="1">
                  <c:v>0</c:v>
                </c:pt>
                <c:pt idx="2">
                  <c:v>0</c:v>
                </c:pt>
                <c:pt idx="3">
                  <c:v>5.2369077306733178</c:v>
                </c:pt>
                <c:pt idx="4">
                  <c:v>0.25940337224383914</c:v>
                </c:pt>
                <c:pt idx="5">
                  <c:v>0</c:v>
                </c:pt>
                <c:pt idx="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71C-4A07-8524-39C98A470F46}"/>
            </c:ext>
          </c:extLst>
        </c:ser>
        <c:ser>
          <c:idx val="4"/>
          <c:order val="4"/>
          <c:tx>
            <c:strRef>
              <c:f>MAY210715_4!$L$4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MAY210715_4!$AH$15:$AH$21</c:f>
              <c:numCache>
                <c:formatCode>0.00</c:formatCode>
                <c:ptCount val="7"/>
                <c:pt idx="0">
                  <c:v>19.817866435385955</c:v>
                </c:pt>
                <c:pt idx="1">
                  <c:v>44.140030441400299</c:v>
                </c:pt>
                <c:pt idx="2">
                  <c:v>22.313691507798964</c:v>
                </c:pt>
                <c:pt idx="3">
                  <c:v>10.847880299251871</c:v>
                </c:pt>
                <c:pt idx="4">
                  <c:v>5.3177691309987019</c:v>
                </c:pt>
                <c:pt idx="5">
                  <c:v>1.9480519480519483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71C-4A07-8524-39C98A470F46}"/>
            </c:ext>
          </c:extLst>
        </c:ser>
        <c:ser>
          <c:idx val="6"/>
          <c:order val="5"/>
          <c:tx>
            <c:strRef>
              <c:f>MAY210715_4!$N$4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11.596009975062344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71C-4A07-8524-39C98A470F46}"/>
            </c:ext>
          </c:extLst>
        </c:ser>
        <c:ser>
          <c:idx val="7"/>
          <c:order val="6"/>
          <c:tx>
            <c:strRef>
              <c:f>MAY210715_4!$O$4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MAY210715_4!$AC$15:$AC$21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71C-4A07-8524-39C98A470F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MAY210715_4_aggr!$D$2</c:f>
              <c:strCache>
                <c:ptCount val="1"/>
                <c:pt idx="0">
                  <c:v>MAY210715_4_aggr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1.3185460621635856</c:v>
                </c:pt>
                <c:pt idx="7">
                  <c:v>0</c:v>
                </c:pt>
                <c:pt idx="8">
                  <c:v>5.3679720652288276</c:v>
                </c:pt>
                <c:pt idx="9">
                  <c:v>3.0529646332996312</c:v>
                </c:pt>
                <c:pt idx="10">
                  <c:v>5.3548318342530408</c:v>
                </c:pt>
                <c:pt idx="11">
                  <c:v>3.6822079322605319</c:v>
                </c:pt>
                <c:pt idx="12">
                  <c:v>7.2146929815501029</c:v>
                </c:pt>
                <c:pt idx="13">
                  <c:v>8.4164337140677112</c:v>
                </c:pt>
                <c:pt idx="14">
                  <c:v>3.906134083332926E-2</c:v>
                </c:pt>
                <c:pt idx="15">
                  <c:v>8.3435271308883596</c:v>
                </c:pt>
                <c:pt idx="16">
                  <c:v>7.3672305952408426</c:v>
                </c:pt>
                <c:pt idx="17">
                  <c:v>6.4717150968218409</c:v>
                </c:pt>
                <c:pt idx="18">
                  <c:v>5.9547164585593269</c:v>
                </c:pt>
                <c:pt idx="19">
                  <c:v>7.7503635146675256</c:v>
                </c:pt>
                <c:pt idx="20">
                  <c:v>11.097006485563272</c:v>
                </c:pt>
                <c:pt idx="21">
                  <c:v>14.078980774113138</c:v>
                </c:pt>
                <c:pt idx="22">
                  <c:v>6.400166178133726</c:v>
                </c:pt>
                <c:pt idx="23">
                  <c:v>2.0495303159692568</c:v>
                </c:pt>
                <c:pt idx="24">
                  <c:v>0.92782791331040659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5-4A6C-BC81-600E963ED7A9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MAY210715_4_aggr!$Q$7:$Q$33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8.9251505989336888</c:v>
                </c:pt>
                <c:pt idx="6">
                  <c:v>14.82842926499961</c:v>
                </c:pt>
                <c:pt idx="7">
                  <c:v>8.3873796939552694</c:v>
                </c:pt>
                <c:pt idx="8">
                  <c:v>5.4866913086488909</c:v>
                </c:pt>
                <c:pt idx="9">
                  <c:v>7.05620516844062</c:v>
                </c:pt>
                <c:pt idx="10">
                  <c:v>1.2899854852013393</c:v>
                </c:pt>
                <c:pt idx="11">
                  <c:v>4.8713498954219743</c:v>
                </c:pt>
                <c:pt idx="12">
                  <c:v>2.7698432198947214</c:v>
                </c:pt>
                <c:pt idx="13">
                  <c:v>1.8035215101573667</c:v>
                </c:pt>
                <c:pt idx="14">
                  <c:v>8.7106790058327199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375-4A6C-BC81-600E963ED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MAY210715_4_aggr!$D$2</c:f>
              <c:strCache>
                <c:ptCount val="1"/>
                <c:pt idx="0">
                  <c:v>MAY210715_4_aggr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1.3185460621635856</c:v>
                </c:pt>
                <c:pt idx="7" formatCode="0.00">
                  <c:v>1.3185460621635856</c:v>
                </c:pt>
                <c:pt idx="8" formatCode="0.00">
                  <c:v>6.6865181273924135</c:v>
                </c:pt>
                <c:pt idx="9" formatCode="0.00">
                  <c:v>9.7394827606920451</c:v>
                </c:pt>
                <c:pt idx="10" formatCode="0.00">
                  <c:v>15.094314594945086</c:v>
                </c:pt>
                <c:pt idx="11" formatCode="0.00">
                  <c:v>18.776522527205618</c:v>
                </c:pt>
                <c:pt idx="12" formatCode="0.00">
                  <c:v>25.991215508755722</c:v>
                </c:pt>
                <c:pt idx="13" formatCode="0.00">
                  <c:v>34.407649222823437</c:v>
                </c:pt>
                <c:pt idx="14" formatCode="0.00">
                  <c:v>34.446710563656765</c:v>
                </c:pt>
                <c:pt idx="15" formatCode="0.00">
                  <c:v>42.790237694545127</c:v>
                </c:pt>
                <c:pt idx="16" formatCode="0.00">
                  <c:v>50.157468289785967</c:v>
                </c:pt>
                <c:pt idx="17" formatCode="0.00">
                  <c:v>56.629183386607806</c:v>
                </c:pt>
                <c:pt idx="18" formatCode="0.00">
                  <c:v>62.583899845167132</c:v>
                </c:pt>
                <c:pt idx="19" formatCode="0.00">
                  <c:v>70.334263359834651</c:v>
                </c:pt>
                <c:pt idx="20" formatCode="0.00">
                  <c:v>81.431269845397921</c:v>
                </c:pt>
                <c:pt idx="21" formatCode="0.00">
                  <c:v>95.510250619511055</c:v>
                </c:pt>
                <c:pt idx="22" formatCode="0.00">
                  <c:v>101.91041679764479</c:v>
                </c:pt>
                <c:pt idx="23" formatCode="0.00">
                  <c:v>103.95994711361405</c:v>
                </c:pt>
                <c:pt idx="24" formatCode="0.00">
                  <c:v>104.88777502692446</c:v>
                </c:pt>
                <c:pt idx="25" formatCode="0.00">
                  <c:v>104.88777502692446</c:v>
                </c:pt>
                <c:pt idx="26" formatCode="0.00">
                  <c:v>104.88777502692446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D1-4E6B-B92E-0008AB8F3F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1.59</c:v>
                </c:pt>
                <c:pt idx="9">
                  <c:v>1.0900000000000001</c:v>
                </c:pt>
                <c:pt idx="10">
                  <c:v>1.4900000000000002</c:v>
                </c:pt>
                <c:pt idx="11">
                  <c:v>7.1899999999999995</c:v>
                </c:pt>
                <c:pt idx="12">
                  <c:v>11.790000000000001</c:v>
                </c:pt>
                <c:pt idx="13">
                  <c:v>11.76</c:v>
                </c:pt>
                <c:pt idx="14">
                  <c:v>8.58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B5-45B2-878E-35DC8135DA74}"/>
            </c:ext>
          </c:extLst>
        </c:ser>
        <c:ser>
          <c:idx val="1"/>
          <c:order val="1"/>
          <c:tx>
            <c:strRef>
              <c:f>MAY210715_4_aggr!$I$4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7.51</c:v>
                </c:pt>
                <c:pt idx="8">
                  <c:v>0</c:v>
                </c:pt>
                <c:pt idx="9">
                  <c:v>7.29</c:v>
                </c:pt>
                <c:pt idx="10">
                  <c:v>9.6300000000000008</c:v>
                </c:pt>
                <c:pt idx="11">
                  <c:v>16.829999999999998</c:v>
                </c:pt>
                <c:pt idx="12">
                  <c:v>22.56</c:v>
                </c:pt>
                <c:pt idx="13">
                  <c:v>30.52</c:v>
                </c:pt>
                <c:pt idx="14">
                  <c:v>28.64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B5-45B2-878E-35DC8135DA74}"/>
            </c:ext>
          </c:extLst>
        </c:ser>
        <c:ser>
          <c:idx val="2"/>
          <c:order val="2"/>
          <c:tx>
            <c:strRef>
              <c:f>MAY210715_4_aggr!$J$4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2B5-45B2-878E-35DC8135DA74}"/>
            </c:ext>
          </c:extLst>
        </c:ser>
        <c:ser>
          <c:idx val="3"/>
          <c:order val="3"/>
          <c:tx>
            <c:strRef>
              <c:f>MAY210715_4_aggr!$K$4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2.8441904353420542</c:v>
                </c:pt>
                <c:pt idx="9">
                  <c:v>0</c:v>
                </c:pt>
                <c:pt idx="10">
                  <c:v>0</c:v>
                </c:pt>
                <c:pt idx="11">
                  <c:v>0.8354911433172304</c:v>
                </c:pt>
                <c:pt idx="12">
                  <c:v>8.1087160262417995E-2</c:v>
                </c:pt>
                <c:pt idx="13">
                  <c:v>0</c:v>
                </c:pt>
                <c:pt idx="14">
                  <c:v>8.4620535714285725E-2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2B5-45B2-878E-35DC8135DA74}"/>
            </c:ext>
          </c:extLst>
        </c:ser>
        <c:ser>
          <c:idx val="4"/>
          <c:order val="4"/>
          <c:tx>
            <c:strRef>
              <c:f>MAY210715_4_aggr!$L$4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4.6092022303238265</c:v>
                </c:pt>
                <c:pt idx="9">
                  <c:v>5.8386577798207293</c:v>
                </c:pt>
                <c:pt idx="10">
                  <c:v>5.1769727653631294</c:v>
                </c:pt>
                <c:pt idx="11">
                  <c:v>1.7306602254428345</c:v>
                </c:pt>
                <c:pt idx="12">
                  <c:v>1.6622867853795689</c:v>
                </c:pt>
                <c:pt idx="13">
                  <c:v>0.71037433155080221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2B5-45B2-878E-35DC8135DA74}"/>
            </c:ext>
          </c:extLst>
        </c:ser>
        <c:ser>
          <c:idx val="6"/>
          <c:order val="5"/>
          <c:tx>
            <c:strRef>
              <c:f>MAY210715_4_aggr!$N$4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1.8500161030595814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2B5-45B2-878E-35DC8135DA74}"/>
            </c:ext>
          </c:extLst>
        </c:ser>
        <c:ser>
          <c:idx val="7"/>
          <c:order val="6"/>
          <c:tx>
            <c:strRef>
              <c:f>MAY210715_4_aggr!$O$4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2B5-45B2-878E-35DC8135DA74}"/>
            </c:ext>
          </c:extLst>
        </c:ser>
        <c:ser>
          <c:idx val="5"/>
          <c:order val="7"/>
          <c:tx>
            <c:strRef>
              <c:f>MAY210715_4_aggr!$M$4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38.67</c:v>
                </c:pt>
                <c:pt idx="6">
                  <c:v>64.247135476463825</c:v>
                </c:pt>
                <c:pt idx="7">
                  <c:v>36.340000000000003</c:v>
                </c:pt>
                <c:pt idx="8">
                  <c:v>23.772187432983056</c:v>
                </c:pt>
                <c:pt idx="9">
                  <c:v>30.572420133302682</c:v>
                </c:pt>
                <c:pt idx="10">
                  <c:v>5.5891201117318436</c:v>
                </c:pt>
                <c:pt idx="11">
                  <c:v>21.106097691894792</c:v>
                </c:pt>
                <c:pt idx="12">
                  <c:v>12.000899718837863</c:v>
                </c:pt>
                <c:pt idx="13">
                  <c:v>7.8141176470588247</c:v>
                </c:pt>
                <c:pt idx="14">
                  <c:v>37.740758928571431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2B5-45B2-878E-35DC8135DA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4.8452594627923782</c:v>
                </c:pt>
                <c:pt idx="9" formatCode="0.00">
                  <c:v>2.4335203589298731</c:v>
                </c:pt>
                <c:pt idx="10" formatCode="0.00">
                  <c:v>6.8079762265807116</c:v>
                </c:pt>
                <c:pt idx="11" formatCode="0.00">
                  <c:v>14.512860839609072</c:v>
                </c:pt>
                <c:pt idx="12" formatCode="0.00">
                  <c:v>24.514352960709193</c:v>
                </c:pt>
                <c:pt idx="13" formatCode="0.00">
                  <c:v>23.147559481455595</c:v>
                </c:pt>
                <c:pt idx="14" formatCode="0.00">
                  <c:v>11.433082304665064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AE-445D-8454-589D0079B7A5}"/>
            </c:ext>
          </c:extLst>
        </c:ser>
        <c:ser>
          <c:idx val="1"/>
          <c:order val="1"/>
          <c:tx>
            <c:strRef>
              <c:f>MAY210715_4_aggr!$I$4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17.126567844925884</c:v>
                </c:pt>
                <c:pt idx="8" formatCode="0.00">
                  <c:v>0</c:v>
                </c:pt>
                <c:pt idx="9" formatCode="0.00">
                  <c:v>16.275562767521812</c:v>
                </c:pt>
                <c:pt idx="10" formatCode="0.00">
                  <c:v>44.000544336894123</c:v>
                </c:pt>
                <c:pt idx="11" formatCode="0.00">
                  <c:v>33.970994148904126</c:v>
                </c:pt>
                <c:pt idx="12" formatCode="0.00">
                  <c:v>46.907871314130567</c:v>
                </c:pt>
                <c:pt idx="13" formatCode="0.00">
                  <c:v>60.073428178063331</c:v>
                </c:pt>
                <c:pt idx="14" formatCode="0.00">
                  <c:v>38.163575431888979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AE-445D-8454-589D0079B7A5}"/>
            </c:ext>
          </c:extLst>
        </c:ser>
        <c:ser>
          <c:idx val="2"/>
          <c:order val="2"/>
          <c:tx>
            <c:strRef>
              <c:f>MAY210715_4_aggr!$J$4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EAE-445D-8454-589D0079B7A5}"/>
            </c:ext>
          </c:extLst>
        </c:ser>
        <c:ser>
          <c:idx val="3"/>
          <c:order val="3"/>
          <c:tx>
            <c:strRef>
              <c:f>MAY210715_4_aggr!$K$4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8.6671953590092201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1.6864209590665986</c:v>
                </c:pt>
                <c:pt idx="12" formatCode="0.00">
                  <c:v>0.1686004467561075</c:v>
                </c:pt>
                <c:pt idx="13" formatCode="0.00">
                  <c:v>0</c:v>
                </c:pt>
                <c:pt idx="14" formatCode="0.00">
                  <c:v>0.11275915495178068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EAE-445D-8454-589D0079B7A5}"/>
            </c:ext>
          </c:extLst>
        </c:ser>
        <c:ser>
          <c:idx val="4"/>
          <c:order val="4"/>
          <c:tx>
            <c:strRef>
              <c:f>MAY210715_4_aggr!$L$4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14.045774039245442</c:v>
                </c:pt>
                <c:pt idx="9" formatCode="0.00">
                  <c:v>13.035314289924804</c:v>
                </c:pt>
                <c:pt idx="10" formatCode="0.00">
                  <c:v>23.654166115602674</c:v>
                </c:pt>
                <c:pt idx="11" formatCode="0.00">
                  <c:v>3.4933005580665255</c:v>
                </c:pt>
                <c:pt idx="12" formatCode="0.00">
                  <c:v>3.4563091585002037</c:v>
                </c:pt>
                <c:pt idx="13" formatCode="0.00">
                  <c:v>1.3982510283734229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AE-445D-8454-589D0079B7A5}"/>
            </c:ext>
          </c:extLst>
        </c:ser>
        <c:ser>
          <c:idx val="6"/>
          <c:order val="5"/>
          <c:tx>
            <c:strRef>
              <c:f>MAY210715_4_aggr!$N$4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3.7342178379331821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EAE-445D-8454-589D0079B7A5}"/>
            </c:ext>
          </c:extLst>
        </c:ser>
        <c:ser>
          <c:idx val="7"/>
          <c:order val="6"/>
          <c:tx>
            <c:strRef>
              <c:f>MAY210715_4_aggr!$O$4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EAE-445D-8454-589D0079B7A5}"/>
            </c:ext>
          </c:extLst>
        </c:ser>
        <c:ser>
          <c:idx val="5"/>
          <c:order val="7"/>
          <c:tx>
            <c:strRef>
              <c:f>MAY210715_4_aggr!$M$4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100</c:v>
                </c:pt>
                <c:pt idx="6">
                  <c:v>100</c:v>
                </c:pt>
                <c:pt idx="7">
                  <c:v>82.873432155074127</c:v>
                </c:pt>
                <c:pt idx="8" formatCode="0.00">
                  <c:v>72.441771138952959</c:v>
                </c:pt>
                <c:pt idx="9" formatCode="0.00">
                  <c:v>68.255602583623499</c:v>
                </c:pt>
                <c:pt idx="10" formatCode="0.00">
                  <c:v>25.537313320922493</c:v>
                </c:pt>
                <c:pt idx="11" formatCode="0.00">
                  <c:v>42.602205656420495</c:v>
                </c:pt>
                <c:pt idx="12" formatCode="0.00">
                  <c:v>24.952866119903913</c:v>
                </c:pt>
                <c:pt idx="13" formatCode="0.00">
                  <c:v>15.380761312107651</c:v>
                </c:pt>
                <c:pt idx="14" formatCode="0.00">
                  <c:v>50.290583108494175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EAE-445D-8454-589D0079B7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MAY210715_4_aggr!$B$7:$B$33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17.581897179325075</c:v>
                </c:pt>
                <c:pt idx="9" formatCode="0.00">
                  <c:v>7.6659837860852083</c:v>
                </c:pt>
                <c:pt idx="10" formatCode="0.00">
                  <c:v>9.1428022949561587</c:v>
                </c:pt>
                <c:pt idx="11" formatCode="0.00">
                  <c:v>25.284701277432408</c:v>
                </c:pt>
                <c:pt idx="12" formatCode="0.00">
                  <c:v>32.665275398626335</c:v>
                </c:pt>
                <c:pt idx="13" formatCode="0.00">
                  <c:v>27.35496069260623</c:v>
                </c:pt>
                <c:pt idx="14" formatCode="0.00">
                  <c:v>22.99983186207664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34-4843-85EB-298DA488F0D3}"/>
            </c:ext>
          </c:extLst>
        </c:ser>
        <c:ser>
          <c:idx val="1"/>
          <c:order val="1"/>
          <c:tx>
            <c:strRef>
              <c:f>MAY210715_4_aggr!$I$4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MAY210715_4_aggr!$AE$7:$AE$33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0</c:v>
                </c:pt>
                <c:pt idx="9" formatCode="0.00">
                  <c:v>51.270662202349698</c:v>
                </c:pt>
                <c:pt idx="10" formatCode="0.00">
                  <c:v>59.090728926461608</c:v>
                </c:pt>
                <c:pt idx="11" formatCode="0.00">
                  <c:v>59.185190890012151</c:v>
                </c:pt>
                <c:pt idx="12" formatCode="0.00">
                  <c:v>62.504547327651416</c:v>
                </c:pt>
                <c:pt idx="13" formatCode="0.00">
                  <c:v>70.992636083192366</c:v>
                </c:pt>
                <c:pt idx="14" formatCode="0.00">
                  <c:v>76.773331530288459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34-4843-85EB-298DA488F0D3}"/>
            </c:ext>
          </c:extLst>
        </c:ser>
        <c:ser>
          <c:idx val="2"/>
          <c:order val="2"/>
          <c:tx>
            <c:strRef>
              <c:f>MAY210715_4_aggr!$J$4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MAY210715_4_aggr!$AF$7:$AF$33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934-4843-85EB-298DA488F0D3}"/>
            </c:ext>
          </c:extLst>
        </c:ser>
        <c:ser>
          <c:idx val="3"/>
          <c:order val="3"/>
          <c:tx>
            <c:strRef>
              <c:f>MAY210715_4_aggr!$K$4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MAY210715_4_aggr!$AG$7:$AG$33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31.450480372706799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2.938128508861841</c:v>
                </c:pt>
                <c:pt idx="12" formatCode="0.00">
                  <c:v>0.22465940808010462</c:v>
                </c:pt>
                <c:pt idx="13" formatCode="0.00">
                  <c:v>0</c:v>
                </c:pt>
                <c:pt idx="14" formatCode="0.00">
                  <c:v>0.22683660763489782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934-4843-85EB-298DA488F0D3}"/>
            </c:ext>
          </c:extLst>
        </c:ser>
        <c:ser>
          <c:idx val="4"/>
          <c:order val="4"/>
          <c:tx>
            <c:strRef>
              <c:f>MAY210715_4_aggr!$L$4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MAY210715_4_aggr!$AH$7:$AH$33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50.967622447968118</c:v>
                </c:pt>
                <c:pt idx="9" formatCode="0.00">
                  <c:v>41.06335401156511</c:v>
                </c:pt>
                <c:pt idx="10" formatCode="0.00">
                  <c:v>31.766468778582244</c:v>
                </c:pt>
                <c:pt idx="11" formatCode="0.00">
                  <c:v>6.0861233397852423</c:v>
                </c:pt>
                <c:pt idx="12" formatCode="0.00">
                  <c:v>4.6055178656421454</c:v>
                </c:pt>
                <c:pt idx="13" formatCode="0.00">
                  <c:v>1.6524032242014133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34-4843-85EB-298DA488F0D3}"/>
            </c:ext>
          </c:extLst>
        </c:ser>
        <c:ser>
          <c:idx val="6"/>
          <c:order val="5"/>
          <c:tx>
            <c:strRef>
              <c:f>MAY210715_4_aggr!$N$4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MAY210715_4_aggr!$AJ$7:$AJ$33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6.5058559839083614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934-4843-85EB-298DA488F0D3}"/>
            </c:ext>
          </c:extLst>
        </c:ser>
        <c:ser>
          <c:idx val="7"/>
          <c:order val="6"/>
          <c:tx>
            <c:strRef>
              <c:f>MAY210715_4_aggr!$O$4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MAY210715_4_aggr!$AK$7:$AK$33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934-4843-85EB-298DA488F0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MAY210715_4_aggr!$H$4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MAY210715_4_aggr!$AD$15:$AD$21</c:f>
              <c:numCache>
                <c:formatCode>0.00</c:formatCode>
                <c:ptCount val="7"/>
                <c:pt idx="0">
                  <c:v>17.581897179325075</c:v>
                </c:pt>
                <c:pt idx="1">
                  <c:v>7.6659837860852083</c:v>
                </c:pt>
                <c:pt idx="2">
                  <c:v>9.1428022949561587</c:v>
                </c:pt>
                <c:pt idx="3">
                  <c:v>25.284701277432408</c:v>
                </c:pt>
                <c:pt idx="4">
                  <c:v>32.665275398626335</c:v>
                </c:pt>
                <c:pt idx="5">
                  <c:v>27.35496069260623</c:v>
                </c:pt>
                <c:pt idx="6">
                  <c:v>22.99983186207664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51-4BF7-84E6-E9917CDF8DAA}"/>
            </c:ext>
          </c:extLst>
        </c:ser>
        <c:ser>
          <c:idx val="1"/>
          <c:order val="1"/>
          <c:tx>
            <c:strRef>
              <c:f>MAY210715_4_aggr!$I$4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51.270662202349698</c:v>
                </c:pt>
                <c:pt idx="2">
                  <c:v>59.090728926461608</c:v>
                </c:pt>
                <c:pt idx="3">
                  <c:v>59.185190890012151</c:v>
                </c:pt>
                <c:pt idx="4">
                  <c:v>62.504547327651416</c:v>
                </c:pt>
                <c:pt idx="5">
                  <c:v>70.992636083192366</c:v>
                </c:pt>
                <c:pt idx="6">
                  <c:v>76.773331530288459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51-4BF7-84E6-E9917CDF8DAA}"/>
            </c:ext>
          </c:extLst>
        </c:ser>
        <c:ser>
          <c:idx val="2"/>
          <c:order val="2"/>
          <c:tx>
            <c:strRef>
              <c:f>MAY210715_4_aggr!$J$4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651-4BF7-84E6-E9917CDF8DAA}"/>
            </c:ext>
          </c:extLst>
        </c:ser>
        <c:ser>
          <c:idx val="3"/>
          <c:order val="3"/>
          <c:tx>
            <c:strRef>
              <c:f>MAY210715_4_aggr!$K$4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MAY210715_4_aggr!$AG$15:$AG$21</c:f>
              <c:numCache>
                <c:formatCode>0.00</c:formatCode>
                <c:ptCount val="7"/>
                <c:pt idx="0">
                  <c:v>31.450480372706799</c:v>
                </c:pt>
                <c:pt idx="1">
                  <c:v>0</c:v>
                </c:pt>
                <c:pt idx="2">
                  <c:v>0</c:v>
                </c:pt>
                <c:pt idx="3">
                  <c:v>2.938128508861841</c:v>
                </c:pt>
                <c:pt idx="4">
                  <c:v>0.22465940808010462</c:v>
                </c:pt>
                <c:pt idx="5">
                  <c:v>0</c:v>
                </c:pt>
                <c:pt idx="6">
                  <c:v>0.22683660763489782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651-4BF7-84E6-E9917CDF8DAA}"/>
            </c:ext>
          </c:extLst>
        </c:ser>
        <c:ser>
          <c:idx val="4"/>
          <c:order val="4"/>
          <c:tx>
            <c:strRef>
              <c:f>MAY210715_4_aggr!$L$4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MAY210715_4_aggr!$AH$15:$AH$21</c:f>
              <c:numCache>
                <c:formatCode>0.00</c:formatCode>
                <c:ptCount val="7"/>
                <c:pt idx="0">
                  <c:v>50.967622447968118</c:v>
                </c:pt>
                <c:pt idx="1">
                  <c:v>41.06335401156511</c:v>
                </c:pt>
                <c:pt idx="2">
                  <c:v>31.766468778582244</c:v>
                </c:pt>
                <c:pt idx="3">
                  <c:v>6.0861233397852423</c:v>
                </c:pt>
                <c:pt idx="4">
                  <c:v>4.6055178656421454</c:v>
                </c:pt>
                <c:pt idx="5">
                  <c:v>1.6524032242014133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51-4BF7-84E6-E9917CDF8DAA}"/>
            </c:ext>
          </c:extLst>
        </c:ser>
        <c:ser>
          <c:idx val="6"/>
          <c:order val="5"/>
          <c:tx>
            <c:strRef>
              <c:f>MAY210715_4_aggr!$N$4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6.5058559839083614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651-4BF7-84E6-E9917CDF8DAA}"/>
            </c:ext>
          </c:extLst>
        </c:ser>
        <c:ser>
          <c:idx val="7"/>
          <c:order val="6"/>
          <c:tx>
            <c:strRef>
              <c:f>MAY210715_4_aggr!$O$4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MAY210715_4_aggr!$AC$15:$AC$21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651-4BF7-84E6-E9917CDF8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MAY210715_4_no_aggr!$D$2</c:f>
              <c:strCache>
                <c:ptCount val="1"/>
                <c:pt idx="0">
                  <c:v>MAY210715_4_no_aggr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1.2571017564488502</c:v>
                </c:pt>
                <c:pt idx="7">
                  <c:v>0</c:v>
                </c:pt>
                <c:pt idx="8">
                  <c:v>5.1178243259053611</c:v>
                </c:pt>
                <c:pt idx="9">
                  <c:v>2.9106963442745761</c:v>
                </c:pt>
                <c:pt idx="10">
                  <c:v>5.105296430283194</c:v>
                </c:pt>
                <c:pt idx="11">
                  <c:v>3.5106168772436233</c:v>
                </c:pt>
                <c:pt idx="12">
                  <c:v>6.8784879645870145</c:v>
                </c:pt>
                <c:pt idx="13">
                  <c:v>8.024227524997297</c:v>
                </c:pt>
                <c:pt idx="14">
                  <c:v>3.7241080596191793E-2</c:v>
                </c:pt>
                <c:pt idx="15">
                  <c:v>7.9547183918684468</c:v>
                </c:pt>
                <c:pt idx="16">
                  <c:v>7.0239173186290689</c:v>
                </c:pt>
                <c:pt idx="17">
                  <c:v>6.1701328826553592</c:v>
                </c:pt>
                <c:pt idx="18">
                  <c:v>5.6772264041550748</c:v>
                </c:pt>
                <c:pt idx="19">
                  <c:v>7.3891962268033877</c:v>
                </c:pt>
                <c:pt idx="20">
                  <c:v>10.579885484952557</c:v>
                </c:pt>
                <c:pt idx="21">
                  <c:v>13.422899637730989</c:v>
                </c:pt>
                <c:pt idx="22">
                  <c:v>6.1019181467914816</c:v>
                </c:pt>
                <c:pt idx="23">
                  <c:v>1.9540221111975606</c:v>
                </c:pt>
                <c:pt idx="24">
                  <c:v>0.88459109087997667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A3-4962-BD66-A59B6393B1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MAY210715_4_no_aggr!$D$2</c:f>
              <c:strCache>
                <c:ptCount val="1"/>
                <c:pt idx="0">
                  <c:v>MAY210715_4_no_aggr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1.2571017564488502</c:v>
                </c:pt>
                <c:pt idx="7" formatCode="0.00">
                  <c:v>1.2571017564488502</c:v>
                </c:pt>
                <c:pt idx="8" formatCode="0.00">
                  <c:v>6.3749260823542109</c:v>
                </c:pt>
                <c:pt idx="9" formatCode="0.00">
                  <c:v>9.2856224266287875</c:v>
                </c:pt>
                <c:pt idx="10" formatCode="0.00">
                  <c:v>14.390918856911981</c:v>
                </c:pt>
                <c:pt idx="11" formatCode="0.00">
                  <c:v>17.901535734155605</c:v>
                </c:pt>
                <c:pt idx="12" formatCode="0.00">
                  <c:v>24.780023698742617</c:v>
                </c:pt>
                <c:pt idx="13" formatCode="0.00">
                  <c:v>32.804251223739911</c:v>
                </c:pt>
                <c:pt idx="14" formatCode="0.00">
                  <c:v>32.8414923043361</c:v>
                </c:pt>
                <c:pt idx="15" formatCode="0.00">
                  <c:v>40.796210696204547</c:v>
                </c:pt>
                <c:pt idx="16" formatCode="0.00">
                  <c:v>47.820128014833614</c:v>
                </c:pt>
                <c:pt idx="17" formatCode="0.00">
                  <c:v>53.990260897488973</c:v>
                </c:pt>
                <c:pt idx="18" formatCode="0.00">
                  <c:v>59.667487301644044</c:v>
                </c:pt>
                <c:pt idx="19" formatCode="0.00">
                  <c:v>67.056683528447437</c:v>
                </c:pt>
                <c:pt idx="20" formatCode="0.00">
                  <c:v>77.636569013399992</c:v>
                </c:pt>
                <c:pt idx="21" formatCode="0.00">
                  <c:v>91.059468651130985</c:v>
                </c:pt>
                <c:pt idx="22" formatCode="0.00">
                  <c:v>97.161386797922461</c:v>
                </c:pt>
                <c:pt idx="23" formatCode="0.00">
                  <c:v>99.115408909120021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E8-4C20-A09D-F3E785C7AE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5.7128645235361653</c:v>
                </c:pt>
                <c:pt idx="7">
                  <c:v>0</c:v>
                </c:pt>
                <c:pt idx="8">
                  <c:v>4.3167145614411329</c:v>
                </c:pt>
                <c:pt idx="9">
                  <c:v>4.5098598023442884</c:v>
                </c:pt>
                <c:pt idx="10">
                  <c:v>9.8412744413407811</c:v>
                </c:pt>
                <c:pt idx="11">
                  <c:v>4.7245034889962438</c:v>
                </c:pt>
                <c:pt idx="12">
                  <c:v>6.7302343017806932</c:v>
                </c:pt>
                <c:pt idx="13">
                  <c:v>7.8930481283422477E-2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A7-4DEF-81CD-05496207048A}"/>
            </c:ext>
          </c:extLst>
        </c:ser>
        <c:ser>
          <c:idx val="1"/>
          <c:order val="1"/>
          <c:tx>
            <c:strRef>
              <c:f>MAY210715_4_no_aggr!$I$4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11.487705339909928</c:v>
                </c:pt>
                <c:pt idx="9">
                  <c:v>2.8790622845322908</c:v>
                </c:pt>
                <c:pt idx="10">
                  <c:v>8.1826326815642467</c:v>
                </c:pt>
                <c:pt idx="11">
                  <c:v>6.7436070853462162</c:v>
                </c:pt>
                <c:pt idx="12">
                  <c:v>22.785492033739455</c:v>
                </c:pt>
                <c:pt idx="13">
                  <c:v>35.597647058823533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A7-4DEF-81CD-05496207048A}"/>
            </c:ext>
          </c:extLst>
        </c:ser>
        <c:ser>
          <c:idx val="2"/>
          <c:order val="2"/>
          <c:tx>
            <c:strRef>
              <c:f>MAY210715_4_no_aggr!$J$4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6.9624261943102533E-2</c:v>
                </c:pt>
                <c:pt idx="12">
                  <c:v>0</c:v>
                </c:pt>
                <c:pt idx="13">
                  <c:v>7.8930481283422477E-2</c:v>
                </c:pt>
                <c:pt idx="14">
                  <c:v>8.4620535714285725E-2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A7-4DEF-81CD-05496207048A}"/>
            </c:ext>
          </c:extLst>
        </c:ser>
        <c:ser>
          <c:idx val="3"/>
          <c:order val="3"/>
          <c:tx>
            <c:strRef>
              <c:f>MAY210715_4_no_aggr!$K$4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2.8441904353420542</c:v>
                </c:pt>
                <c:pt idx="9">
                  <c:v>0</c:v>
                </c:pt>
                <c:pt idx="10">
                  <c:v>0</c:v>
                </c:pt>
                <c:pt idx="11">
                  <c:v>0.8354911433172304</c:v>
                </c:pt>
                <c:pt idx="12">
                  <c:v>8.1087160262417995E-2</c:v>
                </c:pt>
                <c:pt idx="13">
                  <c:v>0</c:v>
                </c:pt>
                <c:pt idx="14">
                  <c:v>8.4620535714285725E-2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4A7-4DEF-81CD-05496207048A}"/>
            </c:ext>
          </c:extLst>
        </c:ser>
        <c:ser>
          <c:idx val="4"/>
          <c:order val="4"/>
          <c:tx>
            <c:strRef>
              <c:f>MAY210715_4_no_aggr!$L$4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4.6092022303238265</c:v>
                </c:pt>
                <c:pt idx="9">
                  <c:v>5.8386577798207293</c:v>
                </c:pt>
                <c:pt idx="10">
                  <c:v>5.1769727653631294</c:v>
                </c:pt>
                <c:pt idx="11">
                  <c:v>1.7306602254428345</c:v>
                </c:pt>
                <c:pt idx="12">
                  <c:v>1.6622867853795689</c:v>
                </c:pt>
                <c:pt idx="13">
                  <c:v>0.71037433155080221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4A7-4DEF-81CD-05496207048A}"/>
            </c:ext>
          </c:extLst>
        </c:ser>
        <c:ser>
          <c:idx val="6"/>
          <c:order val="5"/>
          <c:tx>
            <c:strRef>
              <c:f>MAY210715_4_no_aggr!$N$4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1.8500161030595814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4A7-4DEF-81CD-05496207048A}"/>
            </c:ext>
          </c:extLst>
        </c:ser>
        <c:ser>
          <c:idx val="7"/>
          <c:order val="6"/>
          <c:tx>
            <c:strRef>
              <c:f>MAY210715_4_no_aggr!$O$4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4A7-4DEF-81CD-05496207048A}"/>
            </c:ext>
          </c:extLst>
        </c:ser>
        <c:ser>
          <c:idx val="5"/>
          <c:order val="7"/>
          <c:tx>
            <c:strRef>
              <c:f>MAY210715_4_no_aggr!$M$4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4A7-4DEF-81CD-0549620704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99.999999999999986</c:v>
                </c:pt>
                <c:pt idx="7" formatCode="0.00">
                  <c:v>0</c:v>
                </c:pt>
                <c:pt idx="8" formatCode="0.00">
                  <c:v>18.560277536860365</c:v>
                </c:pt>
                <c:pt idx="9" formatCode="0.00">
                  <c:v>34.094368340943689</c:v>
                </c:pt>
                <c:pt idx="10" formatCode="0.00">
                  <c:v>42.417677642980927</c:v>
                </c:pt>
                <c:pt idx="11" formatCode="0.00">
                  <c:v>29.613466334164588</c:v>
                </c:pt>
                <c:pt idx="12" formatCode="0.00">
                  <c:v>21.530479896238653</c:v>
                </c:pt>
                <c:pt idx="13" formatCode="0.00">
                  <c:v>0.21645021645021648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9D-4636-B752-80012D715C9B}"/>
            </c:ext>
          </c:extLst>
        </c:ser>
        <c:ser>
          <c:idx val="1"/>
          <c:order val="1"/>
          <c:tx>
            <c:strRef>
              <c:f>MAY210715_4_no_aggr!$I$4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49.392888117953163</c:v>
                </c:pt>
                <c:pt idx="9" formatCode="0.00">
                  <c:v>21.765601217656009</c:v>
                </c:pt>
                <c:pt idx="10" formatCode="0.00">
                  <c:v>35.268630849220109</c:v>
                </c:pt>
                <c:pt idx="11" formatCode="0.00">
                  <c:v>42.269326683291766</c:v>
                </c:pt>
                <c:pt idx="12" formatCode="0.00">
                  <c:v>72.892347600518818</c:v>
                </c:pt>
                <c:pt idx="13" formatCode="0.00">
                  <c:v>97.61904761904762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9D-4636-B752-80012D715C9B}"/>
            </c:ext>
          </c:extLst>
        </c:ser>
        <c:ser>
          <c:idx val="2"/>
          <c:order val="2"/>
          <c:tx>
            <c:strRef>
              <c:f>MAY210715_4_no_aggr!$J$4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0.43640897755610969</c:v>
                </c:pt>
                <c:pt idx="12" formatCode="0.00">
                  <c:v>0</c:v>
                </c:pt>
                <c:pt idx="13" formatCode="0.00">
                  <c:v>0.21645021645021648</c:v>
                </c:pt>
                <c:pt idx="14" formatCode="0.00">
                  <c:v>50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39D-4636-B752-80012D715C9B}"/>
            </c:ext>
          </c:extLst>
        </c:ser>
        <c:ser>
          <c:idx val="3"/>
          <c:order val="3"/>
          <c:tx>
            <c:strRef>
              <c:f>MAY210715_4_no_aggr!$K$4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12.228967909800518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5.2369077306733169</c:v>
                </c:pt>
                <c:pt idx="12" formatCode="0.00">
                  <c:v>0.25940337224383919</c:v>
                </c:pt>
                <c:pt idx="13" formatCode="0.00">
                  <c:v>0</c:v>
                </c:pt>
                <c:pt idx="14" formatCode="0.00">
                  <c:v>50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39D-4636-B752-80012D715C9B}"/>
            </c:ext>
          </c:extLst>
        </c:ser>
        <c:ser>
          <c:idx val="4"/>
          <c:order val="4"/>
          <c:tx>
            <c:strRef>
              <c:f>MAY210715_4_no_aggr!$L$4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19.817866435385952</c:v>
                </c:pt>
                <c:pt idx="9" formatCode="0.00">
                  <c:v>44.140030441400299</c:v>
                </c:pt>
                <c:pt idx="10" formatCode="0.00">
                  <c:v>22.313691507798964</c:v>
                </c:pt>
                <c:pt idx="11" formatCode="0.00">
                  <c:v>10.847880299251869</c:v>
                </c:pt>
                <c:pt idx="12" formatCode="0.00">
                  <c:v>5.3177691309987036</c:v>
                </c:pt>
                <c:pt idx="13" formatCode="0.00">
                  <c:v>1.9480519480519483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39D-4636-B752-80012D715C9B}"/>
            </c:ext>
          </c:extLst>
        </c:ser>
        <c:ser>
          <c:idx val="6"/>
          <c:order val="5"/>
          <c:tx>
            <c:strRef>
              <c:f>MAY210715_4_no_aggr!$N$4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11.596009975062342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39D-4636-B752-80012D715C9B}"/>
            </c:ext>
          </c:extLst>
        </c:ser>
        <c:ser>
          <c:idx val="7"/>
          <c:order val="6"/>
          <c:tx>
            <c:strRef>
              <c:f>MAY210715_4_no_aggr!$O$4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39D-4636-B752-80012D715C9B}"/>
            </c:ext>
          </c:extLst>
        </c:ser>
        <c:ser>
          <c:idx val="5"/>
          <c:order val="7"/>
          <c:tx>
            <c:strRef>
              <c:f>MAY210715_4_no_aggr!$M$4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MAY210715_4_no_aggr!$X$7:$X$33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39D-4636-B752-80012D715C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MAY210715_4_no_aggr!$H$4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MAY210715_4_no_aggr!$B$7:$B$33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MAY210715_4_no_aggr!$AD$7:$AD$33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100</c:v>
                </c:pt>
                <c:pt idx="7">
                  <c:v>0</c:v>
                </c:pt>
                <c:pt idx="8" formatCode="0.00">
                  <c:v>18.560277536860365</c:v>
                </c:pt>
                <c:pt idx="9" formatCode="0.00">
                  <c:v>34.094368340943689</c:v>
                </c:pt>
                <c:pt idx="10" formatCode="0.00">
                  <c:v>42.417677642980927</c:v>
                </c:pt>
                <c:pt idx="11" formatCode="0.00">
                  <c:v>29.613466334164585</c:v>
                </c:pt>
                <c:pt idx="12" formatCode="0.00">
                  <c:v>21.530479896238653</c:v>
                </c:pt>
                <c:pt idx="13" formatCode="0.00">
                  <c:v>0.21645021645021648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F5-46B6-A53F-031AF8FE3CC6}"/>
            </c:ext>
          </c:extLst>
        </c:ser>
        <c:ser>
          <c:idx val="1"/>
          <c:order val="1"/>
          <c:tx>
            <c:strRef>
              <c:f>MAY210715_4_no_aggr!$I$4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MAY210715_4_no_aggr!$AE$7:$AE$33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49.392888117953163</c:v>
                </c:pt>
                <c:pt idx="9" formatCode="0.00">
                  <c:v>21.765601217656009</c:v>
                </c:pt>
                <c:pt idx="10" formatCode="0.00">
                  <c:v>35.268630849220109</c:v>
                </c:pt>
                <c:pt idx="11" formatCode="0.00">
                  <c:v>42.269326683291766</c:v>
                </c:pt>
                <c:pt idx="12" formatCode="0.00">
                  <c:v>72.892347600518818</c:v>
                </c:pt>
                <c:pt idx="13" formatCode="0.00">
                  <c:v>97.61904761904762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F5-46B6-A53F-031AF8FE3CC6}"/>
            </c:ext>
          </c:extLst>
        </c:ser>
        <c:ser>
          <c:idx val="2"/>
          <c:order val="2"/>
          <c:tx>
            <c:strRef>
              <c:f>MAY210715_4_no_aggr!$J$4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MAY210715_4_no_aggr!$AF$7:$AF$33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0.43640897755610975</c:v>
                </c:pt>
                <c:pt idx="12" formatCode="0.00">
                  <c:v>0</c:v>
                </c:pt>
                <c:pt idx="13" formatCode="0.00">
                  <c:v>0.21645021645021648</c:v>
                </c:pt>
                <c:pt idx="14" formatCode="0.00">
                  <c:v>50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F5-46B6-A53F-031AF8FE3CC6}"/>
            </c:ext>
          </c:extLst>
        </c:ser>
        <c:ser>
          <c:idx val="3"/>
          <c:order val="3"/>
          <c:tx>
            <c:strRef>
              <c:f>MAY210715_4_no_aggr!$K$4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MAY210715_4_no_aggr!$AG$7:$AG$33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12.22896790980052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5.2369077306733178</c:v>
                </c:pt>
                <c:pt idx="12" formatCode="0.00">
                  <c:v>0.25940337224383919</c:v>
                </c:pt>
                <c:pt idx="13" formatCode="0.00">
                  <c:v>0</c:v>
                </c:pt>
                <c:pt idx="14" formatCode="0.00">
                  <c:v>50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EF5-46B6-A53F-031AF8FE3CC6}"/>
            </c:ext>
          </c:extLst>
        </c:ser>
        <c:ser>
          <c:idx val="4"/>
          <c:order val="4"/>
          <c:tx>
            <c:strRef>
              <c:f>MAY210715_4_no_aggr!$L$4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MAY210715_4_no_aggr!$AH$7:$AH$33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19.817866435385952</c:v>
                </c:pt>
                <c:pt idx="9" formatCode="0.00">
                  <c:v>44.140030441400292</c:v>
                </c:pt>
                <c:pt idx="10" formatCode="0.00">
                  <c:v>22.313691507798964</c:v>
                </c:pt>
                <c:pt idx="11" formatCode="0.00">
                  <c:v>10.847880299251869</c:v>
                </c:pt>
                <c:pt idx="12" formatCode="0.00">
                  <c:v>5.3177691309987036</c:v>
                </c:pt>
                <c:pt idx="13" formatCode="0.00">
                  <c:v>1.9480519480519483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EF5-46B6-A53F-031AF8FE3CC6}"/>
            </c:ext>
          </c:extLst>
        </c:ser>
        <c:ser>
          <c:idx val="6"/>
          <c:order val="5"/>
          <c:tx>
            <c:strRef>
              <c:f>MAY210715_4_no_aggr!$N$4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MAY210715_4_no_aggr!$AJ$7:$AJ$33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11.596009975062342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EF5-46B6-A53F-031AF8FE3CC6}"/>
            </c:ext>
          </c:extLst>
        </c:ser>
        <c:ser>
          <c:idx val="7"/>
          <c:order val="6"/>
          <c:tx>
            <c:strRef>
              <c:f>MAY210715_4_no_aggr!$O$4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MAY210715_4_no_aggr!$AK$7:$AK$33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EF5-46B6-A53F-031AF8FE3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MAY210715_4_no_aggr!$H$4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MAY210715_4_no_aggr!$AD$15:$AD$21</c:f>
              <c:numCache>
                <c:formatCode>0.00</c:formatCode>
                <c:ptCount val="7"/>
                <c:pt idx="0">
                  <c:v>18.560277536860365</c:v>
                </c:pt>
                <c:pt idx="1">
                  <c:v>34.094368340943689</c:v>
                </c:pt>
                <c:pt idx="2">
                  <c:v>42.417677642980927</c:v>
                </c:pt>
                <c:pt idx="3">
                  <c:v>29.613466334164585</c:v>
                </c:pt>
                <c:pt idx="4">
                  <c:v>21.530479896238653</c:v>
                </c:pt>
                <c:pt idx="5">
                  <c:v>0.21645021645021648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7C-40AA-8277-F92CE119D8A6}"/>
            </c:ext>
          </c:extLst>
        </c:ser>
        <c:ser>
          <c:idx val="1"/>
          <c:order val="1"/>
          <c:tx>
            <c:strRef>
              <c:f>MAY210715_4_no_aggr!$I$4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MAY210715_4_no_aggr!$AE$15:$AE$21</c:f>
              <c:numCache>
                <c:formatCode>0.00</c:formatCode>
                <c:ptCount val="7"/>
                <c:pt idx="0">
                  <c:v>49.392888117953163</c:v>
                </c:pt>
                <c:pt idx="1">
                  <c:v>21.765601217656009</c:v>
                </c:pt>
                <c:pt idx="2">
                  <c:v>35.268630849220109</c:v>
                </c:pt>
                <c:pt idx="3">
                  <c:v>42.269326683291766</c:v>
                </c:pt>
                <c:pt idx="4">
                  <c:v>72.892347600518818</c:v>
                </c:pt>
                <c:pt idx="5">
                  <c:v>97.61904761904762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07C-40AA-8277-F92CE119D8A6}"/>
            </c:ext>
          </c:extLst>
        </c:ser>
        <c:ser>
          <c:idx val="2"/>
          <c:order val="2"/>
          <c:tx>
            <c:strRef>
              <c:f>MAY210715_4_no_aggr!$J$4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0.43640897755610975</c:v>
                </c:pt>
                <c:pt idx="4">
                  <c:v>0</c:v>
                </c:pt>
                <c:pt idx="5">
                  <c:v>0.21645021645021648</c:v>
                </c:pt>
                <c:pt idx="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07C-40AA-8277-F92CE119D8A6}"/>
            </c:ext>
          </c:extLst>
        </c:ser>
        <c:ser>
          <c:idx val="3"/>
          <c:order val="3"/>
          <c:tx>
            <c:strRef>
              <c:f>MAY210715_4_no_aggr!$K$4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MAY210715_4_no_aggr!$AG$15:$AG$21</c:f>
              <c:numCache>
                <c:formatCode>0.00</c:formatCode>
                <c:ptCount val="7"/>
                <c:pt idx="0">
                  <c:v>12.22896790980052</c:v>
                </c:pt>
                <c:pt idx="1">
                  <c:v>0</c:v>
                </c:pt>
                <c:pt idx="2">
                  <c:v>0</c:v>
                </c:pt>
                <c:pt idx="3">
                  <c:v>5.2369077306733178</c:v>
                </c:pt>
                <c:pt idx="4">
                  <c:v>0.25940337224383919</c:v>
                </c:pt>
                <c:pt idx="5">
                  <c:v>0</c:v>
                </c:pt>
                <c:pt idx="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07C-40AA-8277-F92CE119D8A6}"/>
            </c:ext>
          </c:extLst>
        </c:ser>
        <c:ser>
          <c:idx val="4"/>
          <c:order val="4"/>
          <c:tx>
            <c:strRef>
              <c:f>MAY210715_4_no_aggr!$L$4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MAY210715_4_no_aggr!$AH$15:$AH$21</c:f>
              <c:numCache>
                <c:formatCode>0.00</c:formatCode>
                <c:ptCount val="7"/>
                <c:pt idx="0">
                  <c:v>19.817866435385952</c:v>
                </c:pt>
                <c:pt idx="1">
                  <c:v>44.140030441400292</c:v>
                </c:pt>
                <c:pt idx="2">
                  <c:v>22.313691507798964</c:v>
                </c:pt>
                <c:pt idx="3">
                  <c:v>10.847880299251869</c:v>
                </c:pt>
                <c:pt idx="4">
                  <c:v>5.3177691309987036</c:v>
                </c:pt>
                <c:pt idx="5">
                  <c:v>1.9480519480519483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07C-40AA-8277-F92CE119D8A6}"/>
            </c:ext>
          </c:extLst>
        </c:ser>
        <c:ser>
          <c:idx val="6"/>
          <c:order val="5"/>
          <c:tx>
            <c:strRef>
              <c:f>MAY210715_4_no_aggr!$N$4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11.596009975062342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07C-40AA-8277-F92CE119D8A6}"/>
            </c:ext>
          </c:extLst>
        </c:ser>
        <c:ser>
          <c:idx val="7"/>
          <c:order val="6"/>
          <c:tx>
            <c:strRef>
              <c:f>MAY210715_4_no_aggr!$O$4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MAY210715_4_no_aggr!$AC$15:$AC$21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MAY210715_4_no_aggr!$AK$15:$AK$21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07C-40AA-8277-F92CE119D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MAY210715_5!$D$2</c:f>
              <c:strCache>
                <c:ptCount val="1"/>
                <c:pt idx="0">
                  <c:v>MAY210715_5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MAY210715_5!$B$7:$B$33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MAY210715_5!$D$7:$D$33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0.72555205047318616</c:v>
                </c:pt>
                <c:pt idx="8">
                  <c:v>3.6412798557908972</c:v>
                </c:pt>
                <c:pt idx="9">
                  <c:v>2.717440288418207</c:v>
                </c:pt>
                <c:pt idx="10">
                  <c:v>1.1867207450803667</c:v>
                </c:pt>
                <c:pt idx="11">
                  <c:v>1.6764308246958091</c:v>
                </c:pt>
                <c:pt idx="12">
                  <c:v>1.7214961694456965</c:v>
                </c:pt>
                <c:pt idx="13">
                  <c:v>1.826648640528767</c:v>
                </c:pt>
                <c:pt idx="14">
                  <c:v>2.3043412948775726</c:v>
                </c:pt>
                <c:pt idx="15">
                  <c:v>2.9683040408592465</c:v>
                </c:pt>
                <c:pt idx="16">
                  <c:v>3.7809824245155483</c:v>
                </c:pt>
                <c:pt idx="17">
                  <c:v>4.0889289469731107</c:v>
                </c:pt>
                <c:pt idx="18">
                  <c:v>4.976716238545893</c:v>
                </c:pt>
                <c:pt idx="19">
                  <c:v>6.4758900405588111</c:v>
                </c:pt>
                <c:pt idx="20">
                  <c:v>7.0061589304491525</c:v>
                </c:pt>
                <c:pt idx="21">
                  <c:v>8.6885984677782808</c:v>
                </c:pt>
                <c:pt idx="22">
                  <c:v>8.587952531170199</c:v>
                </c:pt>
                <c:pt idx="23">
                  <c:v>8.2920234339792724</c:v>
                </c:pt>
                <c:pt idx="24">
                  <c:v>29.334535075860003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A3-41B0-8B3F-98C7BF670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MAY210715_5!$D$2</c:f>
              <c:strCache>
                <c:ptCount val="1"/>
                <c:pt idx="0">
                  <c:v>MAY210715_5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MAY210715_5!$B$7:$B$33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MAY210715_5!$E$7:$E$33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0.72555205047318616</c:v>
                </c:pt>
                <c:pt idx="8" formatCode="0.00">
                  <c:v>4.3668319062640837</c:v>
                </c:pt>
                <c:pt idx="9" formatCode="0.00">
                  <c:v>7.0842721946822902</c:v>
                </c:pt>
                <c:pt idx="10" formatCode="0.00">
                  <c:v>8.2709929397626567</c:v>
                </c:pt>
                <c:pt idx="11" formatCode="0.00">
                  <c:v>9.9474237644584651</c:v>
                </c:pt>
                <c:pt idx="12" formatCode="0.00">
                  <c:v>11.668919933904162</c:v>
                </c:pt>
                <c:pt idx="13" formatCode="0.00">
                  <c:v>13.495568574432928</c:v>
                </c:pt>
                <c:pt idx="14" formatCode="0.00">
                  <c:v>15.7999098693105</c:v>
                </c:pt>
                <c:pt idx="15" formatCode="0.00">
                  <c:v>18.768213910169749</c:v>
                </c:pt>
                <c:pt idx="16" formatCode="0.00">
                  <c:v>22.549196334685298</c:v>
                </c:pt>
                <c:pt idx="17" formatCode="0.00">
                  <c:v>26.638125281658411</c:v>
                </c:pt>
                <c:pt idx="18" formatCode="0.00">
                  <c:v>31.614841520204305</c:v>
                </c:pt>
                <c:pt idx="19" formatCode="0.00">
                  <c:v>38.090731560763118</c:v>
                </c:pt>
                <c:pt idx="20" formatCode="0.00">
                  <c:v>45.096890491212271</c:v>
                </c:pt>
                <c:pt idx="21" formatCode="0.00">
                  <c:v>53.785488958990555</c:v>
                </c:pt>
                <c:pt idx="22" formatCode="0.00">
                  <c:v>62.373441490160758</c:v>
                </c:pt>
                <c:pt idx="23" formatCode="0.00">
                  <c:v>70.665464924140025</c:v>
                </c:pt>
                <c:pt idx="24" formatCode="0.00">
                  <c:v>100.00000000000003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54-4ECB-AA64-D2AB7E65D4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MAY210715_5!$B$7:$B$33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MAY210715_5!$H$7:$H$33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0.16631578947368422</c:v>
                </c:pt>
                <c:pt idx="11">
                  <c:v>0.1848022079116835</c:v>
                </c:pt>
                <c:pt idx="12">
                  <c:v>0.19292929292929298</c:v>
                </c:pt>
                <c:pt idx="13">
                  <c:v>0.68627865961199297</c:v>
                </c:pt>
                <c:pt idx="14">
                  <c:v>0.7669999999999999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3E-4690-8525-138BEECF1342}"/>
            </c:ext>
          </c:extLst>
        </c:ser>
        <c:ser>
          <c:idx val="1"/>
          <c:order val="1"/>
          <c:tx>
            <c:strRef>
              <c:f>MAY210715_5!$I$4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0.10394736842105264</c:v>
                </c:pt>
                <c:pt idx="11">
                  <c:v>1.2936154553817847</c:v>
                </c:pt>
                <c:pt idx="12">
                  <c:v>2.1029292929292933</c:v>
                </c:pt>
                <c:pt idx="13">
                  <c:v>2.852345679012346</c:v>
                </c:pt>
                <c:pt idx="14">
                  <c:v>3.7497777777777777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3E-4690-8525-138BEECF1342}"/>
            </c:ext>
          </c:extLst>
        </c:ser>
        <c:ser>
          <c:idx val="2"/>
          <c:order val="2"/>
          <c:tx>
            <c:strRef>
              <c:f>MAY210715_5!$J$4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8.5222222222222227E-2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13E-4690-8525-138BEECF1342}"/>
            </c:ext>
          </c:extLst>
        </c:ser>
        <c:ser>
          <c:idx val="3"/>
          <c:order val="3"/>
          <c:tx>
            <c:strRef>
              <c:f>MAY210715_5!$K$4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0.23151515151515153</c:v>
                </c:pt>
                <c:pt idx="13">
                  <c:v>0.57904761904761914</c:v>
                </c:pt>
                <c:pt idx="14">
                  <c:v>0.42611111111111111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13E-4690-8525-138BEECF1342}"/>
            </c:ext>
          </c:extLst>
        </c:ser>
        <c:ser>
          <c:idx val="4"/>
          <c:order val="4"/>
          <c:tx>
            <c:strRef>
              <c:f>MAY210715_5!$L$4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0.34727272727272734</c:v>
                </c:pt>
                <c:pt idx="13">
                  <c:v>0.64338624338624328</c:v>
                </c:pt>
                <c:pt idx="14">
                  <c:v>0.85222222222222221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13E-4690-8525-138BEECF1342}"/>
            </c:ext>
          </c:extLst>
        </c:ser>
        <c:ser>
          <c:idx val="6"/>
          <c:order val="5"/>
          <c:tx>
            <c:strRef>
              <c:f>MAY210715_5!$N$4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1.203959390862944</c:v>
                </c:pt>
                <c:pt idx="10">
                  <c:v>2.9001315789473687</c:v>
                </c:pt>
                <c:pt idx="11">
                  <c:v>3.7473781048758048</c:v>
                </c:pt>
                <c:pt idx="12">
                  <c:v>2.218686868686869</c:v>
                </c:pt>
                <c:pt idx="13">
                  <c:v>0.57904761904761914</c:v>
                </c:pt>
                <c:pt idx="14">
                  <c:v>8.5222222222222227E-2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13E-4690-8525-138BEECF1342}"/>
            </c:ext>
          </c:extLst>
        </c:ser>
        <c:ser>
          <c:idx val="7"/>
          <c:order val="6"/>
          <c:tx>
            <c:strRef>
              <c:f>MAY210715_5!$O$4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13E-4690-8525-138BEECF1342}"/>
            </c:ext>
          </c:extLst>
        </c:ser>
        <c:ser>
          <c:idx val="5"/>
          <c:order val="7"/>
          <c:tx>
            <c:strRef>
              <c:f>MAY210715_5!$M$4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4.83</c:v>
                </c:pt>
                <c:pt idx="8">
                  <c:v>24.24</c:v>
                </c:pt>
                <c:pt idx="9">
                  <c:v>16.886040609137055</c:v>
                </c:pt>
                <c:pt idx="10">
                  <c:v>4.7296052631578949</c:v>
                </c:pt>
                <c:pt idx="11">
                  <c:v>5.9342042318307264</c:v>
                </c:pt>
                <c:pt idx="12">
                  <c:v>6.3666666666666671</c:v>
                </c:pt>
                <c:pt idx="13">
                  <c:v>6.819894179894181</c:v>
                </c:pt>
                <c:pt idx="14">
                  <c:v>9.3744444444444461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13E-4690-8525-138BEECF13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MAY210715_5!$B$7:$B$33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MAY210715_5!$S$7:$S$33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2.1052631578947367</c:v>
                </c:pt>
                <c:pt idx="11" formatCode="0.00">
                  <c:v>1.6559337626494937</c:v>
                </c:pt>
                <c:pt idx="12" formatCode="0.00">
                  <c:v>1.6835016835016838</c:v>
                </c:pt>
                <c:pt idx="13" formatCode="0.00">
                  <c:v>5.6437389770723092</c:v>
                </c:pt>
                <c:pt idx="14" formatCode="0.00">
                  <c:v>4.9999999999999991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F4-4EB4-9320-D71CEC7A971B}"/>
            </c:ext>
          </c:extLst>
        </c:ser>
        <c:ser>
          <c:idx val="1"/>
          <c:order val="1"/>
          <c:tx>
            <c:strRef>
              <c:f>MAY210715_5!$I$4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1.3157894736842106</c:v>
                </c:pt>
                <c:pt idx="11" formatCode="0.00">
                  <c:v>11.591536338546456</c:v>
                </c:pt>
                <c:pt idx="12" formatCode="0.00">
                  <c:v>18.350168350168353</c:v>
                </c:pt>
                <c:pt idx="13" formatCode="0.00">
                  <c:v>23.456790123456788</c:v>
                </c:pt>
                <c:pt idx="14" formatCode="0.00">
                  <c:v>24.444444444444439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F4-4EB4-9320-D71CEC7A971B}"/>
            </c:ext>
          </c:extLst>
        </c:ser>
        <c:ser>
          <c:idx val="2"/>
          <c:order val="2"/>
          <c:tx>
            <c:strRef>
              <c:f>MAY210715_5!$J$4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0.55555555555555547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3F4-4EB4-9320-D71CEC7A971B}"/>
            </c:ext>
          </c:extLst>
        </c:ser>
        <c:ser>
          <c:idx val="3"/>
          <c:order val="3"/>
          <c:tx>
            <c:strRef>
              <c:f>MAY210715_5!$K$4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2.0202020202020203</c:v>
                </c:pt>
                <c:pt idx="13" formatCode="0.00">
                  <c:v>4.7619047619047619</c:v>
                </c:pt>
                <c:pt idx="14" formatCode="0.00">
                  <c:v>2.7777777777777777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3F4-4EB4-9320-D71CEC7A971B}"/>
            </c:ext>
          </c:extLst>
        </c:ser>
        <c:ser>
          <c:idx val="4"/>
          <c:order val="4"/>
          <c:tx>
            <c:strRef>
              <c:f>MAY210715_5!$L$4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3.0303030303030307</c:v>
                </c:pt>
                <c:pt idx="13" formatCode="0.00">
                  <c:v>5.2910052910052894</c:v>
                </c:pt>
                <c:pt idx="14" formatCode="0.00">
                  <c:v>5.5555555555555554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3F4-4EB4-9320-D71CEC7A971B}"/>
            </c:ext>
          </c:extLst>
        </c:ser>
        <c:ser>
          <c:idx val="6"/>
          <c:order val="5"/>
          <c:tx>
            <c:strRef>
              <c:f>MAY210715_5!$N$4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6.6553863508178219</c:v>
                </c:pt>
                <c:pt idx="10" formatCode="0.00">
                  <c:v>36.71052631578948</c:v>
                </c:pt>
                <c:pt idx="11" formatCode="0.00">
                  <c:v>33.578656853725846</c:v>
                </c:pt>
                <c:pt idx="12" formatCode="0.00">
                  <c:v>19.36026936026936</c:v>
                </c:pt>
                <c:pt idx="13" formatCode="0.00">
                  <c:v>4.7619047619047619</c:v>
                </c:pt>
                <c:pt idx="14" formatCode="0.00">
                  <c:v>0.55555555555555547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3F4-4EB4-9320-D71CEC7A971B}"/>
            </c:ext>
          </c:extLst>
        </c:ser>
        <c:ser>
          <c:idx val="7"/>
          <c:order val="6"/>
          <c:tx>
            <c:strRef>
              <c:f>MAY210715_5!$O$4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3F4-4EB4-9320-D71CEC7A971B}"/>
            </c:ext>
          </c:extLst>
        </c:ser>
        <c:ser>
          <c:idx val="5"/>
          <c:order val="7"/>
          <c:tx>
            <c:strRef>
              <c:f>MAY210715_5!$M$4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93.344613649182179</c:v>
                </c:pt>
                <c:pt idx="10" formatCode="0.00">
                  <c:v>59.868421052631575</c:v>
                </c:pt>
                <c:pt idx="11" formatCode="0.00">
                  <c:v>53.173873045078196</c:v>
                </c:pt>
                <c:pt idx="12" formatCode="0.00">
                  <c:v>55.555555555555557</c:v>
                </c:pt>
                <c:pt idx="13" formatCode="0.00">
                  <c:v>56.084656084656089</c:v>
                </c:pt>
                <c:pt idx="14" formatCode="0.00">
                  <c:v>61.111111111111114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3F4-4EB4-9320-D71CEC7A9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MAY210715_5!$B$7:$B$33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MAY210715_5!$AD$7:$AD$33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5.2459016393442619</c:v>
                </c:pt>
                <c:pt idx="11" formatCode="0.00">
                  <c:v>3.5363457760314341</c:v>
                </c:pt>
                <c:pt idx="12" formatCode="0.00">
                  <c:v>3.7878787878787881</c:v>
                </c:pt>
                <c:pt idx="13" formatCode="0.00">
                  <c:v>12.851405622489958</c:v>
                </c:pt>
                <c:pt idx="14" formatCode="0.00">
                  <c:v>12.857142857142856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0B-4B53-9127-1E9B73AE4D87}"/>
            </c:ext>
          </c:extLst>
        </c:ser>
        <c:ser>
          <c:idx val="1"/>
          <c:order val="1"/>
          <c:tx>
            <c:strRef>
              <c:f>MAY210715_5!$I$4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MAY210715_5!$AE$7:$AE$33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3.278688524590164</c:v>
                </c:pt>
                <c:pt idx="11" formatCode="0.00">
                  <c:v>24.754420432220041</c:v>
                </c:pt>
                <c:pt idx="12" formatCode="0.00">
                  <c:v>41.287878787878789</c:v>
                </c:pt>
                <c:pt idx="13" formatCode="0.00">
                  <c:v>53.413654618473899</c:v>
                </c:pt>
                <c:pt idx="14" formatCode="0.00">
                  <c:v>62.857142857142847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0B-4B53-9127-1E9B73AE4D87}"/>
            </c:ext>
          </c:extLst>
        </c:ser>
        <c:ser>
          <c:idx val="2"/>
          <c:order val="2"/>
          <c:tx>
            <c:strRef>
              <c:f>MAY210715_5!$J$4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MAY210715_5!$AF$7:$AF$33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1.4285714285714286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0B-4B53-9127-1E9B73AE4D87}"/>
            </c:ext>
          </c:extLst>
        </c:ser>
        <c:ser>
          <c:idx val="3"/>
          <c:order val="3"/>
          <c:tx>
            <c:strRef>
              <c:f>MAY210715_5!$K$4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MAY210715_5!$AG$7:$AG$33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4.545454545454545</c:v>
                </c:pt>
                <c:pt idx="13" formatCode="0.00">
                  <c:v>10.843373493975905</c:v>
                </c:pt>
                <c:pt idx="14" formatCode="0.00">
                  <c:v>7.1428571428571432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80B-4B53-9127-1E9B73AE4D87}"/>
            </c:ext>
          </c:extLst>
        </c:ser>
        <c:ser>
          <c:idx val="4"/>
          <c:order val="4"/>
          <c:tx>
            <c:strRef>
              <c:f>MAY210715_5!$L$4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MAY210715_5!$AH$7:$AH$33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6.8181818181818183</c:v>
                </c:pt>
                <c:pt idx="13" formatCode="0.00">
                  <c:v>12.048192771084334</c:v>
                </c:pt>
                <c:pt idx="14" formatCode="0.00">
                  <c:v>14.285714285714286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80B-4B53-9127-1E9B73AE4D87}"/>
            </c:ext>
          </c:extLst>
        </c:ser>
        <c:ser>
          <c:idx val="6"/>
          <c:order val="5"/>
          <c:tx>
            <c:strRef>
              <c:f>MAY210715_5!$N$4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MAY210715_5!$AJ$7:$AJ$33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91.47540983606558</c:v>
                </c:pt>
                <c:pt idx="11" formatCode="0.00">
                  <c:v>71.709233791748531</c:v>
                </c:pt>
                <c:pt idx="12" formatCode="0.00">
                  <c:v>43.560606060606055</c:v>
                </c:pt>
                <c:pt idx="13" formatCode="0.00">
                  <c:v>10.843373493975905</c:v>
                </c:pt>
                <c:pt idx="14" formatCode="0.00">
                  <c:v>1.4285714285714286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80B-4B53-9127-1E9B73AE4D87}"/>
            </c:ext>
          </c:extLst>
        </c:ser>
        <c:ser>
          <c:idx val="7"/>
          <c:order val="6"/>
          <c:tx>
            <c:strRef>
              <c:f>MAY210715_5!$O$4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MAY210715_5!$AK$7:$AK$33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80B-4B53-9127-1E9B73AE4D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MAY210715_5!$H$4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5.2459016393442619</c:v>
                </c:pt>
                <c:pt idx="3">
                  <c:v>3.5363457760314341</c:v>
                </c:pt>
                <c:pt idx="4">
                  <c:v>3.7878787878787881</c:v>
                </c:pt>
                <c:pt idx="5">
                  <c:v>12.851405622489958</c:v>
                </c:pt>
                <c:pt idx="6">
                  <c:v>12.857142857142856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C6-448A-B9C8-329C3D86BAA1}"/>
            </c:ext>
          </c:extLst>
        </c:ser>
        <c:ser>
          <c:idx val="1"/>
          <c:order val="1"/>
          <c:tx>
            <c:strRef>
              <c:f>MAY210715_5!$I$4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3.278688524590164</c:v>
                </c:pt>
                <c:pt idx="3">
                  <c:v>24.754420432220041</c:v>
                </c:pt>
                <c:pt idx="4">
                  <c:v>41.287878787878789</c:v>
                </c:pt>
                <c:pt idx="5">
                  <c:v>53.413654618473899</c:v>
                </c:pt>
                <c:pt idx="6">
                  <c:v>62.857142857142847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C6-448A-B9C8-329C3D86BAA1}"/>
            </c:ext>
          </c:extLst>
        </c:ser>
        <c:ser>
          <c:idx val="2"/>
          <c:order val="2"/>
          <c:tx>
            <c:strRef>
              <c:f>MAY210715_5!$J$4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1.4285714285714286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C6-448A-B9C8-329C3D86BAA1}"/>
            </c:ext>
          </c:extLst>
        </c:ser>
        <c:ser>
          <c:idx val="3"/>
          <c:order val="3"/>
          <c:tx>
            <c:strRef>
              <c:f>MAY210715_5!$K$4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4.545454545454545</c:v>
                </c:pt>
                <c:pt idx="5">
                  <c:v>10.843373493975905</c:v>
                </c:pt>
                <c:pt idx="6">
                  <c:v>7.1428571428571432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4C6-448A-B9C8-329C3D86BAA1}"/>
            </c:ext>
          </c:extLst>
        </c:ser>
        <c:ser>
          <c:idx val="4"/>
          <c:order val="4"/>
          <c:tx>
            <c:strRef>
              <c:f>MAY210715_5!$L$4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6.8181818181818183</c:v>
                </c:pt>
                <c:pt idx="5">
                  <c:v>12.048192771084334</c:v>
                </c:pt>
                <c:pt idx="6">
                  <c:v>14.285714285714286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C6-448A-B9C8-329C3D86BAA1}"/>
            </c:ext>
          </c:extLst>
        </c:ser>
        <c:ser>
          <c:idx val="6"/>
          <c:order val="5"/>
          <c:tx>
            <c:strRef>
              <c:f>MAY210715_5!$N$4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MAY210715_5!$AJ$15:$AJ$21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91.47540983606558</c:v>
                </c:pt>
                <c:pt idx="3">
                  <c:v>71.709233791748531</c:v>
                </c:pt>
                <c:pt idx="4">
                  <c:v>43.560606060606055</c:v>
                </c:pt>
                <c:pt idx="5">
                  <c:v>10.843373493975905</c:v>
                </c:pt>
                <c:pt idx="6">
                  <c:v>1.4285714285714286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4C6-448A-B9C8-329C3D86BAA1}"/>
            </c:ext>
          </c:extLst>
        </c:ser>
        <c:ser>
          <c:idx val="7"/>
          <c:order val="6"/>
          <c:tx>
            <c:strRef>
              <c:f>MAY210715_5!$O$4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MAY210715_5!$AC$15:$AC$21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4C6-448A-B9C8-329C3D86B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MAY210715_5_aggr!$D$2</c:f>
              <c:strCache>
                <c:ptCount val="1"/>
                <c:pt idx="0">
                  <c:v>MAY210715_5_aggr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MAY210715_5_aggr!$B$7:$B$33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0.27787739535692402</c:v>
                </c:pt>
                <c:pt idx="10">
                  <c:v>0.73173650075982755</c:v>
                </c:pt>
                <c:pt idx="11">
                  <c:v>1.2061291499917539</c:v>
                </c:pt>
                <c:pt idx="12">
                  <c:v>1.175556427477862</c:v>
                </c:pt>
                <c:pt idx="13">
                  <c:v>1.2325122487376965</c:v>
                </c:pt>
                <c:pt idx="14">
                  <c:v>1.3768679012060729</c:v>
                </c:pt>
                <c:pt idx="15">
                  <c:v>4.5606665589586166</c:v>
                </c:pt>
                <c:pt idx="16">
                  <c:v>5.8093105915479946</c:v>
                </c:pt>
                <c:pt idx="17">
                  <c:v>6.2824566667435997</c:v>
                </c:pt>
                <c:pt idx="18">
                  <c:v>7.6465021810880041</c:v>
                </c:pt>
                <c:pt idx="19">
                  <c:v>9.9499157569183172</c:v>
                </c:pt>
                <c:pt idx="20">
                  <c:v>10.764650218108798</c:v>
                </c:pt>
                <c:pt idx="21">
                  <c:v>13.349643409421375</c:v>
                </c:pt>
                <c:pt idx="22">
                  <c:v>13.19500542386964</c:v>
                </c:pt>
                <c:pt idx="23">
                  <c:v>12.74032358575484</c:v>
                </c:pt>
                <c:pt idx="24">
                  <c:v>45.071202714242844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51-49C4-8F86-F222BC11D2FA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MAY210715_5_aggr!$Q$7:$Q$33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1.1147783137535485</c:v>
                </c:pt>
                <c:pt idx="8">
                  <c:v>5.5946638354836455</c:v>
                </c:pt>
                <c:pt idx="9">
                  <c:v>3.8973482145399063</c:v>
                </c:pt>
                <c:pt idx="10">
                  <c:v>1.0916069109695787</c:v>
                </c:pt>
                <c:pt idx="11">
                  <c:v>1.3696319227804199</c:v>
                </c:pt>
                <c:pt idx="12">
                  <c:v>1.4694455343473274</c:v>
                </c:pt>
                <c:pt idx="13">
                  <c:v>1.5740517875445288</c:v>
                </c:pt>
                <c:pt idx="14">
                  <c:v>2.1636495590381157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51-49C4-8F86-F222BC11D2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MAY210715_5_aggr!$D$2</c:f>
              <c:strCache>
                <c:ptCount val="1"/>
                <c:pt idx="0">
                  <c:v>MAY210715_5_aggr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0.27787739535692402</c:v>
                </c:pt>
                <c:pt idx="10" formatCode="0.00">
                  <c:v>1.0096138961167516</c:v>
                </c:pt>
                <c:pt idx="11" formatCode="0.00">
                  <c:v>2.2157430461085053</c:v>
                </c:pt>
                <c:pt idx="12" formatCode="0.00">
                  <c:v>3.3912994735863675</c:v>
                </c:pt>
                <c:pt idx="13" formatCode="0.00">
                  <c:v>4.6238117223240636</c:v>
                </c:pt>
                <c:pt idx="14" formatCode="0.00">
                  <c:v>6.0006796235301367</c:v>
                </c:pt>
                <c:pt idx="15" formatCode="0.00">
                  <c:v>10.561346182488753</c:v>
                </c:pt>
                <c:pt idx="16" formatCode="0.00">
                  <c:v>16.370656774036746</c:v>
                </c:pt>
                <c:pt idx="17" formatCode="0.00">
                  <c:v>22.653113440780345</c:v>
                </c:pt>
                <c:pt idx="18" formatCode="0.00">
                  <c:v>30.299615621868348</c:v>
                </c:pt>
                <c:pt idx="19" formatCode="0.00">
                  <c:v>40.249531378786664</c:v>
                </c:pt>
                <c:pt idx="20" formatCode="0.00">
                  <c:v>51.014181596895462</c:v>
                </c:pt>
                <c:pt idx="21" formatCode="0.00">
                  <c:v>64.36382500631683</c:v>
                </c:pt>
                <c:pt idx="22" formatCode="0.00">
                  <c:v>77.558830430186475</c:v>
                </c:pt>
                <c:pt idx="23" formatCode="0.00">
                  <c:v>90.299154015941312</c:v>
                </c:pt>
                <c:pt idx="24" formatCode="0.00">
                  <c:v>135.37035673018414</c:v>
                </c:pt>
                <c:pt idx="25" formatCode="0.00">
                  <c:v>135.37035673018414</c:v>
                </c:pt>
                <c:pt idx="26" formatCode="0.00">
                  <c:v>135.37035673018414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1B-46B6-BA26-2C2EA1870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0.16631578947368422</c:v>
                </c:pt>
                <c:pt idx="11">
                  <c:v>0.1848022079116835</c:v>
                </c:pt>
                <c:pt idx="12">
                  <c:v>0.19292929292929298</c:v>
                </c:pt>
                <c:pt idx="13">
                  <c:v>0.68627865961199297</c:v>
                </c:pt>
                <c:pt idx="14">
                  <c:v>0.7669999999999999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A8-4783-8D77-82F31265ABBE}"/>
            </c:ext>
          </c:extLst>
        </c:ser>
        <c:ser>
          <c:idx val="1"/>
          <c:order val="1"/>
          <c:tx>
            <c:strRef>
              <c:f>MAY210715_5_aggr!$I$4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0.10394736842105264</c:v>
                </c:pt>
                <c:pt idx="11">
                  <c:v>1.2936154553817847</c:v>
                </c:pt>
                <c:pt idx="12">
                  <c:v>2.1029292929292933</c:v>
                </c:pt>
                <c:pt idx="13">
                  <c:v>2.852345679012346</c:v>
                </c:pt>
                <c:pt idx="14">
                  <c:v>3.7497777777777777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7A8-4783-8D77-82F31265ABBE}"/>
            </c:ext>
          </c:extLst>
        </c:ser>
        <c:ser>
          <c:idx val="2"/>
          <c:order val="2"/>
          <c:tx>
            <c:strRef>
              <c:f>MAY210715_5_aggr!$J$4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8.5222222222222227E-2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A8-4783-8D77-82F31265ABBE}"/>
            </c:ext>
          </c:extLst>
        </c:ser>
        <c:ser>
          <c:idx val="3"/>
          <c:order val="3"/>
          <c:tx>
            <c:strRef>
              <c:f>MAY210715_5_aggr!$K$4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0.23151515151515153</c:v>
                </c:pt>
                <c:pt idx="13">
                  <c:v>0.57904761904761914</c:v>
                </c:pt>
                <c:pt idx="14">
                  <c:v>0.42611111111111111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7A8-4783-8D77-82F31265ABBE}"/>
            </c:ext>
          </c:extLst>
        </c:ser>
        <c:ser>
          <c:idx val="4"/>
          <c:order val="4"/>
          <c:tx>
            <c:strRef>
              <c:f>MAY210715_5_aggr!$L$4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0.34727272727272734</c:v>
                </c:pt>
                <c:pt idx="13">
                  <c:v>0.64338624338624328</c:v>
                </c:pt>
                <c:pt idx="14">
                  <c:v>0.85222222222222221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A8-4783-8D77-82F31265ABBE}"/>
            </c:ext>
          </c:extLst>
        </c:ser>
        <c:ser>
          <c:idx val="6"/>
          <c:order val="5"/>
          <c:tx>
            <c:strRef>
              <c:f>MAY210715_5_aggr!$N$4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1.203959390862944</c:v>
                </c:pt>
                <c:pt idx="10">
                  <c:v>2.9001315789473687</c:v>
                </c:pt>
                <c:pt idx="11">
                  <c:v>3.7473781048758048</c:v>
                </c:pt>
                <c:pt idx="12">
                  <c:v>2.218686868686869</c:v>
                </c:pt>
                <c:pt idx="13">
                  <c:v>0.57904761904761914</c:v>
                </c:pt>
                <c:pt idx="14">
                  <c:v>8.5222222222222227E-2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7A8-4783-8D77-82F31265ABBE}"/>
            </c:ext>
          </c:extLst>
        </c:ser>
        <c:ser>
          <c:idx val="7"/>
          <c:order val="6"/>
          <c:tx>
            <c:strRef>
              <c:f>MAY210715_5_aggr!$O$4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7A8-4783-8D77-82F31265ABBE}"/>
            </c:ext>
          </c:extLst>
        </c:ser>
        <c:ser>
          <c:idx val="5"/>
          <c:order val="7"/>
          <c:tx>
            <c:strRef>
              <c:f>MAY210715_5_aggr!$M$4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4.83</c:v>
                </c:pt>
                <c:pt idx="8">
                  <c:v>24.24</c:v>
                </c:pt>
                <c:pt idx="9">
                  <c:v>16.886040609137055</c:v>
                </c:pt>
                <c:pt idx="10">
                  <c:v>4.7296052631578949</c:v>
                </c:pt>
                <c:pt idx="11">
                  <c:v>5.9342042318307264</c:v>
                </c:pt>
                <c:pt idx="12">
                  <c:v>6.3666666666666671</c:v>
                </c:pt>
                <c:pt idx="13">
                  <c:v>6.819894179894181</c:v>
                </c:pt>
                <c:pt idx="14">
                  <c:v>9.3744444444444461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7A8-4783-8D77-82F31265A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2.1052631578947367</c:v>
                </c:pt>
                <c:pt idx="11" formatCode="0.00">
                  <c:v>1.6559337626494937</c:v>
                </c:pt>
                <c:pt idx="12" formatCode="0.00">
                  <c:v>1.6835016835016838</c:v>
                </c:pt>
                <c:pt idx="13" formatCode="0.00">
                  <c:v>5.6437389770723092</c:v>
                </c:pt>
                <c:pt idx="14" formatCode="0.00">
                  <c:v>4.9999999999999991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A2-43A2-AE2E-89FC6A029B5A}"/>
            </c:ext>
          </c:extLst>
        </c:ser>
        <c:ser>
          <c:idx val="1"/>
          <c:order val="1"/>
          <c:tx>
            <c:strRef>
              <c:f>MAY210715_5_aggr!$I$4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1.3157894736842106</c:v>
                </c:pt>
                <c:pt idx="11" formatCode="0.00">
                  <c:v>11.591536338546456</c:v>
                </c:pt>
                <c:pt idx="12" formatCode="0.00">
                  <c:v>18.350168350168353</c:v>
                </c:pt>
                <c:pt idx="13" formatCode="0.00">
                  <c:v>23.456790123456788</c:v>
                </c:pt>
                <c:pt idx="14" formatCode="0.00">
                  <c:v>24.444444444444439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A2-43A2-AE2E-89FC6A029B5A}"/>
            </c:ext>
          </c:extLst>
        </c:ser>
        <c:ser>
          <c:idx val="2"/>
          <c:order val="2"/>
          <c:tx>
            <c:strRef>
              <c:f>MAY210715_5_aggr!$J$4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0.55555555555555547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2A2-43A2-AE2E-89FC6A029B5A}"/>
            </c:ext>
          </c:extLst>
        </c:ser>
        <c:ser>
          <c:idx val="3"/>
          <c:order val="3"/>
          <c:tx>
            <c:strRef>
              <c:f>MAY210715_5_aggr!$K$4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2.0202020202020203</c:v>
                </c:pt>
                <c:pt idx="13" formatCode="0.00">
                  <c:v>4.7619047619047619</c:v>
                </c:pt>
                <c:pt idx="14" formatCode="0.00">
                  <c:v>2.7777777777777777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2A2-43A2-AE2E-89FC6A029B5A}"/>
            </c:ext>
          </c:extLst>
        </c:ser>
        <c:ser>
          <c:idx val="4"/>
          <c:order val="4"/>
          <c:tx>
            <c:strRef>
              <c:f>MAY210715_5_aggr!$L$4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3.0303030303030307</c:v>
                </c:pt>
                <c:pt idx="13" formatCode="0.00">
                  <c:v>5.2910052910052894</c:v>
                </c:pt>
                <c:pt idx="14" formatCode="0.00">
                  <c:v>5.5555555555555554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2A2-43A2-AE2E-89FC6A029B5A}"/>
            </c:ext>
          </c:extLst>
        </c:ser>
        <c:ser>
          <c:idx val="6"/>
          <c:order val="5"/>
          <c:tx>
            <c:strRef>
              <c:f>MAY210715_5_aggr!$N$4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6.6553863508178219</c:v>
                </c:pt>
                <c:pt idx="10" formatCode="0.00">
                  <c:v>36.71052631578948</c:v>
                </c:pt>
                <c:pt idx="11" formatCode="0.00">
                  <c:v>33.578656853725846</c:v>
                </c:pt>
                <c:pt idx="12" formatCode="0.00">
                  <c:v>19.36026936026936</c:v>
                </c:pt>
                <c:pt idx="13" formatCode="0.00">
                  <c:v>4.7619047619047619</c:v>
                </c:pt>
                <c:pt idx="14" formatCode="0.00">
                  <c:v>0.55555555555555547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2A2-43A2-AE2E-89FC6A029B5A}"/>
            </c:ext>
          </c:extLst>
        </c:ser>
        <c:ser>
          <c:idx val="7"/>
          <c:order val="6"/>
          <c:tx>
            <c:strRef>
              <c:f>MAY210715_5_aggr!$O$4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2A2-43A2-AE2E-89FC6A029B5A}"/>
            </c:ext>
          </c:extLst>
        </c:ser>
        <c:ser>
          <c:idx val="5"/>
          <c:order val="7"/>
          <c:tx>
            <c:strRef>
              <c:f>MAY210715_5_aggr!$M$4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100</c:v>
                </c:pt>
                <c:pt idx="8" formatCode="0.00">
                  <c:v>100</c:v>
                </c:pt>
                <c:pt idx="9" formatCode="0.00">
                  <c:v>93.344613649182179</c:v>
                </c:pt>
                <c:pt idx="10" formatCode="0.00">
                  <c:v>59.868421052631575</c:v>
                </c:pt>
                <c:pt idx="11" formatCode="0.00">
                  <c:v>53.173873045078196</c:v>
                </c:pt>
                <c:pt idx="12" formatCode="0.00">
                  <c:v>55.555555555555557</c:v>
                </c:pt>
                <c:pt idx="13" formatCode="0.00">
                  <c:v>56.084656084656089</c:v>
                </c:pt>
                <c:pt idx="14" formatCode="0.00">
                  <c:v>61.111111111111114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2A2-43A2-AE2E-89FC6A029B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MAY210715_5_aggr!$B$7:$B$33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5.2459016393442619</c:v>
                </c:pt>
                <c:pt idx="11" formatCode="0.00">
                  <c:v>3.5363457760314341</c:v>
                </c:pt>
                <c:pt idx="12" formatCode="0.00">
                  <c:v>3.7878787878787881</c:v>
                </c:pt>
                <c:pt idx="13" formatCode="0.00">
                  <c:v>12.851405622489958</c:v>
                </c:pt>
                <c:pt idx="14" formatCode="0.00">
                  <c:v>12.857142857142856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98-4AF7-91ED-60847459881D}"/>
            </c:ext>
          </c:extLst>
        </c:ser>
        <c:ser>
          <c:idx val="1"/>
          <c:order val="1"/>
          <c:tx>
            <c:strRef>
              <c:f>MAY210715_5_aggr!$I$4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MAY210715_5_aggr!$AE$7:$AE$33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3.278688524590164</c:v>
                </c:pt>
                <c:pt idx="11" formatCode="0.00">
                  <c:v>24.754420432220041</c:v>
                </c:pt>
                <c:pt idx="12" formatCode="0.00">
                  <c:v>41.287878787878789</c:v>
                </c:pt>
                <c:pt idx="13" formatCode="0.00">
                  <c:v>53.413654618473899</c:v>
                </c:pt>
                <c:pt idx="14" formatCode="0.00">
                  <c:v>62.857142857142847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98-4AF7-91ED-60847459881D}"/>
            </c:ext>
          </c:extLst>
        </c:ser>
        <c:ser>
          <c:idx val="2"/>
          <c:order val="2"/>
          <c:tx>
            <c:strRef>
              <c:f>MAY210715_5_aggr!$J$4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MAY210715_5_aggr!$AF$7:$AF$33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1.4285714285714286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C98-4AF7-91ED-60847459881D}"/>
            </c:ext>
          </c:extLst>
        </c:ser>
        <c:ser>
          <c:idx val="3"/>
          <c:order val="3"/>
          <c:tx>
            <c:strRef>
              <c:f>MAY210715_5_aggr!$K$4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MAY210715_5_aggr!$AG$7:$AG$33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4.545454545454545</c:v>
                </c:pt>
                <c:pt idx="13" formatCode="0.00">
                  <c:v>10.843373493975905</c:v>
                </c:pt>
                <c:pt idx="14" formatCode="0.00">
                  <c:v>7.1428571428571432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C98-4AF7-91ED-60847459881D}"/>
            </c:ext>
          </c:extLst>
        </c:ser>
        <c:ser>
          <c:idx val="4"/>
          <c:order val="4"/>
          <c:tx>
            <c:strRef>
              <c:f>MAY210715_5_aggr!$L$4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MAY210715_5_aggr!$AH$7:$AH$33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6.8181818181818183</c:v>
                </c:pt>
                <c:pt idx="13" formatCode="0.00">
                  <c:v>12.048192771084334</c:v>
                </c:pt>
                <c:pt idx="14" formatCode="0.00">
                  <c:v>14.285714285714286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C98-4AF7-91ED-60847459881D}"/>
            </c:ext>
          </c:extLst>
        </c:ser>
        <c:ser>
          <c:idx val="6"/>
          <c:order val="5"/>
          <c:tx>
            <c:strRef>
              <c:f>MAY210715_5_aggr!$N$4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MAY210715_5_aggr!$AJ$7:$AJ$33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91.47540983606558</c:v>
                </c:pt>
                <c:pt idx="11" formatCode="0.00">
                  <c:v>71.709233791748531</c:v>
                </c:pt>
                <c:pt idx="12" formatCode="0.00">
                  <c:v>43.560606060606055</c:v>
                </c:pt>
                <c:pt idx="13" formatCode="0.00">
                  <c:v>10.843373493975905</c:v>
                </c:pt>
                <c:pt idx="14" formatCode="0.00">
                  <c:v>1.4285714285714286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C98-4AF7-91ED-60847459881D}"/>
            </c:ext>
          </c:extLst>
        </c:ser>
        <c:ser>
          <c:idx val="7"/>
          <c:order val="6"/>
          <c:tx>
            <c:strRef>
              <c:f>MAY210715_5_aggr!$O$4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MAY210715_5_aggr!$AK$7:$AK$33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C98-4AF7-91ED-6084745988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MAY210715_5_aggr!$H$4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5.2459016393442619</c:v>
                </c:pt>
                <c:pt idx="3">
                  <c:v>3.5363457760314341</c:v>
                </c:pt>
                <c:pt idx="4">
                  <c:v>3.7878787878787881</c:v>
                </c:pt>
                <c:pt idx="5">
                  <c:v>12.851405622489958</c:v>
                </c:pt>
                <c:pt idx="6">
                  <c:v>12.857142857142856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50-4B0C-B974-32B4AF602390}"/>
            </c:ext>
          </c:extLst>
        </c:ser>
        <c:ser>
          <c:idx val="1"/>
          <c:order val="1"/>
          <c:tx>
            <c:strRef>
              <c:f>MAY210715_5_aggr!$I$4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3.278688524590164</c:v>
                </c:pt>
                <c:pt idx="3">
                  <c:v>24.754420432220041</c:v>
                </c:pt>
                <c:pt idx="4">
                  <c:v>41.287878787878789</c:v>
                </c:pt>
                <c:pt idx="5">
                  <c:v>53.413654618473899</c:v>
                </c:pt>
                <c:pt idx="6">
                  <c:v>62.857142857142847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50-4B0C-B974-32B4AF602390}"/>
            </c:ext>
          </c:extLst>
        </c:ser>
        <c:ser>
          <c:idx val="2"/>
          <c:order val="2"/>
          <c:tx>
            <c:strRef>
              <c:f>MAY210715_5_aggr!$J$4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1.4285714285714286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550-4B0C-B974-32B4AF602390}"/>
            </c:ext>
          </c:extLst>
        </c:ser>
        <c:ser>
          <c:idx val="3"/>
          <c:order val="3"/>
          <c:tx>
            <c:strRef>
              <c:f>MAY210715_5_aggr!$K$4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4.545454545454545</c:v>
                </c:pt>
                <c:pt idx="5">
                  <c:v>10.843373493975905</c:v>
                </c:pt>
                <c:pt idx="6">
                  <c:v>7.1428571428571432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550-4B0C-B974-32B4AF602390}"/>
            </c:ext>
          </c:extLst>
        </c:ser>
        <c:ser>
          <c:idx val="4"/>
          <c:order val="4"/>
          <c:tx>
            <c:strRef>
              <c:f>MAY210715_5_aggr!$L$4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6.8181818181818183</c:v>
                </c:pt>
                <c:pt idx="5">
                  <c:v>12.048192771084334</c:v>
                </c:pt>
                <c:pt idx="6">
                  <c:v>14.285714285714286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550-4B0C-B974-32B4AF602390}"/>
            </c:ext>
          </c:extLst>
        </c:ser>
        <c:ser>
          <c:idx val="6"/>
          <c:order val="5"/>
          <c:tx>
            <c:strRef>
              <c:f>MAY210715_5_aggr!$N$4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91.47540983606558</c:v>
                </c:pt>
                <c:pt idx="3">
                  <c:v>71.709233791748531</c:v>
                </c:pt>
                <c:pt idx="4">
                  <c:v>43.560606060606055</c:v>
                </c:pt>
                <c:pt idx="5">
                  <c:v>10.843373493975905</c:v>
                </c:pt>
                <c:pt idx="6">
                  <c:v>1.4285714285714286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50-4B0C-B974-32B4AF602390}"/>
            </c:ext>
          </c:extLst>
        </c:ser>
        <c:ser>
          <c:idx val="7"/>
          <c:order val="6"/>
          <c:tx>
            <c:strRef>
              <c:f>MAY210715_5_aggr!$O$4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MAY210715_5_aggr!$AC$15:$AC$21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550-4B0C-B974-32B4AF602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MAY210715_5_no_aggr!$D$2</c:f>
              <c:strCache>
                <c:ptCount val="1"/>
                <c:pt idx="0">
                  <c:v>MAY210715_5_no_aggr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0.20527196800609776</c:v>
                </c:pt>
                <c:pt idx="10">
                  <c:v>0.54054411795508617</c:v>
                </c:pt>
                <c:pt idx="11">
                  <c:v>0.89098468758250526</c:v>
                </c:pt>
                <c:pt idx="12">
                  <c:v>0.86840018440739086</c:v>
                </c:pt>
                <c:pt idx="13">
                  <c:v>0.91047425633538104</c:v>
                </c:pt>
                <c:pt idx="14">
                  <c:v>1.0171118215713961</c:v>
                </c:pt>
                <c:pt idx="15">
                  <c:v>3.3690289876747466</c:v>
                </c:pt>
                <c:pt idx="16">
                  <c:v>4.2914200212435913</c:v>
                </c:pt>
                <c:pt idx="17">
                  <c:v>4.6409397289730059</c:v>
                </c:pt>
                <c:pt idx="18">
                  <c:v>5.6485794717441484</c:v>
                </c:pt>
                <c:pt idx="19">
                  <c:v>7.3501437074219798</c:v>
                </c:pt>
                <c:pt idx="20">
                  <c:v>7.9519995943901911</c:v>
                </c:pt>
                <c:pt idx="21">
                  <c:v>9.861570680521627</c:v>
                </c:pt>
                <c:pt idx="22">
                  <c:v>9.7473374101905499</c:v>
                </c:pt>
                <c:pt idx="23">
                  <c:v>9.4114574959335027</c:v>
                </c:pt>
                <c:pt idx="24">
                  <c:v>33.294735866048811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87-43B2-AC83-7E9D02ED76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MAY210715_5_no_aggr!$D$2</c:f>
              <c:strCache>
                <c:ptCount val="1"/>
                <c:pt idx="0">
                  <c:v>MAY210715_5_no_aggr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0.20527196800609776</c:v>
                </c:pt>
                <c:pt idx="10" formatCode="0.00">
                  <c:v>0.74581608596118398</c:v>
                </c:pt>
                <c:pt idx="11" formatCode="0.00">
                  <c:v>1.6368007735436891</c:v>
                </c:pt>
                <c:pt idx="12" formatCode="0.00">
                  <c:v>2.5052009579510801</c:v>
                </c:pt>
                <c:pt idx="13" formatCode="0.00">
                  <c:v>3.4156752142864613</c:v>
                </c:pt>
                <c:pt idx="14" formatCode="0.00">
                  <c:v>4.4327870358578574</c:v>
                </c:pt>
                <c:pt idx="15" formatCode="0.00">
                  <c:v>7.8018160235326039</c:v>
                </c:pt>
                <c:pt idx="16" formatCode="0.00">
                  <c:v>12.093236044776194</c:v>
                </c:pt>
                <c:pt idx="17" formatCode="0.00">
                  <c:v>16.7341757737492</c:v>
                </c:pt>
                <c:pt idx="18" formatCode="0.00">
                  <c:v>22.38275524549335</c:v>
                </c:pt>
                <c:pt idx="19" formatCode="0.00">
                  <c:v>29.732898952915328</c:v>
                </c:pt>
                <c:pt idx="20" formatCode="0.00">
                  <c:v>37.684898547305522</c:v>
                </c:pt>
                <c:pt idx="21" formatCode="0.00">
                  <c:v>47.546469227827146</c:v>
                </c:pt>
                <c:pt idx="22" formatCode="0.00">
                  <c:v>57.293806638017699</c:v>
                </c:pt>
                <c:pt idx="23" formatCode="0.00">
                  <c:v>66.705264133951204</c:v>
                </c:pt>
                <c:pt idx="24" formatCode="0.00">
                  <c:v>100.00000000000001</c:v>
                </c:pt>
                <c:pt idx="25" formatCode="0.00">
                  <c:v>100.00000000000001</c:v>
                </c:pt>
                <c:pt idx="26" formatCode="0.00">
                  <c:v>100.00000000000001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4C-450B-BB1F-C9279C30C1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0.16631578947368422</c:v>
                </c:pt>
                <c:pt idx="11">
                  <c:v>0.1848022079116835</c:v>
                </c:pt>
                <c:pt idx="12">
                  <c:v>0.19292929292929298</c:v>
                </c:pt>
                <c:pt idx="13">
                  <c:v>0.68627865961199297</c:v>
                </c:pt>
                <c:pt idx="14">
                  <c:v>0.7669999999999999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09-4EC0-BCAB-0451C2B97FAD}"/>
            </c:ext>
          </c:extLst>
        </c:ser>
        <c:ser>
          <c:idx val="1"/>
          <c:order val="1"/>
          <c:tx>
            <c:strRef>
              <c:f>MAY210715_5_no_aggr!$I$4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0.10394736842105264</c:v>
                </c:pt>
                <c:pt idx="11">
                  <c:v>1.2936154553817847</c:v>
                </c:pt>
                <c:pt idx="12">
                  <c:v>2.1029292929292933</c:v>
                </c:pt>
                <c:pt idx="13">
                  <c:v>2.852345679012346</c:v>
                </c:pt>
                <c:pt idx="14">
                  <c:v>3.7497777777777777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09-4EC0-BCAB-0451C2B97FAD}"/>
            </c:ext>
          </c:extLst>
        </c:ser>
        <c:ser>
          <c:idx val="2"/>
          <c:order val="2"/>
          <c:tx>
            <c:strRef>
              <c:f>MAY210715_5_no_aggr!$J$4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8.5222222222222227E-2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09-4EC0-BCAB-0451C2B97FAD}"/>
            </c:ext>
          </c:extLst>
        </c:ser>
        <c:ser>
          <c:idx val="3"/>
          <c:order val="3"/>
          <c:tx>
            <c:strRef>
              <c:f>MAY210715_5_no_aggr!$K$4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0.23151515151515153</c:v>
                </c:pt>
                <c:pt idx="13">
                  <c:v>0.57904761904761914</c:v>
                </c:pt>
                <c:pt idx="14">
                  <c:v>0.42611111111111111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09-4EC0-BCAB-0451C2B97FAD}"/>
            </c:ext>
          </c:extLst>
        </c:ser>
        <c:ser>
          <c:idx val="4"/>
          <c:order val="4"/>
          <c:tx>
            <c:strRef>
              <c:f>MAY210715_5_no_aggr!$L$4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0.34727272727272734</c:v>
                </c:pt>
                <c:pt idx="13">
                  <c:v>0.64338624338624328</c:v>
                </c:pt>
                <c:pt idx="14">
                  <c:v>0.85222222222222221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009-4EC0-BCAB-0451C2B97FAD}"/>
            </c:ext>
          </c:extLst>
        </c:ser>
        <c:ser>
          <c:idx val="6"/>
          <c:order val="5"/>
          <c:tx>
            <c:strRef>
              <c:f>MAY210715_5_no_aggr!$N$4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1.203959390862944</c:v>
                </c:pt>
                <c:pt idx="10">
                  <c:v>2.9001315789473687</c:v>
                </c:pt>
                <c:pt idx="11">
                  <c:v>3.7473781048758048</c:v>
                </c:pt>
                <c:pt idx="12">
                  <c:v>2.218686868686869</c:v>
                </c:pt>
                <c:pt idx="13">
                  <c:v>0.57904761904761914</c:v>
                </c:pt>
                <c:pt idx="14">
                  <c:v>8.5222222222222227E-2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009-4EC0-BCAB-0451C2B97FAD}"/>
            </c:ext>
          </c:extLst>
        </c:ser>
        <c:ser>
          <c:idx val="7"/>
          <c:order val="6"/>
          <c:tx>
            <c:strRef>
              <c:f>MAY210715_5_no_aggr!$O$4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009-4EC0-BCAB-0451C2B97FAD}"/>
            </c:ext>
          </c:extLst>
        </c:ser>
        <c:ser>
          <c:idx val="5"/>
          <c:order val="7"/>
          <c:tx>
            <c:strRef>
              <c:f>MAY210715_5_no_aggr!$M$4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009-4EC0-BCAB-0451C2B97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5.2459016393442619</c:v>
                </c:pt>
                <c:pt idx="11" formatCode="0.00">
                  <c:v>3.5363457760314336</c:v>
                </c:pt>
                <c:pt idx="12" formatCode="0.00">
                  <c:v>3.7878787878787885</c:v>
                </c:pt>
                <c:pt idx="13" formatCode="0.00">
                  <c:v>12.851405622489958</c:v>
                </c:pt>
                <c:pt idx="14" formatCode="0.00">
                  <c:v>12.857142857142858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65-4EDF-8DE5-75A07704E22B}"/>
            </c:ext>
          </c:extLst>
        </c:ser>
        <c:ser>
          <c:idx val="1"/>
          <c:order val="1"/>
          <c:tx>
            <c:strRef>
              <c:f>MAY210715_5_no_aggr!$I$4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3.278688524590164</c:v>
                </c:pt>
                <c:pt idx="11" formatCode="0.00">
                  <c:v>24.754420432220041</c:v>
                </c:pt>
                <c:pt idx="12" formatCode="0.00">
                  <c:v>41.287878787878789</c:v>
                </c:pt>
                <c:pt idx="13" formatCode="0.00">
                  <c:v>53.413654618473892</c:v>
                </c:pt>
                <c:pt idx="14" formatCode="0.00">
                  <c:v>62.857142857142861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65-4EDF-8DE5-75A07704E22B}"/>
            </c:ext>
          </c:extLst>
        </c:ser>
        <c:ser>
          <c:idx val="2"/>
          <c:order val="2"/>
          <c:tx>
            <c:strRef>
              <c:f>MAY210715_5_no_aggr!$J$4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1.4285714285714288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65-4EDF-8DE5-75A07704E22B}"/>
            </c:ext>
          </c:extLst>
        </c:ser>
        <c:ser>
          <c:idx val="3"/>
          <c:order val="3"/>
          <c:tx>
            <c:strRef>
              <c:f>MAY210715_5_no_aggr!$K$4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4.545454545454545</c:v>
                </c:pt>
                <c:pt idx="13" formatCode="0.00">
                  <c:v>10.843373493975903</c:v>
                </c:pt>
                <c:pt idx="14" formatCode="0.00">
                  <c:v>7.1428571428571441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865-4EDF-8DE5-75A07704E22B}"/>
            </c:ext>
          </c:extLst>
        </c:ser>
        <c:ser>
          <c:idx val="4"/>
          <c:order val="4"/>
          <c:tx>
            <c:strRef>
              <c:f>MAY210715_5_no_aggr!$L$4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6.8181818181818192</c:v>
                </c:pt>
                <c:pt idx="13" formatCode="0.00">
                  <c:v>12.048192771084334</c:v>
                </c:pt>
                <c:pt idx="14" formatCode="0.00">
                  <c:v>14.285714285714288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865-4EDF-8DE5-75A07704E22B}"/>
            </c:ext>
          </c:extLst>
        </c:ser>
        <c:ser>
          <c:idx val="6"/>
          <c:order val="5"/>
          <c:tx>
            <c:strRef>
              <c:f>MAY210715_5_no_aggr!$N$4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91.47540983606558</c:v>
                </c:pt>
                <c:pt idx="11" formatCode="0.00">
                  <c:v>71.709233791748531</c:v>
                </c:pt>
                <c:pt idx="12" formatCode="0.00">
                  <c:v>43.560606060606062</c:v>
                </c:pt>
                <c:pt idx="13" formatCode="0.00">
                  <c:v>10.843373493975903</c:v>
                </c:pt>
                <c:pt idx="14" formatCode="0.00">
                  <c:v>1.4285714285714288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865-4EDF-8DE5-75A07704E22B}"/>
            </c:ext>
          </c:extLst>
        </c:ser>
        <c:ser>
          <c:idx val="7"/>
          <c:order val="6"/>
          <c:tx>
            <c:strRef>
              <c:f>MAY210715_5_no_aggr!$O$4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865-4EDF-8DE5-75A07704E22B}"/>
            </c:ext>
          </c:extLst>
        </c:ser>
        <c:ser>
          <c:idx val="5"/>
          <c:order val="7"/>
          <c:tx>
            <c:strRef>
              <c:f>MAY210715_5_no_aggr!$M$4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MAY210715_5_no_aggr!$X$7:$X$33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865-4EDF-8DE5-75A07704E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MAY210715_5_no_aggr!$H$4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MAY210715_5_no_aggr!$B$7:$B$33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MAY210715_5_no_aggr!$AD$7:$AD$33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5.2459016393442619</c:v>
                </c:pt>
                <c:pt idx="11" formatCode="0.00">
                  <c:v>3.5363457760314336</c:v>
                </c:pt>
                <c:pt idx="12" formatCode="0.00">
                  <c:v>3.7878787878787885</c:v>
                </c:pt>
                <c:pt idx="13" formatCode="0.00">
                  <c:v>12.85140562248996</c:v>
                </c:pt>
                <c:pt idx="14" formatCode="0.00">
                  <c:v>12.857142857142856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D3-432C-90A9-18093D9332A3}"/>
            </c:ext>
          </c:extLst>
        </c:ser>
        <c:ser>
          <c:idx val="1"/>
          <c:order val="1"/>
          <c:tx>
            <c:strRef>
              <c:f>MAY210715_5_no_aggr!$I$4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MAY210715_5_no_aggr!$AE$7:$AE$33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3.278688524590164</c:v>
                </c:pt>
                <c:pt idx="11" formatCode="0.00">
                  <c:v>24.754420432220041</c:v>
                </c:pt>
                <c:pt idx="12" formatCode="0.00">
                  <c:v>41.287878787878789</c:v>
                </c:pt>
                <c:pt idx="13" formatCode="0.00">
                  <c:v>53.413654618473899</c:v>
                </c:pt>
                <c:pt idx="14" formatCode="0.00">
                  <c:v>62.857142857142854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DD3-432C-90A9-18093D9332A3}"/>
            </c:ext>
          </c:extLst>
        </c:ser>
        <c:ser>
          <c:idx val="2"/>
          <c:order val="2"/>
          <c:tx>
            <c:strRef>
              <c:f>MAY210715_5_no_aggr!$J$4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MAY210715_5_no_aggr!$AF$7:$AF$33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1.4285714285714286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DD3-432C-90A9-18093D9332A3}"/>
            </c:ext>
          </c:extLst>
        </c:ser>
        <c:ser>
          <c:idx val="3"/>
          <c:order val="3"/>
          <c:tx>
            <c:strRef>
              <c:f>MAY210715_5_no_aggr!$K$4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MAY210715_5_no_aggr!$AG$7:$AG$33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4.545454545454545</c:v>
                </c:pt>
                <c:pt idx="13" formatCode="0.00">
                  <c:v>10.843373493975905</c:v>
                </c:pt>
                <c:pt idx="14" formatCode="0.00">
                  <c:v>7.1428571428571432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DD3-432C-90A9-18093D9332A3}"/>
            </c:ext>
          </c:extLst>
        </c:ser>
        <c:ser>
          <c:idx val="4"/>
          <c:order val="4"/>
          <c:tx>
            <c:strRef>
              <c:f>MAY210715_5_no_aggr!$L$4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MAY210715_5_no_aggr!$AH$7:$AH$33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6.8181818181818183</c:v>
                </c:pt>
                <c:pt idx="13" formatCode="0.00">
                  <c:v>12.048192771084336</c:v>
                </c:pt>
                <c:pt idx="14" formatCode="0.00">
                  <c:v>14.285714285714286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D3-432C-90A9-18093D9332A3}"/>
            </c:ext>
          </c:extLst>
        </c:ser>
        <c:ser>
          <c:idx val="6"/>
          <c:order val="5"/>
          <c:tx>
            <c:strRef>
              <c:f>MAY210715_5_no_aggr!$N$4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MAY210715_5_no_aggr!$AJ$7:$AJ$33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100</c:v>
                </c:pt>
                <c:pt idx="10" formatCode="0.00">
                  <c:v>91.47540983606558</c:v>
                </c:pt>
                <c:pt idx="11" formatCode="0.00">
                  <c:v>71.709233791748531</c:v>
                </c:pt>
                <c:pt idx="12" formatCode="0.00">
                  <c:v>43.560606060606062</c:v>
                </c:pt>
                <c:pt idx="13" formatCode="0.00">
                  <c:v>10.843373493975905</c:v>
                </c:pt>
                <c:pt idx="14" formatCode="0.00">
                  <c:v>1.4285714285714286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DD3-432C-90A9-18093D9332A3}"/>
            </c:ext>
          </c:extLst>
        </c:ser>
        <c:ser>
          <c:idx val="7"/>
          <c:order val="6"/>
          <c:tx>
            <c:strRef>
              <c:f>MAY210715_5_no_aggr!$O$4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MAY210715_5_no_aggr!$AK$7:$AK$33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D3-432C-90A9-18093D9332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MAY210715_5_no_aggr!$H$4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5.2459016393442619</c:v>
                </c:pt>
                <c:pt idx="3">
                  <c:v>3.5363457760314336</c:v>
                </c:pt>
                <c:pt idx="4">
                  <c:v>3.7878787878787885</c:v>
                </c:pt>
                <c:pt idx="5">
                  <c:v>12.85140562248996</c:v>
                </c:pt>
                <c:pt idx="6">
                  <c:v>12.857142857142856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8C-44E5-B54E-77483A11F977}"/>
            </c:ext>
          </c:extLst>
        </c:ser>
        <c:ser>
          <c:idx val="1"/>
          <c:order val="1"/>
          <c:tx>
            <c:strRef>
              <c:f>MAY210715_5_no_aggr!$I$4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3.278688524590164</c:v>
                </c:pt>
                <c:pt idx="3">
                  <c:v>24.754420432220041</c:v>
                </c:pt>
                <c:pt idx="4">
                  <c:v>41.287878787878789</c:v>
                </c:pt>
                <c:pt idx="5">
                  <c:v>53.413654618473899</c:v>
                </c:pt>
                <c:pt idx="6">
                  <c:v>62.857142857142854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8C-44E5-B54E-77483A11F977}"/>
            </c:ext>
          </c:extLst>
        </c:ser>
        <c:ser>
          <c:idx val="2"/>
          <c:order val="2"/>
          <c:tx>
            <c:strRef>
              <c:f>MAY210715_5_no_aggr!$J$4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1.4285714285714286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F8C-44E5-B54E-77483A11F977}"/>
            </c:ext>
          </c:extLst>
        </c:ser>
        <c:ser>
          <c:idx val="3"/>
          <c:order val="3"/>
          <c:tx>
            <c:strRef>
              <c:f>MAY210715_5_no_aggr!$K$4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4.545454545454545</c:v>
                </c:pt>
                <c:pt idx="5">
                  <c:v>10.843373493975905</c:v>
                </c:pt>
                <c:pt idx="6">
                  <c:v>7.1428571428571432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F8C-44E5-B54E-77483A11F977}"/>
            </c:ext>
          </c:extLst>
        </c:ser>
        <c:ser>
          <c:idx val="4"/>
          <c:order val="4"/>
          <c:tx>
            <c:strRef>
              <c:f>MAY210715_5_no_aggr!$L$4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6.8181818181818183</c:v>
                </c:pt>
                <c:pt idx="5">
                  <c:v>12.048192771084336</c:v>
                </c:pt>
                <c:pt idx="6">
                  <c:v>14.285714285714286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F8C-44E5-B54E-77483A11F977}"/>
            </c:ext>
          </c:extLst>
        </c:ser>
        <c:ser>
          <c:idx val="6"/>
          <c:order val="5"/>
          <c:tx>
            <c:strRef>
              <c:f>MAY210715_5_no_aggr!$N$4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100</c:v>
                </c:pt>
                <c:pt idx="2">
                  <c:v>91.47540983606558</c:v>
                </c:pt>
                <c:pt idx="3">
                  <c:v>71.709233791748531</c:v>
                </c:pt>
                <c:pt idx="4">
                  <c:v>43.560606060606062</c:v>
                </c:pt>
                <c:pt idx="5">
                  <c:v>10.843373493975905</c:v>
                </c:pt>
                <c:pt idx="6">
                  <c:v>1.4285714285714286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F8C-44E5-B54E-77483A11F977}"/>
            </c:ext>
          </c:extLst>
        </c:ser>
        <c:ser>
          <c:idx val="7"/>
          <c:order val="6"/>
          <c:tx>
            <c:strRef>
              <c:f>MAY210715_5_no_aggr!$O$4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MAY210715_5_no_aggr!$AC$15:$AC$21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MAY210715_5_no_aggr!$AK$15:$AK$21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F8C-44E5-B54E-77483A11F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MAY210715_9!$D$2</c:f>
              <c:strCache>
                <c:ptCount val="1"/>
                <c:pt idx="0">
                  <c:v>MAY210715_9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MAY210715_9!$B$7:$B$33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MAY210715_9!$D$7:$D$33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1.7553918757994089</c:v>
                </c:pt>
                <c:pt idx="9">
                  <c:v>2.3750716711507081</c:v>
                </c:pt>
                <c:pt idx="10">
                  <c:v>5.299254620032638</c:v>
                </c:pt>
                <c:pt idx="11">
                  <c:v>5.435981122921536</c:v>
                </c:pt>
                <c:pt idx="12">
                  <c:v>8.1881533101045303</c:v>
                </c:pt>
                <c:pt idx="13">
                  <c:v>9.4870550875490682</c:v>
                </c:pt>
                <c:pt idx="14">
                  <c:v>7.9014687072729686</c:v>
                </c:pt>
                <c:pt idx="15">
                  <c:v>6.1548978961760685</c:v>
                </c:pt>
                <c:pt idx="16">
                  <c:v>4.5781325806024791</c:v>
                </c:pt>
                <c:pt idx="17">
                  <c:v>3.3497993207780179</c:v>
                </c:pt>
                <c:pt idx="18">
                  <c:v>2.7631985180611296</c:v>
                </c:pt>
                <c:pt idx="19">
                  <c:v>2.7058615974948177</c:v>
                </c:pt>
                <c:pt idx="20">
                  <c:v>2.8800776253693825</c:v>
                </c:pt>
                <c:pt idx="21">
                  <c:v>3.7004366427027744</c:v>
                </c:pt>
                <c:pt idx="22">
                  <c:v>5.6212234816742379</c:v>
                </c:pt>
                <c:pt idx="23">
                  <c:v>5.6939972654699424</c:v>
                </c:pt>
                <c:pt idx="24">
                  <c:v>22.109998676840299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52-47D6-BE1F-F8BE80EF1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MAY210715_9!$D$2</c:f>
              <c:strCache>
                <c:ptCount val="1"/>
                <c:pt idx="0">
                  <c:v>MAY210715_9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MAY210715_9!$B$7:$B$33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MAY210715_9!$E$7:$E$33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1.7553918757994089</c:v>
                </c:pt>
                <c:pt idx="9" formatCode="0.00">
                  <c:v>4.130463546950117</c:v>
                </c:pt>
                <c:pt idx="10" formatCode="0.00">
                  <c:v>9.4297181669827559</c:v>
                </c:pt>
                <c:pt idx="11" formatCode="0.00">
                  <c:v>14.865699289904292</c:v>
                </c:pt>
                <c:pt idx="12" formatCode="0.00">
                  <c:v>23.053852600008824</c:v>
                </c:pt>
                <c:pt idx="13" formatCode="0.00">
                  <c:v>32.54090768755789</c:v>
                </c:pt>
                <c:pt idx="14" formatCode="0.00">
                  <c:v>40.442376394830859</c:v>
                </c:pt>
                <c:pt idx="15" formatCode="0.00">
                  <c:v>46.597274291006926</c:v>
                </c:pt>
                <c:pt idx="16" formatCode="0.00">
                  <c:v>51.175406871609404</c:v>
                </c:pt>
                <c:pt idx="17" formatCode="0.00">
                  <c:v>54.525206192387422</c:v>
                </c:pt>
                <c:pt idx="18" formatCode="0.00">
                  <c:v>57.288404710448553</c:v>
                </c:pt>
                <c:pt idx="19" formatCode="0.00">
                  <c:v>59.99426630794337</c:v>
                </c:pt>
                <c:pt idx="20" formatCode="0.00">
                  <c:v>62.874343933312751</c:v>
                </c:pt>
                <c:pt idx="21" formatCode="0.00">
                  <c:v>66.574780576015527</c:v>
                </c:pt>
                <c:pt idx="22" formatCode="0.00">
                  <c:v>72.196004057689763</c:v>
                </c:pt>
                <c:pt idx="23" formatCode="0.00">
                  <c:v>77.890001323159709</c:v>
                </c:pt>
                <c:pt idx="24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3F-4854-8317-99534F49CC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MAY210715_9!$B$7:$B$33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MAY210715_9!$H$7:$H$33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1.484815864022663</c:v>
                </c:pt>
                <c:pt idx="10">
                  <c:v>6.1860401841774806</c:v>
                </c:pt>
                <c:pt idx="11">
                  <c:v>2.5302647657841142</c:v>
                </c:pt>
                <c:pt idx="12">
                  <c:v>2.1793695652173914</c:v>
                </c:pt>
                <c:pt idx="13">
                  <c:v>0.57142314990512344</c:v>
                </c:pt>
                <c:pt idx="14">
                  <c:v>8.1990846681922191E-2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10-4471-9E00-3854DCFC5165}"/>
            </c:ext>
          </c:extLst>
        </c:ser>
        <c:ser>
          <c:idx val="1"/>
          <c:order val="1"/>
          <c:tx>
            <c:strRef>
              <c:f>MAY210715_9!$I$4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3.8340793201133145</c:v>
                </c:pt>
                <c:pt idx="10">
                  <c:v>10.249715362076183</c:v>
                </c:pt>
                <c:pt idx="11">
                  <c:v>16.456761710794297</c:v>
                </c:pt>
                <c:pt idx="12">
                  <c:v>27.363195652173914</c:v>
                </c:pt>
                <c:pt idx="13">
                  <c:v>36.203738140417457</c:v>
                </c:pt>
                <c:pt idx="14">
                  <c:v>32.386384439359269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610-4471-9E00-3854DCFC5165}"/>
            </c:ext>
          </c:extLst>
        </c:ser>
        <c:ser>
          <c:idx val="2"/>
          <c:order val="2"/>
          <c:tx>
            <c:strRef>
              <c:f>MAY210715_9!$J$4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0.15061099796334013</c:v>
                </c:pt>
                <c:pt idx="12">
                  <c:v>0.40358695652173915</c:v>
                </c:pt>
                <c:pt idx="13">
                  <c:v>0.28571157495256172</c:v>
                </c:pt>
                <c:pt idx="14">
                  <c:v>8.1990846681922191E-2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610-4471-9E00-3854DCFC5165}"/>
            </c:ext>
          </c:extLst>
        </c:ser>
        <c:ser>
          <c:idx val="3"/>
          <c:order val="3"/>
          <c:tx>
            <c:strRef>
              <c:f>MAY210715_9!$K$4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0.26105906313645622</c:v>
                </c:pt>
                <c:pt idx="12">
                  <c:v>1.4529130434782607</c:v>
                </c:pt>
                <c:pt idx="13">
                  <c:v>0.89795066413662239</c:v>
                </c:pt>
                <c:pt idx="14">
                  <c:v>1.5578260869565217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610-4471-9E00-3854DCFC5165}"/>
            </c:ext>
          </c:extLst>
        </c:ser>
        <c:ser>
          <c:idx val="4"/>
          <c:order val="4"/>
          <c:tx>
            <c:strRef>
              <c:f>MAY210715_9!$L$4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1.0561532021766431</c:v>
                </c:pt>
                <c:pt idx="11">
                  <c:v>0.90366598778004081</c:v>
                </c:pt>
                <c:pt idx="12">
                  <c:v>1.1300434782608697</c:v>
                </c:pt>
                <c:pt idx="13">
                  <c:v>1.7959013282732448</c:v>
                </c:pt>
                <c:pt idx="14">
                  <c:v>1.1478718535469108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610-4471-9E00-3854DCFC5165}"/>
            </c:ext>
          </c:extLst>
        </c:ser>
        <c:ser>
          <c:idx val="6"/>
          <c:order val="5"/>
          <c:tx>
            <c:strRef>
              <c:f>MAY210715_9!$N$4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0.73427794056090423</c:v>
                </c:pt>
                <c:pt idx="11">
                  <c:v>2.1788391038696537</c:v>
                </c:pt>
                <c:pt idx="12">
                  <c:v>1.6547065217391304</c:v>
                </c:pt>
                <c:pt idx="13">
                  <c:v>0.89795066413662239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610-4471-9E00-3854DCFC5165}"/>
            </c:ext>
          </c:extLst>
        </c:ser>
        <c:ser>
          <c:idx val="7"/>
          <c:order val="6"/>
          <c:tx>
            <c:strRef>
              <c:f>MAY210715_9!$O$4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610-4471-9E00-3854DCFC5165}"/>
            </c:ext>
          </c:extLst>
        </c:ser>
        <c:ser>
          <c:idx val="5"/>
          <c:order val="7"/>
          <c:tx>
            <c:strRef>
              <c:f>MAY210715_9!$M$4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7.96</c:v>
                </c:pt>
                <c:pt idx="9">
                  <c:v>5.4511048158640234</c:v>
                </c:pt>
                <c:pt idx="10">
                  <c:v>5.8038133110087902</c:v>
                </c:pt>
                <c:pt idx="11">
                  <c:v>2.1687983706720981</c:v>
                </c:pt>
                <c:pt idx="12">
                  <c:v>2.9461847826086953</c:v>
                </c:pt>
                <c:pt idx="13">
                  <c:v>2.367324478178368</c:v>
                </c:pt>
                <c:pt idx="14">
                  <c:v>0.5739359267734554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610-4471-9E00-3854DCFC5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MAY210715_9!$B$7:$B$33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MAY210715_9!$S$7:$S$33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13.786591123701605</c:v>
                </c:pt>
                <c:pt idx="10" formatCode="0.00">
                  <c:v>25.74298869820009</c:v>
                </c:pt>
                <c:pt idx="11" formatCode="0.00">
                  <c:v>10.264765784114052</c:v>
                </c:pt>
                <c:pt idx="12" formatCode="0.00">
                  <c:v>5.8695652173913047</c:v>
                </c:pt>
                <c:pt idx="13" formatCode="0.00">
                  <c:v>1.3282732447817838</c:v>
                </c:pt>
                <c:pt idx="14" formatCode="0.00">
                  <c:v>0.22883295194507999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A6-4AE8-A5AF-8261F901D8A3}"/>
            </c:ext>
          </c:extLst>
        </c:ser>
        <c:ser>
          <c:idx val="1"/>
          <c:order val="1"/>
          <c:tx>
            <c:strRef>
              <c:f>MAY210715_9!$I$4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35.599622285174696</c:v>
                </c:pt>
                <c:pt idx="10" formatCode="0.00">
                  <c:v>42.653830054416083</c:v>
                </c:pt>
                <c:pt idx="11" formatCode="0.00">
                  <c:v>66.761710794297343</c:v>
                </c:pt>
                <c:pt idx="12" formatCode="0.00">
                  <c:v>73.695652173913032</c:v>
                </c:pt>
                <c:pt idx="13" formatCode="0.00">
                  <c:v>84.155597722960152</c:v>
                </c:pt>
                <c:pt idx="14" formatCode="0.00">
                  <c:v>90.389016018306606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A6-4AE8-A5AF-8261F901D8A3}"/>
            </c:ext>
          </c:extLst>
        </c:ser>
        <c:ser>
          <c:idx val="2"/>
          <c:order val="2"/>
          <c:tx>
            <c:strRef>
              <c:f>MAY210715_9!$J$4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0.61099796334012213</c:v>
                </c:pt>
                <c:pt idx="12" formatCode="0.00">
                  <c:v>1.0869565217391304</c:v>
                </c:pt>
                <c:pt idx="13" formatCode="0.00">
                  <c:v>0.66413662239089188</c:v>
                </c:pt>
                <c:pt idx="14" formatCode="0.00">
                  <c:v>0.22883295194507999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2A6-4AE8-A5AF-8261F901D8A3}"/>
            </c:ext>
          </c:extLst>
        </c:ser>
        <c:ser>
          <c:idx val="3"/>
          <c:order val="3"/>
          <c:tx>
            <c:strRef>
              <c:f>MAY210715_9!$K$4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1.0590631364562118</c:v>
                </c:pt>
                <c:pt idx="12" formatCode="0.00">
                  <c:v>3.9130434782608687</c:v>
                </c:pt>
                <c:pt idx="13" formatCode="0.00">
                  <c:v>2.0872865275142316</c:v>
                </c:pt>
                <c:pt idx="14" formatCode="0.00">
                  <c:v>4.3478260869565197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2A6-4AE8-A5AF-8261F901D8A3}"/>
            </c:ext>
          </c:extLst>
        </c:ser>
        <c:ser>
          <c:idx val="4"/>
          <c:order val="4"/>
          <c:tx>
            <c:strRef>
              <c:f>MAY210715_9!$L$4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4.39514441188782</c:v>
                </c:pt>
                <c:pt idx="11" formatCode="0.00">
                  <c:v>3.6659877800407328</c:v>
                </c:pt>
                <c:pt idx="12" formatCode="0.00">
                  <c:v>3.0434782608695654</c:v>
                </c:pt>
                <c:pt idx="13" formatCode="0.00">
                  <c:v>4.1745730550284632</c:v>
                </c:pt>
                <c:pt idx="14" formatCode="0.00">
                  <c:v>3.2036613272311203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2A6-4AE8-A5AF-8261F901D8A3}"/>
            </c:ext>
          </c:extLst>
        </c:ser>
        <c:ser>
          <c:idx val="6"/>
          <c:order val="5"/>
          <c:tx>
            <c:strRef>
              <c:f>MAY210715_9!$N$4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3.0556718292172462</c:v>
                </c:pt>
                <c:pt idx="11" formatCode="0.00">
                  <c:v>8.8391038696537674</c:v>
                </c:pt>
                <c:pt idx="12" formatCode="0.00">
                  <c:v>4.4565217391304346</c:v>
                </c:pt>
                <c:pt idx="13" formatCode="0.00">
                  <c:v>2.0872865275142316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2A6-4AE8-A5AF-8261F901D8A3}"/>
            </c:ext>
          </c:extLst>
        </c:ser>
        <c:ser>
          <c:idx val="7"/>
          <c:order val="6"/>
          <c:tx>
            <c:strRef>
              <c:f>MAY210715_9!$O$4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2A6-4AE8-A5AF-8261F901D8A3}"/>
            </c:ext>
          </c:extLst>
        </c:ser>
        <c:ser>
          <c:idx val="5"/>
          <c:order val="7"/>
          <c:tx>
            <c:strRef>
              <c:f>MAY210715_9!$M$4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50.613786591123713</c:v>
                </c:pt>
                <c:pt idx="10" formatCode="0.00">
                  <c:v>24.152365006278782</c:v>
                </c:pt>
                <c:pt idx="11" formatCode="0.00">
                  <c:v>8.7983706720977608</c:v>
                </c:pt>
                <c:pt idx="12" formatCode="0.00">
                  <c:v>7.9347826086956514</c:v>
                </c:pt>
                <c:pt idx="13" formatCode="0.00">
                  <c:v>5.5028462998102459</c:v>
                </c:pt>
                <c:pt idx="14" formatCode="0.00">
                  <c:v>1.6018306636155601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2A6-4AE8-A5AF-8261F901D8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MAY210715_9!$B$7:$B$33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MAY210715_9!$AD$7:$AD$33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27.915869980879538</c:v>
                </c:pt>
                <c:pt idx="10" formatCode="0.00">
                  <c:v>33.940397350993379</c:v>
                </c:pt>
                <c:pt idx="11" formatCode="0.00">
                  <c:v>11.255024564537738</c:v>
                </c:pt>
                <c:pt idx="12" formatCode="0.00">
                  <c:v>6.3754427390791033</c:v>
                </c:pt>
                <c:pt idx="13" formatCode="0.00">
                  <c:v>1.4056224899598393</c:v>
                </c:pt>
                <c:pt idx="14" formatCode="0.00">
                  <c:v>0.23255813953488369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C6-4580-8DD5-3FB1C159A076}"/>
            </c:ext>
          </c:extLst>
        </c:ser>
        <c:ser>
          <c:idx val="1"/>
          <c:order val="1"/>
          <c:tx>
            <c:strRef>
              <c:f>MAY210715_9!$I$4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MAY210715_9!$AE$7:$AE$33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72.084130019120465</c:v>
                </c:pt>
                <c:pt idx="10" formatCode="0.00">
                  <c:v>56.236203090507736</c:v>
                </c:pt>
                <c:pt idx="11" formatCode="0.00">
                  <c:v>73.202322465386317</c:v>
                </c:pt>
                <c:pt idx="12" formatCode="0.00">
                  <c:v>80.047225501770953</c:v>
                </c:pt>
                <c:pt idx="13" formatCode="0.00">
                  <c:v>89.056224899598377</c:v>
                </c:pt>
                <c:pt idx="14" formatCode="0.00">
                  <c:v>91.860465116279087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C6-4580-8DD5-3FB1C159A076}"/>
            </c:ext>
          </c:extLst>
        </c:ser>
        <c:ser>
          <c:idx val="2"/>
          <c:order val="2"/>
          <c:tx>
            <c:strRef>
              <c:f>MAY210715_9!$J$4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MAY210715_9!$AF$7:$AF$33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0.66994193836534155</c:v>
                </c:pt>
                <c:pt idx="12" formatCode="0.00">
                  <c:v>1.1806375442739079</c:v>
                </c:pt>
                <c:pt idx="13" formatCode="0.00">
                  <c:v>0.70281124497991965</c:v>
                </c:pt>
                <c:pt idx="14" formatCode="0.00">
                  <c:v>0.23255813953488369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C6-4580-8DD5-3FB1C159A076}"/>
            </c:ext>
          </c:extLst>
        </c:ser>
        <c:ser>
          <c:idx val="3"/>
          <c:order val="3"/>
          <c:tx>
            <c:strRef>
              <c:f>MAY210715_9!$K$4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MAY210715_9!$AG$7:$AG$33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1.1612326931665922</c:v>
                </c:pt>
                <c:pt idx="12" formatCode="0.00">
                  <c:v>4.2502951593860683</c:v>
                </c:pt>
                <c:pt idx="13" formatCode="0.00">
                  <c:v>2.2088353413654618</c:v>
                </c:pt>
                <c:pt idx="14" formatCode="0.00">
                  <c:v>4.4186046511627906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C6-4580-8DD5-3FB1C159A076}"/>
            </c:ext>
          </c:extLst>
        </c:ser>
        <c:ser>
          <c:idx val="4"/>
          <c:order val="4"/>
          <c:tx>
            <c:strRef>
              <c:f>MAY210715_9!$L$4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MAY210715_9!$AH$7:$AH$33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5.7947019867549683</c:v>
                </c:pt>
                <c:pt idx="11" formatCode="0.00">
                  <c:v>4.0196516301920493</c:v>
                </c:pt>
                <c:pt idx="12" formatCode="0.00">
                  <c:v>3.3057851239669427</c:v>
                </c:pt>
                <c:pt idx="13" formatCode="0.00">
                  <c:v>4.4176706827309236</c:v>
                </c:pt>
                <c:pt idx="14" formatCode="0.00">
                  <c:v>3.2558139534883721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DC6-4580-8DD5-3FB1C159A076}"/>
            </c:ext>
          </c:extLst>
        </c:ser>
        <c:ser>
          <c:idx val="6"/>
          <c:order val="5"/>
          <c:tx>
            <c:strRef>
              <c:f>MAY210715_9!$N$4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MAY210715_9!$AJ$7:$AJ$33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4.0286975717439297</c:v>
                </c:pt>
                <c:pt idx="11" formatCode="0.00">
                  <c:v>9.6918267083519414</c:v>
                </c:pt>
                <c:pt idx="12" formatCode="0.00">
                  <c:v>4.8406139315230226</c:v>
                </c:pt>
                <c:pt idx="13" formatCode="0.00">
                  <c:v>2.2088353413654618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DC6-4580-8DD5-3FB1C159A076}"/>
            </c:ext>
          </c:extLst>
        </c:ser>
        <c:ser>
          <c:idx val="7"/>
          <c:order val="6"/>
          <c:tx>
            <c:strRef>
              <c:f>MAY210715_9!$O$4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MAY210715_9!$AK$7:$AK$33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DC6-4580-8DD5-3FB1C159A0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MAY210715_9!$H$4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MAY210715_9!$AD$15:$AD$21</c:f>
              <c:numCache>
                <c:formatCode>0.00</c:formatCode>
                <c:ptCount val="7"/>
                <c:pt idx="0">
                  <c:v>0</c:v>
                </c:pt>
                <c:pt idx="1">
                  <c:v>27.915869980879538</c:v>
                </c:pt>
                <c:pt idx="2">
                  <c:v>33.940397350993379</c:v>
                </c:pt>
                <c:pt idx="3">
                  <c:v>11.255024564537738</c:v>
                </c:pt>
                <c:pt idx="4">
                  <c:v>6.3754427390791033</c:v>
                </c:pt>
                <c:pt idx="5">
                  <c:v>1.4056224899598393</c:v>
                </c:pt>
                <c:pt idx="6">
                  <c:v>0.23255813953488369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2A-4CE2-BB7E-20553A48821C}"/>
            </c:ext>
          </c:extLst>
        </c:ser>
        <c:ser>
          <c:idx val="1"/>
          <c:order val="1"/>
          <c:tx>
            <c:strRef>
              <c:f>MAY210715_9!$I$4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MAY210715_9!$AE$15:$AE$21</c:f>
              <c:numCache>
                <c:formatCode>0.00</c:formatCode>
                <c:ptCount val="7"/>
                <c:pt idx="0">
                  <c:v>0</c:v>
                </c:pt>
                <c:pt idx="1">
                  <c:v>72.084130019120465</c:v>
                </c:pt>
                <c:pt idx="2">
                  <c:v>56.236203090507736</c:v>
                </c:pt>
                <c:pt idx="3">
                  <c:v>73.202322465386317</c:v>
                </c:pt>
                <c:pt idx="4">
                  <c:v>80.047225501770953</c:v>
                </c:pt>
                <c:pt idx="5">
                  <c:v>89.056224899598377</c:v>
                </c:pt>
                <c:pt idx="6">
                  <c:v>91.860465116279087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2A-4CE2-BB7E-20553A48821C}"/>
            </c:ext>
          </c:extLst>
        </c:ser>
        <c:ser>
          <c:idx val="2"/>
          <c:order val="2"/>
          <c:tx>
            <c:strRef>
              <c:f>MAY210715_9!$J$4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0.66994193836534155</c:v>
                </c:pt>
                <c:pt idx="4">
                  <c:v>1.1806375442739079</c:v>
                </c:pt>
                <c:pt idx="5">
                  <c:v>0.70281124497991965</c:v>
                </c:pt>
                <c:pt idx="6">
                  <c:v>0.23255813953488369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12A-4CE2-BB7E-20553A48821C}"/>
            </c:ext>
          </c:extLst>
        </c:ser>
        <c:ser>
          <c:idx val="3"/>
          <c:order val="3"/>
          <c:tx>
            <c:strRef>
              <c:f>MAY210715_9!$K$4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1.1612326931665922</c:v>
                </c:pt>
                <c:pt idx="4">
                  <c:v>4.2502951593860683</c:v>
                </c:pt>
                <c:pt idx="5">
                  <c:v>2.2088353413654618</c:v>
                </c:pt>
                <c:pt idx="6">
                  <c:v>4.4186046511627906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12A-4CE2-BB7E-20553A48821C}"/>
            </c:ext>
          </c:extLst>
        </c:ser>
        <c:ser>
          <c:idx val="4"/>
          <c:order val="4"/>
          <c:tx>
            <c:strRef>
              <c:f>MAY210715_9!$L$4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5.7947019867549683</c:v>
                </c:pt>
                <c:pt idx="3">
                  <c:v>4.0196516301920493</c:v>
                </c:pt>
                <c:pt idx="4">
                  <c:v>3.3057851239669427</c:v>
                </c:pt>
                <c:pt idx="5">
                  <c:v>4.4176706827309236</c:v>
                </c:pt>
                <c:pt idx="6">
                  <c:v>3.2558139534883721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12A-4CE2-BB7E-20553A48821C}"/>
            </c:ext>
          </c:extLst>
        </c:ser>
        <c:ser>
          <c:idx val="6"/>
          <c:order val="5"/>
          <c:tx>
            <c:strRef>
              <c:f>MAY210715_9!$N$4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4.0286975717439297</c:v>
                </c:pt>
                <c:pt idx="3">
                  <c:v>9.6918267083519414</c:v>
                </c:pt>
                <c:pt idx="4">
                  <c:v>4.8406139315230226</c:v>
                </c:pt>
                <c:pt idx="5">
                  <c:v>2.2088353413654618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12A-4CE2-BB7E-20553A48821C}"/>
            </c:ext>
          </c:extLst>
        </c:ser>
        <c:ser>
          <c:idx val="7"/>
          <c:order val="6"/>
          <c:tx>
            <c:strRef>
              <c:f>MAY210715_9!$O$4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MAY210715_9!$AC$15:$AC$21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12A-4CE2-BB7E-20553A488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MAY210715_9_aggr!$D$2</c:f>
              <c:strCache>
                <c:ptCount val="1"/>
                <c:pt idx="0">
                  <c:v>MAY210715_9_aggr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bg1"/>
              </a:solidFill>
            </a:ln>
          </c:spPr>
          <c:invertIfNegative val="0"/>
          <c:cat>
            <c:strRef>
              <c:f>MAY210715_9_aggr!$B$7:$B$33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1.227616771097924</c:v>
                </c:pt>
                <c:pt idx="10">
                  <c:v>4.2066579013066239</c:v>
                </c:pt>
                <c:pt idx="11">
                  <c:v>5.1887279593158748</c:v>
                </c:pt>
                <c:pt idx="12">
                  <c:v>7.8897258562539054</c:v>
                </c:pt>
                <c:pt idx="13">
                  <c:v>9.3827579850489595</c:v>
                </c:pt>
                <c:pt idx="14">
                  <c:v>8.1372040698009389</c:v>
                </c:pt>
                <c:pt idx="15">
                  <c:v>6.441710711565535</c:v>
                </c:pt>
                <c:pt idx="16">
                  <c:v>4.7914695224686676</c:v>
                </c:pt>
                <c:pt idx="17">
                  <c:v>3.505897015717681</c:v>
                </c:pt>
                <c:pt idx="18">
                  <c:v>2.8919611327809442</c:v>
                </c:pt>
                <c:pt idx="19">
                  <c:v>2.8319523622683307</c:v>
                </c:pt>
                <c:pt idx="20">
                  <c:v>3.0142867034412717</c:v>
                </c:pt>
                <c:pt idx="21">
                  <c:v>3.8728737276986629</c:v>
                </c:pt>
                <c:pt idx="22">
                  <c:v>5.8831675398712102</c:v>
                </c:pt>
                <c:pt idx="23">
                  <c:v>5.9593325178295276</c:v>
                </c:pt>
                <c:pt idx="24">
                  <c:v>23.140305121517756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22-42CB-B7AD-F79CD32ABFBA}"/>
            </c:ext>
          </c:extLst>
        </c:ser>
        <c:ser>
          <c:idx val="1"/>
          <c:order val="1"/>
          <c:tx>
            <c:v>aggr</c:v>
          </c:tx>
          <c:spPr>
            <a:solidFill>
              <a:schemeClr val="bg2">
                <a:lumMod val="75000"/>
              </a:schemeClr>
            </a:solidFill>
            <a:ln>
              <a:solidFill>
                <a:schemeClr val="bg1"/>
              </a:solidFill>
            </a:ln>
          </c:spPr>
          <c:invertIfNegative val="0"/>
          <c:val>
            <c:numRef>
              <c:f>MAY210715_9_aggr!$Q$7:$Q$33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1.8371915895400093</c:v>
                </c:pt>
                <c:pt idx="9">
                  <c:v>1.2581311459053297</c:v>
                </c:pt>
                <c:pt idx="10">
                  <c:v>1.3395373118399123</c:v>
                </c:pt>
                <c:pt idx="11">
                  <c:v>0.50056509120689119</c:v>
                </c:pt>
                <c:pt idx="12">
                  <c:v>0.67998817887430352</c:v>
                </c:pt>
                <c:pt idx="13">
                  <c:v>0.54638550515345341</c:v>
                </c:pt>
                <c:pt idx="14">
                  <c:v>0.13246611276420137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22-42CB-B7AD-F79CD32AB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MAY210715_9_aggr!$D$2</c:f>
              <c:strCache>
                <c:ptCount val="1"/>
                <c:pt idx="0">
                  <c:v>MAY210715_9_aggr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MAY210715_9_aggr!$B$7:$B$33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1.227616771097924</c:v>
                </c:pt>
                <c:pt idx="10" formatCode="0.00">
                  <c:v>5.4342746724045483</c:v>
                </c:pt>
                <c:pt idx="11" formatCode="0.00">
                  <c:v>10.623002631720423</c:v>
                </c:pt>
                <c:pt idx="12" formatCode="0.00">
                  <c:v>18.512728487974329</c:v>
                </c:pt>
                <c:pt idx="13" formatCode="0.00">
                  <c:v>27.89548647302329</c:v>
                </c:pt>
                <c:pt idx="14" formatCode="0.00">
                  <c:v>36.032690542824227</c:v>
                </c:pt>
                <c:pt idx="15" formatCode="0.00">
                  <c:v>42.474401254389761</c:v>
                </c:pt>
                <c:pt idx="16" formatCode="0.00">
                  <c:v>47.265870776858428</c:v>
                </c:pt>
                <c:pt idx="17" formatCode="0.00">
                  <c:v>50.771767792576107</c:v>
                </c:pt>
                <c:pt idx="18" formatCode="0.00">
                  <c:v>53.663728925357049</c:v>
                </c:pt>
                <c:pt idx="19" formatCode="0.00">
                  <c:v>56.495681287625381</c:v>
                </c:pt>
                <c:pt idx="20" formatCode="0.00">
                  <c:v>59.509967991066652</c:v>
                </c:pt>
                <c:pt idx="21" formatCode="0.00">
                  <c:v>63.382841718765313</c:v>
                </c:pt>
                <c:pt idx="22" formatCode="0.00">
                  <c:v>69.266009258636529</c:v>
                </c:pt>
                <c:pt idx="23" formatCode="0.00">
                  <c:v>75.225341776466053</c:v>
                </c:pt>
                <c:pt idx="24" formatCode="0.00">
                  <c:v>98.365646897983808</c:v>
                </c:pt>
                <c:pt idx="25" formatCode="0.00">
                  <c:v>98.365646897983808</c:v>
                </c:pt>
                <c:pt idx="26" formatCode="0.00">
                  <c:v>98.365646897983808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29B-4CD4-A432-10B8C23A19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MAY210715_9_aggr!$B$7:$B$33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1.484815864022663</c:v>
                </c:pt>
                <c:pt idx="10">
                  <c:v>6.1860401841774806</c:v>
                </c:pt>
                <c:pt idx="11">
                  <c:v>2.5302647657841142</c:v>
                </c:pt>
                <c:pt idx="12">
                  <c:v>2.1793695652173914</c:v>
                </c:pt>
                <c:pt idx="13">
                  <c:v>0.57142314990512344</c:v>
                </c:pt>
                <c:pt idx="14">
                  <c:v>8.1990846681922191E-2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E0-4041-9E10-22834EB8BA1D}"/>
            </c:ext>
          </c:extLst>
        </c:ser>
        <c:ser>
          <c:idx val="1"/>
          <c:order val="1"/>
          <c:tx>
            <c:strRef>
              <c:f>MAY210715_9_aggr!$I$4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3.8340793201133145</c:v>
                </c:pt>
                <c:pt idx="10">
                  <c:v>10.249715362076183</c:v>
                </c:pt>
                <c:pt idx="11">
                  <c:v>16.456761710794297</c:v>
                </c:pt>
                <c:pt idx="12">
                  <c:v>27.363195652173914</c:v>
                </c:pt>
                <c:pt idx="13">
                  <c:v>36.203738140417457</c:v>
                </c:pt>
                <c:pt idx="14">
                  <c:v>32.386384439359269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E0-4041-9E10-22834EB8BA1D}"/>
            </c:ext>
          </c:extLst>
        </c:ser>
        <c:ser>
          <c:idx val="2"/>
          <c:order val="2"/>
          <c:tx>
            <c:strRef>
              <c:f>MAY210715_9_aggr!$J$4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0.15061099796334013</c:v>
                </c:pt>
                <c:pt idx="12">
                  <c:v>0.40358695652173915</c:v>
                </c:pt>
                <c:pt idx="13">
                  <c:v>0.28571157495256172</c:v>
                </c:pt>
                <c:pt idx="14">
                  <c:v>8.1990846681922191E-2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E0-4041-9E10-22834EB8BA1D}"/>
            </c:ext>
          </c:extLst>
        </c:ser>
        <c:ser>
          <c:idx val="3"/>
          <c:order val="3"/>
          <c:tx>
            <c:strRef>
              <c:f>MAY210715_9_aggr!$K$4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0.26105906313645622</c:v>
                </c:pt>
                <c:pt idx="12">
                  <c:v>1.4529130434782607</c:v>
                </c:pt>
                <c:pt idx="13">
                  <c:v>0.89795066413662239</c:v>
                </c:pt>
                <c:pt idx="14">
                  <c:v>1.5578260869565217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7E0-4041-9E10-22834EB8BA1D}"/>
            </c:ext>
          </c:extLst>
        </c:ser>
        <c:ser>
          <c:idx val="4"/>
          <c:order val="4"/>
          <c:tx>
            <c:strRef>
              <c:f>MAY210715_9_aggr!$L$4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1.0561532021766431</c:v>
                </c:pt>
                <c:pt idx="11">
                  <c:v>0.90366598778004081</c:v>
                </c:pt>
                <c:pt idx="12">
                  <c:v>1.1300434782608697</c:v>
                </c:pt>
                <c:pt idx="13">
                  <c:v>1.7959013282732448</c:v>
                </c:pt>
                <c:pt idx="14">
                  <c:v>1.1478718535469108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7E0-4041-9E10-22834EB8BA1D}"/>
            </c:ext>
          </c:extLst>
        </c:ser>
        <c:ser>
          <c:idx val="6"/>
          <c:order val="5"/>
          <c:tx>
            <c:strRef>
              <c:f>MAY210715_9_aggr!$N$4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0.73427794056090423</c:v>
                </c:pt>
                <c:pt idx="11">
                  <c:v>2.1788391038696537</c:v>
                </c:pt>
                <c:pt idx="12">
                  <c:v>1.6547065217391304</c:v>
                </c:pt>
                <c:pt idx="13">
                  <c:v>0.89795066413662239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7E0-4041-9E10-22834EB8BA1D}"/>
            </c:ext>
          </c:extLst>
        </c:ser>
        <c:ser>
          <c:idx val="7"/>
          <c:order val="6"/>
          <c:tx>
            <c:strRef>
              <c:f>MAY210715_9_aggr!$O$4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7E0-4041-9E10-22834EB8BA1D}"/>
            </c:ext>
          </c:extLst>
        </c:ser>
        <c:ser>
          <c:idx val="5"/>
          <c:order val="7"/>
          <c:tx>
            <c:strRef>
              <c:f>MAY210715_9_aggr!$M$4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7.96</c:v>
                </c:pt>
                <c:pt idx="9">
                  <c:v>5.4511048158640234</c:v>
                </c:pt>
                <c:pt idx="10">
                  <c:v>5.8038133110087902</c:v>
                </c:pt>
                <c:pt idx="11">
                  <c:v>2.1687983706720981</c:v>
                </c:pt>
                <c:pt idx="12">
                  <c:v>2.9461847826086953</c:v>
                </c:pt>
                <c:pt idx="13">
                  <c:v>2.367324478178368</c:v>
                </c:pt>
                <c:pt idx="14">
                  <c:v>0.5739359267734554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7E0-4041-9E10-22834EB8B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MAY210715_9_aggr!$B$7:$B$33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13.786591123701605</c:v>
                </c:pt>
                <c:pt idx="10" formatCode="0.00">
                  <c:v>25.74298869820009</c:v>
                </c:pt>
                <c:pt idx="11" formatCode="0.00">
                  <c:v>10.264765784114052</c:v>
                </c:pt>
                <c:pt idx="12" formatCode="0.00">
                  <c:v>5.8695652173913047</c:v>
                </c:pt>
                <c:pt idx="13" formatCode="0.00">
                  <c:v>1.3282732447817838</c:v>
                </c:pt>
                <c:pt idx="14" formatCode="0.00">
                  <c:v>0.22883295194507999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45-4EBF-9E9A-DF63353D3F58}"/>
            </c:ext>
          </c:extLst>
        </c:ser>
        <c:ser>
          <c:idx val="1"/>
          <c:order val="1"/>
          <c:tx>
            <c:strRef>
              <c:f>MAY210715_9_aggr!$I$4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35.599622285174696</c:v>
                </c:pt>
                <c:pt idx="10" formatCode="0.00">
                  <c:v>42.653830054416083</c:v>
                </c:pt>
                <c:pt idx="11" formatCode="0.00">
                  <c:v>66.761710794297343</c:v>
                </c:pt>
                <c:pt idx="12" formatCode="0.00">
                  <c:v>73.695652173913032</c:v>
                </c:pt>
                <c:pt idx="13" formatCode="0.00">
                  <c:v>84.155597722960152</c:v>
                </c:pt>
                <c:pt idx="14" formatCode="0.00">
                  <c:v>90.389016018306606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45-4EBF-9E9A-DF63353D3F58}"/>
            </c:ext>
          </c:extLst>
        </c:ser>
        <c:ser>
          <c:idx val="2"/>
          <c:order val="2"/>
          <c:tx>
            <c:strRef>
              <c:f>MAY210715_9_aggr!$J$4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0.61099796334012213</c:v>
                </c:pt>
                <c:pt idx="12" formatCode="0.00">
                  <c:v>1.0869565217391304</c:v>
                </c:pt>
                <c:pt idx="13" formatCode="0.00">
                  <c:v>0.66413662239089188</c:v>
                </c:pt>
                <c:pt idx="14" formatCode="0.00">
                  <c:v>0.22883295194507999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45-4EBF-9E9A-DF63353D3F58}"/>
            </c:ext>
          </c:extLst>
        </c:ser>
        <c:ser>
          <c:idx val="3"/>
          <c:order val="3"/>
          <c:tx>
            <c:strRef>
              <c:f>MAY210715_9_aggr!$K$4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1.0590631364562118</c:v>
                </c:pt>
                <c:pt idx="12" formatCode="0.00">
                  <c:v>3.9130434782608687</c:v>
                </c:pt>
                <c:pt idx="13" formatCode="0.00">
                  <c:v>2.0872865275142316</c:v>
                </c:pt>
                <c:pt idx="14" formatCode="0.00">
                  <c:v>4.3478260869565197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545-4EBF-9E9A-DF63353D3F58}"/>
            </c:ext>
          </c:extLst>
        </c:ser>
        <c:ser>
          <c:idx val="4"/>
          <c:order val="4"/>
          <c:tx>
            <c:strRef>
              <c:f>MAY210715_9_aggr!$L$4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4.39514441188782</c:v>
                </c:pt>
                <c:pt idx="11" formatCode="0.00">
                  <c:v>3.6659877800407328</c:v>
                </c:pt>
                <c:pt idx="12" formatCode="0.00">
                  <c:v>3.0434782608695654</c:v>
                </c:pt>
                <c:pt idx="13" formatCode="0.00">
                  <c:v>4.1745730550284632</c:v>
                </c:pt>
                <c:pt idx="14" formatCode="0.00">
                  <c:v>3.2036613272311203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545-4EBF-9E9A-DF63353D3F58}"/>
            </c:ext>
          </c:extLst>
        </c:ser>
        <c:ser>
          <c:idx val="6"/>
          <c:order val="5"/>
          <c:tx>
            <c:strRef>
              <c:f>MAY210715_9_aggr!$N$4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3.0556718292172462</c:v>
                </c:pt>
                <c:pt idx="11" formatCode="0.00">
                  <c:v>8.8391038696537674</c:v>
                </c:pt>
                <c:pt idx="12" formatCode="0.00">
                  <c:v>4.4565217391304346</c:v>
                </c:pt>
                <c:pt idx="13" formatCode="0.00">
                  <c:v>2.0872865275142316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545-4EBF-9E9A-DF63353D3F58}"/>
            </c:ext>
          </c:extLst>
        </c:ser>
        <c:ser>
          <c:idx val="7"/>
          <c:order val="6"/>
          <c:tx>
            <c:strRef>
              <c:f>MAY210715_9_aggr!$O$4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545-4EBF-9E9A-DF63353D3F58}"/>
            </c:ext>
          </c:extLst>
        </c:ser>
        <c:ser>
          <c:idx val="5"/>
          <c:order val="7"/>
          <c:tx>
            <c:strRef>
              <c:f>MAY210715_9_aggr!$M$4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100</c:v>
                </c:pt>
                <c:pt idx="9" formatCode="0.00">
                  <c:v>50.613786591123713</c:v>
                </c:pt>
                <c:pt idx="10" formatCode="0.00">
                  <c:v>24.152365006278782</c:v>
                </c:pt>
                <c:pt idx="11" formatCode="0.00">
                  <c:v>8.7983706720977608</c:v>
                </c:pt>
                <c:pt idx="12" formatCode="0.00">
                  <c:v>7.9347826086956514</c:v>
                </c:pt>
                <c:pt idx="13" formatCode="0.00">
                  <c:v>5.5028462998102459</c:v>
                </c:pt>
                <c:pt idx="14" formatCode="0.00">
                  <c:v>1.6018306636155601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545-4EBF-9E9A-DF63353D3F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MAY210715_9_aggr!$B$7:$B$33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27.915869980879538</c:v>
                </c:pt>
                <c:pt idx="10" formatCode="0.00">
                  <c:v>33.940397350993379</c:v>
                </c:pt>
                <c:pt idx="11" formatCode="0.00">
                  <c:v>11.255024564537738</c:v>
                </c:pt>
                <c:pt idx="12" formatCode="0.00">
                  <c:v>6.3754427390791033</c:v>
                </c:pt>
                <c:pt idx="13" formatCode="0.00">
                  <c:v>1.4056224899598393</c:v>
                </c:pt>
                <c:pt idx="14" formatCode="0.00">
                  <c:v>0.23255813953488369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26-466D-A067-B713E3EE70C2}"/>
            </c:ext>
          </c:extLst>
        </c:ser>
        <c:ser>
          <c:idx val="1"/>
          <c:order val="1"/>
          <c:tx>
            <c:strRef>
              <c:f>MAY210715_9_aggr!$I$4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MAY210715_9_aggr!$AE$7:$AE$33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72.084130019120465</c:v>
                </c:pt>
                <c:pt idx="10" formatCode="0.00">
                  <c:v>56.236203090507736</c:v>
                </c:pt>
                <c:pt idx="11" formatCode="0.00">
                  <c:v>73.202322465386317</c:v>
                </c:pt>
                <c:pt idx="12" formatCode="0.00">
                  <c:v>80.047225501770953</c:v>
                </c:pt>
                <c:pt idx="13" formatCode="0.00">
                  <c:v>89.056224899598377</c:v>
                </c:pt>
                <c:pt idx="14" formatCode="0.00">
                  <c:v>91.860465116279087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26-466D-A067-B713E3EE70C2}"/>
            </c:ext>
          </c:extLst>
        </c:ser>
        <c:ser>
          <c:idx val="2"/>
          <c:order val="2"/>
          <c:tx>
            <c:strRef>
              <c:f>MAY210715_9_aggr!$J$4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MAY210715_9_aggr!$AF$7:$AF$33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0.66994193836534155</c:v>
                </c:pt>
                <c:pt idx="12" formatCode="0.00">
                  <c:v>1.1806375442739079</c:v>
                </c:pt>
                <c:pt idx="13" formatCode="0.00">
                  <c:v>0.70281124497991965</c:v>
                </c:pt>
                <c:pt idx="14" formatCode="0.00">
                  <c:v>0.23255813953488369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26-466D-A067-B713E3EE70C2}"/>
            </c:ext>
          </c:extLst>
        </c:ser>
        <c:ser>
          <c:idx val="3"/>
          <c:order val="3"/>
          <c:tx>
            <c:strRef>
              <c:f>MAY210715_9_aggr!$K$4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MAY210715_9_aggr!$AG$7:$AG$33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1.1612326931665922</c:v>
                </c:pt>
                <c:pt idx="12" formatCode="0.00">
                  <c:v>4.2502951593860683</c:v>
                </c:pt>
                <c:pt idx="13" formatCode="0.00">
                  <c:v>2.2088353413654618</c:v>
                </c:pt>
                <c:pt idx="14" formatCode="0.00">
                  <c:v>4.4186046511627906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A26-466D-A067-B713E3EE70C2}"/>
            </c:ext>
          </c:extLst>
        </c:ser>
        <c:ser>
          <c:idx val="4"/>
          <c:order val="4"/>
          <c:tx>
            <c:strRef>
              <c:f>MAY210715_9_aggr!$L$4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MAY210715_9_aggr!$AH$7:$AH$33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5.7947019867549683</c:v>
                </c:pt>
                <c:pt idx="11" formatCode="0.00">
                  <c:v>4.0196516301920493</c:v>
                </c:pt>
                <c:pt idx="12" formatCode="0.00">
                  <c:v>3.3057851239669427</c:v>
                </c:pt>
                <c:pt idx="13" formatCode="0.00">
                  <c:v>4.4176706827309236</c:v>
                </c:pt>
                <c:pt idx="14" formatCode="0.00">
                  <c:v>3.2558139534883721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A26-466D-A067-B713E3EE70C2}"/>
            </c:ext>
          </c:extLst>
        </c:ser>
        <c:ser>
          <c:idx val="6"/>
          <c:order val="5"/>
          <c:tx>
            <c:strRef>
              <c:f>MAY210715_9_aggr!$N$4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MAY210715_9_aggr!$AJ$7:$AJ$33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4.0286975717439297</c:v>
                </c:pt>
                <c:pt idx="11" formatCode="0.00">
                  <c:v>9.6918267083519414</c:v>
                </c:pt>
                <c:pt idx="12" formatCode="0.00">
                  <c:v>4.8406139315230226</c:v>
                </c:pt>
                <c:pt idx="13" formatCode="0.00">
                  <c:v>2.2088353413654618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A26-466D-A067-B713E3EE70C2}"/>
            </c:ext>
          </c:extLst>
        </c:ser>
        <c:ser>
          <c:idx val="7"/>
          <c:order val="6"/>
          <c:tx>
            <c:strRef>
              <c:f>MAY210715_9_aggr!$O$4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MAY210715_9_aggr!$AK$7:$AK$33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A26-466D-A067-B713E3EE7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MAY210715_9_aggr!$H$4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MAY210715_9_aggr!$AC$15:$AC$21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27.915869980879538</c:v>
                </c:pt>
                <c:pt idx="2">
                  <c:v>33.940397350993379</c:v>
                </c:pt>
                <c:pt idx="3">
                  <c:v>11.255024564537738</c:v>
                </c:pt>
                <c:pt idx="4">
                  <c:v>6.3754427390791033</c:v>
                </c:pt>
                <c:pt idx="5">
                  <c:v>1.4056224899598393</c:v>
                </c:pt>
                <c:pt idx="6">
                  <c:v>0.23255813953488369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DF-467B-8100-7A726FBAC219}"/>
            </c:ext>
          </c:extLst>
        </c:ser>
        <c:ser>
          <c:idx val="1"/>
          <c:order val="1"/>
          <c:tx>
            <c:strRef>
              <c:f>MAY210715_9_aggr!$I$4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MAY210715_9_aggr!$AC$15:$AC$21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72.084130019120465</c:v>
                </c:pt>
                <c:pt idx="2">
                  <c:v>56.236203090507736</c:v>
                </c:pt>
                <c:pt idx="3">
                  <c:v>73.202322465386317</c:v>
                </c:pt>
                <c:pt idx="4">
                  <c:v>80.047225501770953</c:v>
                </c:pt>
                <c:pt idx="5">
                  <c:v>89.056224899598377</c:v>
                </c:pt>
                <c:pt idx="6">
                  <c:v>91.860465116279087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DF-467B-8100-7A726FBAC219}"/>
            </c:ext>
          </c:extLst>
        </c:ser>
        <c:ser>
          <c:idx val="2"/>
          <c:order val="2"/>
          <c:tx>
            <c:strRef>
              <c:f>MAY210715_9_aggr!$J$4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MAY210715_9_aggr!$AC$15:$AC$21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0.66994193836534155</c:v>
                </c:pt>
                <c:pt idx="4">
                  <c:v>1.1806375442739079</c:v>
                </c:pt>
                <c:pt idx="5">
                  <c:v>0.70281124497991965</c:v>
                </c:pt>
                <c:pt idx="6">
                  <c:v>0.23255813953488369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9DF-467B-8100-7A726FBAC219}"/>
            </c:ext>
          </c:extLst>
        </c:ser>
        <c:ser>
          <c:idx val="3"/>
          <c:order val="3"/>
          <c:tx>
            <c:strRef>
              <c:f>MAY210715_9_aggr!$K$4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MAY210715_9_aggr!$AC$15:$AC$21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1.1612326931665922</c:v>
                </c:pt>
                <c:pt idx="4">
                  <c:v>4.2502951593860683</c:v>
                </c:pt>
                <c:pt idx="5">
                  <c:v>2.2088353413654618</c:v>
                </c:pt>
                <c:pt idx="6">
                  <c:v>4.4186046511627906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9DF-467B-8100-7A726FBAC219}"/>
            </c:ext>
          </c:extLst>
        </c:ser>
        <c:ser>
          <c:idx val="4"/>
          <c:order val="4"/>
          <c:tx>
            <c:strRef>
              <c:f>MAY210715_9_aggr!$L$4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MAY210715_9_aggr!$AC$15:$AC$21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5.7947019867549683</c:v>
                </c:pt>
                <c:pt idx="3">
                  <c:v>4.0196516301920493</c:v>
                </c:pt>
                <c:pt idx="4">
                  <c:v>3.3057851239669427</c:v>
                </c:pt>
                <c:pt idx="5">
                  <c:v>4.4176706827309236</c:v>
                </c:pt>
                <c:pt idx="6">
                  <c:v>3.2558139534883721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DF-467B-8100-7A726FBAC219}"/>
            </c:ext>
          </c:extLst>
        </c:ser>
        <c:ser>
          <c:idx val="6"/>
          <c:order val="5"/>
          <c:tx>
            <c:strRef>
              <c:f>MAY210715_9_aggr!$N$4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MAY210715_9_aggr!$AC$15:$AC$21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4.0286975717439297</c:v>
                </c:pt>
                <c:pt idx="3">
                  <c:v>9.6918267083519414</c:v>
                </c:pt>
                <c:pt idx="4">
                  <c:v>4.8406139315230226</c:v>
                </c:pt>
                <c:pt idx="5">
                  <c:v>2.2088353413654618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9DF-467B-8100-7A726FBAC219}"/>
            </c:ext>
          </c:extLst>
        </c:ser>
        <c:ser>
          <c:idx val="7"/>
          <c:order val="6"/>
          <c:tx>
            <c:strRef>
              <c:f>MAY210715_9_aggr!$O$4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MAY210715_9_aggr!$AC$15:$AC$21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9DF-467B-8100-7A726FBAC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MAY210715_9_no_aggr!$D$2</c:f>
              <c:strCache>
                <c:ptCount val="1"/>
                <c:pt idx="0">
                  <c:v>MAY210715_9_no_aggr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MAY210715_9_no_aggr!$D$7:$D$33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1.2480137220782983</c:v>
                </c:pt>
                <c:pt idx="10">
                  <c:v>4.276551859278066</c:v>
                </c:pt>
                <c:pt idx="11">
                  <c:v>5.2749390899621362</c:v>
                </c:pt>
                <c:pt idx="12">
                  <c:v>8.0208142832999769</c:v>
                </c:pt>
                <c:pt idx="13">
                  <c:v>9.5386532605025511</c:v>
                </c:pt>
                <c:pt idx="14">
                  <c:v>8.2724043671873897</c:v>
                </c:pt>
                <c:pt idx="15">
                  <c:v>6.5487402510007477</c:v>
                </c:pt>
                <c:pt idx="16">
                  <c:v>4.8710801723674511</c:v>
                </c:pt>
                <c:pt idx="17">
                  <c:v>3.5641477754461257</c:v>
                </c:pt>
                <c:pt idx="18">
                  <c:v>2.9400112986398916</c:v>
                </c:pt>
                <c:pt idx="19">
                  <c:v>2.8790054775986809</c:v>
                </c:pt>
                <c:pt idx="20">
                  <c:v>3.0643693184546681</c:v>
                </c:pt>
                <c:pt idx="21">
                  <c:v>3.9372218348904537</c:v>
                </c:pt>
                <c:pt idx="22">
                  <c:v>5.9809168397710168</c:v>
                </c:pt>
                <c:pt idx="23">
                  <c:v>6.0583473049387075</c:v>
                </c:pt>
                <c:pt idx="24">
                  <c:v>23.524783144583843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90-4EDF-9A4E-66562C09A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MAY210715_9_no_aggr!$D$2</c:f>
              <c:strCache>
                <c:ptCount val="1"/>
                <c:pt idx="0">
                  <c:v>MAY210715_9_no_aggr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MAY210715_9_no_aggr!$E$7:$E$33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1.2480137220782983</c:v>
                </c:pt>
                <c:pt idx="10" formatCode="0.00">
                  <c:v>5.5245655813563648</c:v>
                </c:pt>
                <c:pt idx="11" formatCode="0.00">
                  <c:v>10.799504671318502</c:v>
                </c:pt>
                <c:pt idx="12" formatCode="0.00">
                  <c:v>18.820318954618479</c:v>
                </c:pt>
                <c:pt idx="13" formatCode="0.00">
                  <c:v>28.358972215121028</c:v>
                </c:pt>
                <c:pt idx="14" formatCode="0.00">
                  <c:v>36.63137658230842</c:v>
                </c:pt>
                <c:pt idx="15" formatCode="0.00">
                  <c:v>43.180116833309171</c:v>
                </c:pt>
                <c:pt idx="16" formatCode="0.00">
                  <c:v>48.05119700567662</c:v>
                </c:pt>
                <c:pt idx="17" formatCode="0.00">
                  <c:v>51.615344781122744</c:v>
                </c:pt>
                <c:pt idx="18" formatCode="0.00">
                  <c:v>54.555356079762632</c:v>
                </c:pt>
                <c:pt idx="19" formatCode="0.00">
                  <c:v>57.434361557361314</c:v>
                </c:pt>
                <c:pt idx="20" formatCode="0.00">
                  <c:v>60.49873087581598</c:v>
                </c:pt>
                <c:pt idx="21" formatCode="0.00">
                  <c:v>64.435952710706431</c:v>
                </c:pt>
                <c:pt idx="22" formatCode="0.00">
                  <c:v>70.416869550477443</c:v>
                </c:pt>
                <c:pt idx="23" formatCode="0.00">
                  <c:v>76.47521685541615</c:v>
                </c:pt>
                <c:pt idx="24" formatCode="0.00">
                  <c:v>100</c:v>
                </c:pt>
                <c:pt idx="25" formatCode="0.00">
                  <c:v>100</c:v>
                </c:pt>
                <c:pt idx="26" formatCode="0.00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A1-4868-A2F8-A4D4BF772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MAY210715_9_no_aggr!$H$7:$H$33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1.484815864022663</c:v>
                </c:pt>
                <c:pt idx="10">
                  <c:v>6.1860401841774806</c:v>
                </c:pt>
                <c:pt idx="11">
                  <c:v>2.5302647657841142</c:v>
                </c:pt>
                <c:pt idx="12">
                  <c:v>2.1793695652173914</c:v>
                </c:pt>
                <c:pt idx="13">
                  <c:v>0.57142314990512344</c:v>
                </c:pt>
                <c:pt idx="14">
                  <c:v>8.1990846681922191E-2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4C-453D-8C11-A921614CCE77}"/>
            </c:ext>
          </c:extLst>
        </c:ser>
        <c:ser>
          <c:idx val="1"/>
          <c:order val="1"/>
          <c:tx>
            <c:strRef>
              <c:f>MAY210715_9_no_aggr!$I$4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3.8340793201133145</c:v>
                </c:pt>
                <c:pt idx="10">
                  <c:v>10.249715362076183</c:v>
                </c:pt>
                <c:pt idx="11">
                  <c:v>16.456761710794297</c:v>
                </c:pt>
                <c:pt idx="12">
                  <c:v>27.363195652173914</c:v>
                </c:pt>
                <c:pt idx="13">
                  <c:v>36.203738140417457</c:v>
                </c:pt>
                <c:pt idx="14">
                  <c:v>32.386384439359269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4C-453D-8C11-A921614CCE77}"/>
            </c:ext>
          </c:extLst>
        </c:ser>
        <c:ser>
          <c:idx val="2"/>
          <c:order val="2"/>
          <c:tx>
            <c:strRef>
              <c:f>MAY210715_9_no_aggr!$J$4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0.15061099796334013</c:v>
                </c:pt>
                <c:pt idx="12">
                  <c:v>0.40358695652173915</c:v>
                </c:pt>
                <c:pt idx="13">
                  <c:v>0.28571157495256172</c:v>
                </c:pt>
                <c:pt idx="14">
                  <c:v>8.1990846681922191E-2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4C-453D-8C11-A921614CCE77}"/>
            </c:ext>
          </c:extLst>
        </c:ser>
        <c:ser>
          <c:idx val="3"/>
          <c:order val="3"/>
          <c:tx>
            <c:strRef>
              <c:f>MAY210715_9_no_aggr!$K$4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0.26105906313645622</c:v>
                </c:pt>
                <c:pt idx="12">
                  <c:v>1.4529130434782607</c:v>
                </c:pt>
                <c:pt idx="13">
                  <c:v>0.89795066413662239</c:v>
                </c:pt>
                <c:pt idx="14">
                  <c:v>1.5578260869565217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A4C-453D-8C11-A921614CCE77}"/>
            </c:ext>
          </c:extLst>
        </c:ser>
        <c:ser>
          <c:idx val="4"/>
          <c:order val="4"/>
          <c:tx>
            <c:strRef>
              <c:f>MAY210715_9_no_aggr!$L$4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1.0561532021766431</c:v>
                </c:pt>
                <c:pt idx="11">
                  <c:v>0.90366598778004081</c:v>
                </c:pt>
                <c:pt idx="12">
                  <c:v>1.1300434782608697</c:v>
                </c:pt>
                <c:pt idx="13">
                  <c:v>1.7959013282732448</c:v>
                </c:pt>
                <c:pt idx="14">
                  <c:v>1.1478718535469108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4C-453D-8C11-A921614CCE77}"/>
            </c:ext>
          </c:extLst>
        </c:ser>
        <c:ser>
          <c:idx val="6"/>
          <c:order val="5"/>
          <c:tx>
            <c:strRef>
              <c:f>MAY210715_9_no_aggr!$N$4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0.73427794056090423</c:v>
                </c:pt>
                <c:pt idx="11">
                  <c:v>2.1788391038696537</c:v>
                </c:pt>
                <c:pt idx="12">
                  <c:v>1.6547065217391304</c:v>
                </c:pt>
                <c:pt idx="13">
                  <c:v>0.89795066413662239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A4C-453D-8C11-A921614CCE77}"/>
            </c:ext>
          </c:extLst>
        </c:ser>
        <c:ser>
          <c:idx val="7"/>
          <c:order val="6"/>
          <c:tx>
            <c:strRef>
              <c:f>MAY210715_9_no_aggr!$O$4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A4C-453D-8C11-A921614CCE77}"/>
            </c:ext>
          </c:extLst>
        </c:ser>
        <c:ser>
          <c:idx val="5"/>
          <c:order val="7"/>
          <c:tx>
            <c:strRef>
              <c:f>MAY210715_9_no_aggr!$M$4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A4C-453D-8C11-A921614CCE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MAY210715_9_no_aggr!$H$4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MAY210715_9_no_aggr!$S$7:$S$33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27.915869980879542</c:v>
                </c:pt>
                <c:pt idx="10" formatCode="0.00">
                  <c:v>33.940397350993379</c:v>
                </c:pt>
                <c:pt idx="11" formatCode="0.00">
                  <c:v>11.25502456453774</c:v>
                </c:pt>
                <c:pt idx="12" formatCode="0.00">
                  <c:v>6.3754427390791033</c:v>
                </c:pt>
                <c:pt idx="13" formatCode="0.00">
                  <c:v>1.4056224899598395</c:v>
                </c:pt>
                <c:pt idx="14" formatCode="0.00">
                  <c:v>0.23255813953488363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87-4428-91D4-FC32E567816A}"/>
            </c:ext>
          </c:extLst>
        </c:ser>
        <c:ser>
          <c:idx val="1"/>
          <c:order val="1"/>
          <c:tx>
            <c:strRef>
              <c:f>MAY210715_9_no_aggr!$I$4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72.084130019120465</c:v>
                </c:pt>
                <c:pt idx="10" formatCode="0.00">
                  <c:v>56.236203090507729</c:v>
                </c:pt>
                <c:pt idx="11" formatCode="0.00">
                  <c:v>73.202322465386331</c:v>
                </c:pt>
                <c:pt idx="12" formatCode="0.00">
                  <c:v>80.047225501770953</c:v>
                </c:pt>
                <c:pt idx="13" formatCode="0.00">
                  <c:v>89.056224899598391</c:v>
                </c:pt>
                <c:pt idx="14" formatCode="0.00">
                  <c:v>91.860465116279045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87-4428-91D4-FC32E567816A}"/>
            </c:ext>
          </c:extLst>
        </c:ser>
        <c:ser>
          <c:idx val="2"/>
          <c:order val="2"/>
          <c:tx>
            <c:strRef>
              <c:f>MAY210715_9_no_aggr!$J$4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0.66994193836534166</c:v>
                </c:pt>
                <c:pt idx="12" formatCode="0.00">
                  <c:v>1.1806375442739079</c:v>
                </c:pt>
                <c:pt idx="13" formatCode="0.00">
                  <c:v>0.70281124497991976</c:v>
                </c:pt>
                <c:pt idx="14" formatCode="0.00">
                  <c:v>0.23255813953488363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87-4428-91D4-FC32E567816A}"/>
            </c:ext>
          </c:extLst>
        </c:ser>
        <c:ser>
          <c:idx val="3"/>
          <c:order val="3"/>
          <c:tx>
            <c:strRef>
              <c:f>MAY210715_9_no_aggr!$K$4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1.1612326931665924</c:v>
                </c:pt>
                <c:pt idx="12" formatCode="0.00">
                  <c:v>4.2502951593860674</c:v>
                </c:pt>
                <c:pt idx="13" formatCode="0.00">
                  <c:v>2.2088353413654618</c:v>
                </c:pt>
                <c:pt idx="14" formatCode="0.00">
                  <c:v>4.4186046511627888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87-4428-91D4-FC32E567816A}"/>
            </c:ext>
          </c:extLst>
        </c:ser>
        <c:ser>
          <c:idx val="4"/>
          <c:order val="4"/>
          <c:tx>
            <c:strRef>
              <c:f>MAY210715_9_no_aggr!$L$4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5.7947019867549674</c:v>
                </c:pt>
                <c:pt idx="11" formatCode="0.00">
                  <c:v>4.0196516301920502</c:v>
                </c:pt>
                <c:pt idx="12" formatCode="0.00">
                  <c:v>3.3057851239669422</c:v>
                </c:pt>
                <c:pt idx="13" formatCode="0.00">
                  <c:v>4.4176706827309236</c:v>
                </c:pt>
                <c:pt idx="14" formatCode="0.00">
                  <c:v>3.2558139534883712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87-4428-91D4-FC32E567816A}"/>
            </c:ext>
          </c:extLst>
        </c:ser>
        <c:ser>
          <c:idx val="6"/>
          <c:order val="5"/>
          <c:tx>
            <c:strRef>
              <c:f>MAY210715_9_no_aggr!$N$4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4.0286975717439297</c:v>
                </c:pt>
                <c:pt idx="11" formatCode="0.00">
                  <c:v>9.6918267083519432</c:v>
                </c:pt>
                <c:pt idx="12" formatCode="0.00">
                  <c:v>4.8406139315230217</c:v>
                </c:pt>
                <c:pt idx="13" formatCode="0.00">
                  <c:v>2.2088353413654618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887-4428-91D4-FC32E567816A}"/>
            </c:ext>
          </c:extLst>
        </c:ser>
        <c:ser>
          <c:idx val="7"/>
          <c:order val="6"/>
          <c:tx>
            <c:strRef>
              <c:f>MAY210715_9_no_aggr!$O$4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87-4428-91D4-FC32E567816A}"/>
            </c:ext>
          </c:extLst>
        </c:ser>
        <c:ser>
          <c:idx val="5"/>
          <c:order val="7"/>
          <c:tx>
            <c:strRef>
              <c:f>MAY210715_9_no_aggr!$M$4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MAY210715_9_no_aggr!$X$7:$X$33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0.00">
                  <c:v>0</c:v>
                </c:pt>
                <c:pt idx="6" formatCode="0.00">
                  <c:v>0</c:v>
                </c:pt>
                <c:pt idx="7" formatCode="0.00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87-4428-91D4-FC32E56781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MAY210715_9_no_aggr!$H$4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MAY210715_9_no_aggr!$B$7:$B$33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4.5</c:v>
                </c:pt>
                <c:pt idx="25">
                  <c:v>5.0</c:v>
                </c:pt>
                <c:pt idx="26">
                  <c:v>&gt;6</c:v>
                </c:pt>
              </c:strCache>
            </c:strRef>
          </c:cat>
          <c:val>
            <c:numRef>
              <c:f>MAY210715_9_no_aggr!$AD$7:$AD$33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27.915869980879542</c:v>
                </c:pt>
                <c:pt idx="10" formatCode="0.00">
                  <c:v>33.940397350993372</c:v>
                </c:pt>
                <c:pt idx="11" formatCode="0.00">
                  <c:v>11.25502456453774</c:v>
                </c:pt>
                <c:pt idx="12" formatCode="0.00">
                  <c:v>6.3754427390791033</c:v>
                </c:pt>
                <c:pt idx="13" formatCode="0.00">
                  <c:v>1.4056224899598397</c:v>
                </c:pt>
                <c:pt idx="14" formatCode="0.00">
                  <c:v>0.23255813953488366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0F-46ED-AC7F-2241218F8ECD}"/>
            </c:ext>
          </c:extLst>
        </c:ser>
        <c:ser>
          <c:idx val="1"/>
          <c:order val="1"/>
          <c:tx>
            <c:strRef>
              <c:f>MAY210715_9_no_aggr!$I$4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MAY210715_9_no_aggr!$AE$7:$AE$33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72.084130019120465</c:v>
                </c:pt>
                <c:pt idx="10" formatCode="0.00">
                  <c:v>56.236203090507729</c:v>
                </c:pt>
                <c:pt idx="11" formatCode="0.00">
                  <c:v>73.202322465386345</c:v>
                </c:pt>
                <c:pt idx="12" formatCode="0.00">
                  <c:v>80.047225501770953</c:v>
                </c:pt>
                <c:pt idx="13" formatCode="0.00">
                  <c:v>89.056224899598377</c:v>
                </c:pt>
                <c:pt idx="14" formatCode="0.00">
                  <c:v>91.860465116279059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0F-46ED-AC7F-2241218F8ECD}"/>
            </c:ext>
          </c:extLst>
        </c:ser>
        <c:ser>
          <c:idx val="2"/>
          <c:order val="2"/>
          <c:tx>
            <c:strRef>
              <c:f>MAY210715_9_no_aggr!$J$4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MAY210715_9_no_aggr!$AF$7:$AF$33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0.66994193836534177</c:v>
                </c:pt>
                <c:pt idx="12" formatCode="0.00">
                  <c:v>1.1806375442739079</c:v>
                </c:pt>
                <c:pt idx="13" formatCode="0.00">
                  <c:v>0.70281124497991987</c:v>
                </c:pt>
                <c:pt idx="14" formatCode="0.00">
                  <c:v>0.23255813953488366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0F-46ED-AC7F-2241218F8ECD}"/>
            </c:ext>
          </c:extLst>
        </c:ser>
        <c:ser>
          <c:idx val="3"/>
          <c:order val="3"/>
          <c:tx>
            <c:strRef>
              <c:f>MAY210715_9_no_aggr!$K$4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MAY210715_9_no_aggr!$AG$7:$AG$33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1.1612326931665924</c:v>
                </c:pt>
                <c:pt idx="12" formatCode="0.00">
                  <c:v>4.2502951593860674</c:v>
                </c:pt>
                <c:pt idx="13" formatCode="0.00">
                  <c:v>2.2088353413654618</c:v>
                </c:pt>
                <c:pt idx="14" formatCode="0.00">
                  <c:v>4.4186046511627897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E0F-46ED-AC7F-2241218F8ECD}"/>
            </c:ext>
          </c:extLst>
        </c:ser>
        <c:ser>
          <c:idx val="4"/>
          <c:order val="4"/>
          <c:tx>
            <c:strRef>
              <c:f>MAY210715_9_no_aggr!$L$4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MAY210715_9_no_aggr!$AH$7:$AH$33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5.7947019867549665</c:v>
                </c:pt>
                <c:pt idx="11" formatCode="0.00">
                  <c:v>4.0196516301920511</c:v>
                </c:pt>
                <c:pt idx="12" formatCode="0.00">
                  <c:v>3.3057851239669422</c:v>
                </c:pt>
                <c:pt idx="13" formatCode="0.00">
                  <c:v>4.4176706827309236</c:v>
                </c:pt>
                <c:pt idx="14" formatCode="0.00">
                  <c:v>3.2558139534883717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E0F-46ED-AC7F-2241218F8ECD}"/>
            </c:ext>
          </c:extLst>
        </c:ser>
        <c:ser>
          <c:idx val="6"/>
          <c:order val="5"/>
          <c:tx>
            <c:strRef>
              <c:f>MAY210715_9_no_aggr!$N$4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MAY210715_9_no_aggr!$AJ$7:$AJ$33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4.0286975717439297</c:v>
                </c:pt>
                <c:pt idx="11" formatCode="0.00">
                  <c:v>9.6918267083519449</c:v>
                </c:pt>
                <c:pt idx="12" formatCode="0.00">
                  <c:v>4.8406139315230217</c:v>
                </c:pt>
                <c:pt idx="13" formatCode="0.00">
                  <c:v>2.2088353413654618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E0F-46ED-AC7F-2241218F8ECD}"/>
            </c:ext>
          </c:extLst>
        </c:ser>
        <c:ser>
          <c:idx val="7"/>
          <c:order val="6"/>
          <c:tx>
            <c:strRef>
              <c:f>MAY210715_9_no_aggr!$O$4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MAY210715_9_no_aggr!$AK$7:$AK$33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E0F-46ED-AC7F-2241218F8E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MAY210715_9_no_aggr!$H$4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MAY210715_9_no_aggr!$AD$15:$AD$21</c:f>
              <c:numCache>
                <c:formatCode>0.00</c:formatCode>
                <c:ptCount val="7"/>
                <c:pt idx="0">
                  <c:v>0</c:v>
                </c:pt>
                <c:pt idx="1">
                  <c:v>27.915869980879542</c:v>
                </c:pt>
                <c:pt idx="2">
                  <c:v>33.940397350993372</c:v>
                </c:pt>
                <c:pt idx="3">
                  <c:v>11.25502456453774</c:v>
                </c:pt>
                <c:pt idx="4">
                  <c:v>6.3754427390791033</c:v>
                </c:pt>
                <c:pt idx="5">
                  <c:v>1.4056224899598397</c:v>
                </c:pt>
                <c:pt idx="6">
                  <c:v>0.23255813953488366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2B-4346-916F-7C1C1D1DCBBD}"/>
            </c:ext>
          </c:extLst>
        </c:ser>
        <c:ser>
          <c:idx val="1"/>
          <c:order val="1"/>
          <c:tx>
            <c:strRef>
              <c:f>MAY210715_9_no_aggr!$I$4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MAY210715_9_no_aggr!$AE$15:$AE$21</c:f>
              <c:numCache>
                <c:formatCode>0.00</c:formatCode>
                <c:ptCount val="7"/>
                <c:pt idx="0">
                  <c:v>0</c:v>
                </c:pt>
                <c:pt idx="1">
                  <c:v>72.084130019120465</c:v>
                </c:pt>
                <c:pt idx="2">
                  <c:v>56.236203090507729</c:v>
                </c:pt>
                <c:pt idx="3">
                  <c:v>73.202322465386345</c:v>
                </c:pt>
                <c:pt idx="4">
                  <c:v>80.047225501770953</c:v>
                </c:pt>
                <c:pt idx="5">
                  <c:v>89.056224899598377</c:v>
                </c:pt>
                <c:pt idx="6">
                  <c:v>91.860465116279059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2B-4346-916F-7C1C1D1DCBBD}"/>
            </c:ext>
          </c:extLst>
        </c:ser>
        <c:ser>
          <c:idx val="2"/>
          <c:order val="2"/>
          <c:tx>
            <c:strRef>
              <c:f>MAY210715_9_no_aggr!$J$4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MAY210715_9_no_aggr!$AF$15:$AF$21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0.66994193836534177</c:v>
                </c:pt>
                <c:pt idx="4">
                  <c:v>1.1806375442739079</c:v>
                </c:pt>
                <c:pt idx="5">
                  <c:v>0.70281124497991987</c:v>
                </c:pt>
                <c:pt idx="6">
                  <c:v>0.23255813953488366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2B-4346-916F-7C1C1D1DCBBD}"/>
            </c:ext>
          </c:extLst>
        </c:ser>
        <c:ser>
          <c:idx val="3"/>
          <c:order val="3"/>
          <c:tx>
            <c:strRef>
              <c:f>MAY210715_9_no_aggr!$K$4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MAY210715_9_no_aggr!$AG$15:$AG$21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1.1612326931665924</c:v>
                </c:pt>
                <c:pt idx="4">
                  <c:v>4.2502951593860674</c:v>
                </c:pt>
                <c:pt idx="5">
                  <c:v>2.2088353413654618</c:v>
                </c:pt>
                <c:pt idx="6">
                  <c:v>4.4186046511627897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72B-4346-916F-7C1C1D1DCBBD}"/>
            </c:ext>
          </c:extLst>
        </c:ser>
        <c:ser>
          <c:idx val="4"/>
          <c:order val="4"/>
          <c:tx>
            <c:strRef>
              <c:f>MAY210715_9_no_aggr!$L$4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MAY210715_9_no_aggr!$AH$15:$AH$21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5.7947019867549665</c:v>
                </c:pt>
                <c:pt idx="3">
                  <c:v>4.0196516301920511</c:v>
                </c:pt>
                <c:pt idx="4">
                  <c:v>3.3057851239669422</c:v>
                </c:pt>
                <c:pt idx="5">
                  <c:v>4.4176706827309236</c:v>
                </c:pt>
                <c:pt idx="6">
                  <c:v>3.2558139534883717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2B-4346-916F-7C1C1D1DCBBD}"/>
            </c:ext>
          </c:extLst>
        </c:ser>
        <c:ser>
          <c:idx val="6"/>
          <c:order val="5"/>
          <c:tx>
            <c:strRef>
              <c:f>MAY210715_9_no_aggr!$N$4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MAY210715_9_no_aggr!$AJ$15:$AJ$21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4.0286975717439297</c:v>
                </c:pt>
                <c:pt idx="3">
                  <c:v>9.6918267083519449</c:v>
                </c:pt>
                <c:pt idx="4">
                  <c:v>4.8406139315230217</c:v>
                </c:pt>
                <c:pt idx="5">
                  <c:v>2.2088353413654618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72B-4346-916F-7C1C1D1DCBBD}"/>
            </c:ext>
          </c:extLst>
        </c:ser>
        <c:ser>
          <c:idx val="7"/>
          <c:order val="6"/>
          <c:tx>
            <c:strRef>
              <c:f>MAY210715_9_no_aggr!$O$4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MAY210715_9_no_aggr!$AC$15:$AC$21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MAY210715_9_no_aggr!$AK$15:$AK$21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2B-4346-916F-7C1C1D1DCB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930454735815426"/>
          <c:y val="3.3977357346377308E-2"/>
        </c:manualLayout>
      </c:layout>
      <c:overlay val="0"/>
      <c:txPr>
        <a:bodyPr/>
        <a:lstStyle/>
        <a:p>
          <a:pPr>
            <a:defRPr sz="1000" b="1"/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784659441548031"/>
          <c:y val="0.13467499745751202"/>
          <c:w val="0.83896246824510012"/>
          <c:h val="0.673374987287560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MAY210715_10!$D$2</c:f>
              <c:strCache>
                <c:ptCount val="1"/>
                <c:pt idx="0">
                  <c:v>MAY210715_10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MAY210715_10!$B$7:$B$33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MAY210715_10!$D$7:$D$33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5.2614119475168257</c:v>
                </c:pt>
                <c:pt idx="7">
                  <c:v>4.7481034648322575</c:v>
                </c:pt>
                <c:pt idx="8">
                  <c:v>11.519759757662525</c:v>
                </c:pt>
                <c:pt idx="9">
                  <c:v>11.68911663800403</c:v>
                </c:pt>
                <c:pt idx="10">
                  <c:v>11.887281647475794</c:v>
                </c:pt>
                <c:pt idx="11">
                  <c:v>9.9745964679487731</c:v>
                </c:pt>
                <c:pt idx="12">
                  <c:v>8.9305200303794798</c:v>
                </c:pt>
                <c:pt idx="13">
                  <c:v>7.5826487765274839</c:v>
                </c:pt>
                <c:pt idx="14">
                  <c:v>6.3927857460868944</c:v>
                </c:pt>
                <c:pt idx="15">
                  <c:v>4.9445225270840059</c:v>
                </c:pt>
                <c:pt idx="16">
                  <c:v>3.743310839713315</c:v>
                </c:pt>
                <c:pt idx="17">
                  <c:v>2.7463749770844421</c:v>
                </c:pt>
                <c:pt idx="18">
                  <c:v>1.8297526865762845</c:v>
                </c:pt>
                <c:pt idx="19">
                  <c:v>1.3941388551824077</c:v>
                </c:pt>
                <c:pt idx="20">
                  <c:v>0.90614660718806461</c:v>
                </c:pt>
                <c:pt idx="21">
                  <c:v>0.7533762254367049</c:v>
                </c:pt>
                <c:pt idx="22">
                  <c:v>0.65647615472584253</c:v>
                </c:pt>
                <c:pt idx="23">
                  <c:v>0.97860341681870955</c:v>
                </c:pt>
                <c:pt idx="24">
                  <c:v>4.0610732337561437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0D-4D4A-A751-D4E754CA4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1705078258658745"/>
              <c:y val="0.8988486937445099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 (%)</a:t>
                </a:r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0727609293251752"/>
          <c:y val="0.10921425510465679"/>
          <c:w val="0.88348740799858116"/>
          <c:h val="0.75346681587432773"/>
        </c:manualLayout>
      </c:layout>
      <c:lineChart>
        <c:grouping val="standard"/>
        <c:varyColors val="0"/>
        <c:ser>
          <c:idx val="1"/>
          <c:order val="0"/>
          <c:tx>
            <c:strRef>
              <c:f>MAY210715_10!$D$2</c:f>
              <c:strCache>
                <c:ptCount val="1"/>
                <c:pt idx="0">
                  <c:v>MAY210715_10</c:v>
                </c:pt>
              </c:strCache>
            </c:strRef>
          </c:tx>
          <c:spPr>
            <a:ln w="12700">
              <a:solidFill>
                <a:srgbClr val="DD0806"/>
              </a:solidFill>
              <a:prstDash val="solid"/>
            </a:ln>
          </c:spPr>
          <c:marker>
            <c:symbol val="square"/>
            <c:size val="7"/>
            <c:spPr>
              <a:noFill/>
              <a:ln w="9525">
                <a:noFill/>
              </a:ln>
            </c:spPr>
          </c:marker>
          <c:cat>
            <c:strRef>
              <c:f>MAY210715_10!$B$7:$B$33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MAY210715_10!$E$7:$E$33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">
                  <c:v>0</c:v>
                </c:pt>
                <c:pt idx="4" formatCode="0.00">
                  <c:v>0</c:v>
                </c:pt>
                <c:pt idx="5" formatCode="0.00">
                  <c:v>0</c:v>
                </c:pt>
                <c:pt idx="6" formatCode="0.00">
                  <c:v>5.2614119475168257</c:v>
                </c:pt>
                <c:pt idx="7" formatCode="0.00">
                  <c:v>10.009515412349083</c:v>
                </c:pt>
                <c:pt idx="8" formatCode="0.00">
                  <c:v>21.529275170011609</c:v>
                </c:pt>
                <c:pt idx="9" formatCode="0.00">
                  <c:v>33.218391808015639</c:v>
                </c:pt>
                <c:pt idx="10" formatCode="0.00">
                  <c:v>45.105673455491434</c:v>
                </c:pt>
                <c:pt idx="11" formatCode="0.00">
                  <c:v>55.080269923440206</c:v>
                </c:pt>
                <c:pt idx="12" formatCode="0.00">
                  <c:v>64.010789953819682</c:v>
                </c:pt>
                <c:pt idx="13" formatCode="0.00">
                  <c:v>71.59343873034716</c:v>
                </c:pt>
                <c:pt idx="14" formatCode="0.00">
                  <c:v>77.98622447643406</c:v>
                </c:pt>
                <c:pt idx="15" formatCode="0.00">
                  <c:v>82.930747003518064</c:v>
                </c:pt>
                <c:pt idx="16" formatCode="0.00">
                  <c:v>86.674057843231381</c:v>
                </c:pt>
                <c:pt idx="17" formatCode="0.00">
                  <c:v>89.420432820315824</c:v>
                </c:pt>
                <c:pt idx="18" formatCode="0.00">
                  <c:v>91.250185506892109</c:v>
                </c:pt>
                <c:pt idx="19" formatCode="0.00">
                  <c:v>92.644324362074514</c:v>
                </c:pt>
                <c:pt idx="20" formatCode="0.00">
                  <c:v>93.550470969262577</c:v>
                </c:pt>
                <c:pt idx="21" formatCode="0.00">
                  <c:v>94.303847194699287</c:v>
                </c:pt>
                <c:pt idx="22" formatCode="0.00">
                  <c:v>94.960323349425124</c:v>
                </c:pt>
                <c:pt idx="23" formatCode="0.00">
                  <c:v>95.938926766243839</c:v>
                </c:pt>
                <c:pt idx="24" formatCode="0.00">
                  <c:v>99.999999999999986</c:v>
                </c:pt>
                <c:pt idx="25" formatCode="0.00">
                  <c:v>99.999999999999986</c:v>
                </c:pt>
                <c:pt idx="26" formatCode="0.00">
                  <c:v>99.999999999999986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58-44FE-9650-6FEC770827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2552712"/>
        <c:axId val="1"/>
      </c:lineChart>
      <c:catAx>
        <c:axId val="422552712"/>
        <c:scaling>
          <c:orientation val="minMax"/>
        </c:scaling>
        <c:delete val="0"/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 sz="1000" b="1" i="0" baseline="0">
                    <a:effectLst/>
                  </a:rPr>
                  <a:t>Diameters (Φ)</a:t>
                </a:r>
                <a:endParaRPr lang="en-GB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1895431474794664"/>
              <c:y val="0.91395534025681013"/>
            </c:manualLayout>
          </c:layout>
          <c:overlay val="0"/>
        </c:title>
        <c:numFmt formatCode="General" sourceLinked="1"/>
        <c:majorTickMark val="in"/>
        <c:minorTickMark val="in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-5400000" vert="horz"/>
          <a:lstStyle/>
          <a:p>
            <a:pPr>
              <a:defRPr sz="5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1"/>
        <c:crossesAt val="-8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minorGridlines>
          <c:spPr>
            <a:ln w="3175">
              <a:solidFill>
                <a:srgbClr val="C0C0C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1100"/>
                </a:pPr>
                <a:r>
                  <a:rPr lang="en-GB" sz="1100" b="1"/>
                  <a:t>Cumulative weight (%)</a:t>
                </a:r>
              </a:p>
            </c:rich>
          </c:tx>
          <c:overlay val="0"/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anose="020B0604020202020204" pitchFamily="34" charset="0"/>
                <a:ea typeface="Times New Roman"/>
                <a:cs typeface="Arial" panose="020B0604020202020204" pitchFamily="34" charset="0"/>
              </a:defRPr>
            </a:pPr>
            <a:endParaRPr lang="fr-FR"/>
          </a:p>
        </c:txPr>
        <c:crossAx val="422552712"/>
        <c:crosses val="autoZero"/>
        <c:crossBetween val="between"/>
        <c:minorUnit val="10"/>
      </c:valAx>
      <c:spPr>
        <a:solidFill>
          <a:schemeClr val="bg1"/>
        </a:solidFill>
        <a:ln w="15875">
          <a:solidFill>
            <a:schemeClr val="tx1"/>
          </a:solidFill>
        </a:ln>
      </c:spPr>
    </c:plotArea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7951236182519462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MAY210715_10!$H$4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MAY210715_10!$H$7:$H$33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6.7701096709870399</c:v>
                </c:pt>
                <c:pt idx="7">
                  <c:v>30.705162953415577</c:v>
                </c:pt>
                <c:pt idx="8">
                  <c:v>85.381166464155527</c:v>
                </c:pt>
                <c:pt idx="9">
                  <c:v>65.05547237610422</c:v>
                </c:pt>
                <c:pt idx="10">
                  <c:v>57.628874669020306</c:v>
                </c:pt>
                <c:pt idx="11">
                  <c:v>42.076406124093481</c:v>
                </c:pt>
                <c:pt idx="12">
                  <c:v>38.085714285714282</c:v>
                </c:pt>
                <c:pt idx="13">
                  <c:v>27.079416590701914</c:v>
                </c:pt>
                <c:pt idx="14">
                  <c:v>24.045671641791049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3F-4D1A-9EC0-E31688975C16}"/>
            </c:ext>
          </c:extLst>
        </c:ser>
        <c:ser>
          <c:idx val="1"/>
          <c:order val="1"/>
          <c:tx>
            <c:strRef>
              <c:f>MAY210715_10!$I$4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MAY210715_10!$I$7:$I$33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26.329317048853444</c:v>
                </c:pt>
                <c:pt idx="7">
                  <c:v>13.439767998526975</c:v>
                </c:pt>
                <c:pt idx="8">
                  <c:v>25.704541312272173</c:v>
                </c:pt>
                <c:pt idx="9">
                  <c:v>37.128731846084747</c:v>
                </c:pt>
                <c:pt idx="10">
                  <c:v>50.017135922330091</c:v>
                </c:pt>
                <c:pt idx="11">
                  <c:v>50.777107171635777</c:v>
                </c:pt>
                <c:pt idx="12">
                  <c:v>42.248571428571424</c:v>
                </c:pt>
                <c:pt idx="13">
                  <c:v>40.856663628076582</c:v>
                </c:pt>
                <c:pt idx="14">
                  <c:v>38.098336886993614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3F-4D1A-9EC0-E31688975C16}"/>
            </c:ext>
          </c:extLst>
        </c:ser>
        <c:ser>
          <c:idx val="2"/>
          <c:order val="2"/>
          <c:tx>
            <c:strRef>
              <c:f>MAY210715_10!$J$4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MAY210715_10!$J$7:$J$33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0.25038614298323036</c:v>
                </c:pt>
                <c:pt idx="11">
                  <c:v>0</c:v>
                </c:pt>
                <c:pt idx="12">
                  <c:v>1.1514285714285712</c:v>
                </c:pt>
                <c:pt idx="13">
                  <c:v>0</c:v>
                </c:pt>
                <c:pt idx="14">
                  <c:v>0.15614072494669512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3F-4D1A-9EC0-E31688975C16}"/>
            </c:ext>
          </c:extLst>
        </c:ser>
        <c:ser>
          <c:idx val="3"/>
          <c:order val="3"/>
          <c:tx>
            <c:strRef>
              <c:f>MAY210715_10!$K$4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MAY210715_10!$K$7:$K$33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2.5854860267314703</c:v>
                </c:pt>
                <c:pt idx="9">
                  <c:v>8.9313445126515951</c:v>
                </c:pt>
                <c:pt idx="10">
                  <c:v>7.5015688437775827</c:v>
                </c:pt>
                <c:pt idx="11">
                  <c:v>4.8797582594681712</c:v>
                </c:pt>
                <c:pt idx="12">
                  <c:v>4.4285714285714279</c:v>
                </c:pt>
                <c:pt idx="13">
                  <c:v>2.9296444849589793</c:v>
                </c:pt>
                <c:pt idx="14">
                  <c:v>3.5912366737739876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C3F-4D1A-9EC0-E31688975C16}"/>
            </c:ext>
          </c:extLst>
        </c:ser>
        <c:ser>
          <c:idx val="4"/>
          <c:order val="4"/>
          <c:tx>
            <c:strRef>
              <c:f>MAY210715_10!$L$4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MAY210715_10!$L$7:$L$33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27.170573280159523</c:v>
                </c:pt>
                <c:pt idx="7">
                  <c:v>10.245069048057449</c:v>
                </c:pt>
                <c:pt idx="8">
                  <c:v>18.288806196840824</c:v>
                </c:pt>
                <c:pt idx="9">
                  <c:v>22.784451265159458</c:v>
                </c:pt>
                <c:pt idx="10">
                  <c:v>20.77203442188879</c:v>
                </c:pt>
                <c:pt idx="11">
                  <c:v>16.526728444802579</c:v>
                </c:pt>
                <c:pt idx="12">
                  <c:v>16.385714285714283</c:v>
                </c:pt>
                <c:pt idx="13">
                  <c:v>15.994275296262536</c:v>
                </c:pt>
                <c:pt idx="14">
                  <c:v>7.3386140724946705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C3F-4D1A-9EC0-E31688975C16}"/>
            </c:ext>
          </c:extLst>
        </c:ser>
        <c:ser>
          <c:idx val="6"/>
          <c:order val="5"/>
          <c:tx>
            <c:strRef>
              <c:f>MAY210715_10!$N$4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MAY210715_10!$N$7:$N$33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C3F-4D1A-9EC0-E31688975C16}"/>
            </c:ext>
          </c:extLst>
        </c:ser>
        <c:ser>
          <c:idx val="7"/>
          <c:order val="6"/>
          <c:tx>
            <c:strRef>
              <c:f>MAY210715_10!$O$4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MAY210715_10!$O$7:$O$33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C3F-4D1A-9EC0-E31688975C16}"/>
            </c:ext>
          </c:extLst>
        </c:ser>
        <c:ser>
          <c:idx val="5"/>
          <c:order val="7"/>
          <c:tx>
            <c:strRef>
              <c:f>MAY210715_10!$M$4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MAY210715_10!$G$7:$G$33</c:f>
              <c:strCache>
                <c:ptCount val="27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&gt;4.0</c:v>
                </c:pt>
                <c:pt idx="25">
                  <c:v>0.0</c:v>
                </c:pt>
                <c:pt idx="26">
                  <c:v>0.0</c:v>
                </c:pt>
              </c:strCache>
            </c:strRef>
          </c:cat>
          <c:val>
            <c:numRef>
              <c:f>MAY210715_10!$M$7:$M$33</c:f>
              <c:numCache>
                <c:formatCode>0.00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C3F-4D1A-9EC0-E31688975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0089933334"/>
              <c:y val="0.90876148639511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(g)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none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2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80598693826321"/>
          <c:h val="0.29985684201151186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noFill/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MAY210715_10!$H$4</c:f>
              <c:strCache>
                <c:ptCount val="1"/>
                <c:pt idx="0">
                  <c:v>Pumices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MAY210715_10!$B$7:$B$33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MAY210715_10!$S$7:$S$33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11.232967763376537</c:v>
                </c:pt>
                <c:pt idx="7">
                  <c:v>56.453691769471554</c:v>
                </c:pt>
                <c:pt idx="8" formatCode="0.00">
                  <c:v>64.702308626974485</c:v>
                </c:pt>
                <c:pt idx="9" formatCode="0.00">
                  <c:v>48.585117532564759</c:v>
                </c:pt>
                <c:pt idx="10" formatCode="0.00">
                  <c:v>42.321270962047663</c:v>
                </c:pt>
                <c:pt idx="11" formatCode="0.00">
                  <c:v>36.825141015310237</c:v>
                </c:pt>
                <c:pt idx="12" formatCode="0.00">
                  <c:v>37.229437229437231</c:v>
                </c:pt>
                <c:pt idx="13" formatCode="0.00">
                  <c:v>31.175934366453959</c:v>
                </c:pt>
                <c:pt idx="14" formatCode="0.00">
                  <c:v>32.835820895522389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D8-43AC-84A6-142C0CBAF83F}"/>
            </c:ext>
          </c:extLst>
        </c:ser>
        <c:ser>
          <c:idx val="1"/>
          <c:order val="1"/>
          <c:tx>
            <c:strRef>
              <c:f>MAY210715_10!$I$4</c:f>
              <c:strCache>
                <c:ptCount val="1"/>
                <c:pt idx="0">
                  <c:v>Dense juveniles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MAY210715_10!$T$7:$T$33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43.685609837155205</c:v>
                </c:pt>
                <c:pt idx="7">
                  <c:v>24.709998158718466</c:v>
                </c:pt>
                <c:pt idx="8" formatCode="0.00">
                  <c:v>19.479040097205345</c:v>
                </c:pt>
                <c:pt idx="9" formatCode="0.00">
                  <c:v>27.72870190148226</c:v>
                </c:pt>
                <c:pt idx="10" formatCode="0.00">
                  <c:v>36.731391585760505</c:v>
                </c:pt>
                <c:pt idx="11" formatCode="0.00">
                  <c:v>44.439967767929083</c:v>
                </c:pt>
                <c:pt idx="12" formatCode="0.00">
                  <c:v>41.298701298701296</c:v>
                </c:pt>
                <c:pt idx="13" formatCode="0.00">
                  <c:v>47.037374658158619</c:v>
                </c:pt>
                <c:pt idx="14" formatCode="0.00">
                  <c:v>52.025586353944568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D8-43AC-84A6-142C0CBAF83F}"/>
            </c:ext>
          </c:extLst>
        </c:ser>
        <c:ser>
          <c:idx val="2"/>
          <c:order val="2"/>
          <c:tx>
            <c:strRef>
              <c:f>MAY210715_10!$J$4</c:f>
              <c:strCache>
                <c:ptCount val="1"/>
                <c:pt idx="0">
                  <c:v>Obsidian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ln>
              <a:solidFill>
                <a:schemeClr val="tx1"/>
              </a:solidFill>
            </a:ln>
          </c:spPr>
          <c:invertIfNegative val="0"/>
          <c:val>
            <c:numRef>
              <c:f>MAY210715_10!$U$7:$U$33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0.18387761106207706</c:v>
                </c:pt>
                <c:pt idx="11" formatCode="0.00">
                  <c:v>0</c:v>
                </c:pt>
                <c:pt idx="12" formatCode="0.00">
                  <c:v>1.1255411255411256</c:v>
                </c:pt>
                <c:pt idx="13" formatCode="0.00">
                  <c:v>0</c:v>
                </c:pt>
                <c:pt idx="14" formatCode="0.00">
                  <c:v>0.21321961620469082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D8-43AC-84A6-142C0CBAF83F}"/>
            </c:ext>
          </c:extLst>
        </c:ser>
        <c:ser>
          <c:idx val="3"/>
          <c:order val="3"/>
          <c:tx>
            <c:strRef>
              <c:f>MAY210715_10!$K$4</c:f>
              <c:strCache>
                <c:ptCount val="1"/>
                <c:pt idx="0">
                  <c:v>Coral fragments</c:v>
                </c:pt>
              </c:strCache>
            </c:strRef>
          </c:tx>
          <c:spPr>
            <a:pattFill prst="pct50">
              <a:fgClr>
                <a:schemeClr val="bg1"/>
              </a:fgClr>
              <a:bgClr>
                <a:schemeClr val="tx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MAY210715_10!$V$7:$V$33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1.9592952612393688</c:v>
                </c:pt>
                <c:pt idx="9" formatCode="0.00">
                  <c:v>6.670160203623297</c:v>
                </c:pt>
                <c:pt idx="10" formatCode="0.00">
                  <c:v>5.5089732274198298</c:v>
                </c:pt>
                <c:pt idx="11" formatCode="0.00">
                  <c:v>4.2707493956486697</c:v>
                </c:pt>
                <c:pt idx="12" formatCode="0.00">
                  <c:v>4.329004329004329</c:v>
                </c:pt>
                <c:pt idx="13" formatCode="0.00">
                  <c:v>3.372835004557885</c:v>
                </c:pt>
                <c:pt idx="14" formatCode="0.00">
                  <c:v>4.9040511727078888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8D8-43AC-84A6-142C0CBAF83F}"/>
            </c:ext>
          </c:extLst>
        </c:ser>
        <c:ser>
          <c:idx val="4"/>
          <c:order val="4"/>
          <c:tx>
            <c:strRef>
              <c:f>MAY210715_10!$L$4</c:f>
              <c:strCache>
                <c:ptCount val="1"/>
                <c:pt idx="0">
                  <c:v>Mafic clasts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MAY210715_10!$W$7:$W$33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45.081422399468266</c:v>
                </c:pt>
                <c:pt idx="7">
                  <c:v>18.836310071809979</c:v>
                </c:pt>
                <c:pt idx="8" formatCode="0.00">
                  <c:v>13.859356014580802</c:v>
                </c:pt>
                <c:pt idx="9" formatCode="0.00">
                  <c:v>17.016020362329694</c:v>
                </c:pt>
                <c:pt idx="10" formatCode="0.00">
                  <c:v>15.254486613709911</c:v>
                </c:pt>
                <c:pt idx="11" formatCode="0.00">
                  <c:v>14.464141821112005</c:v>
                </c:pt>
                <c:pt idx="12" formatCode="0.00">
                  <c:v>16.017316017316016</c:v>
                </c:pt>
                <c:pt idx="13" formatCode="0.00">
                  <c:v>18.413855970829534</c:v>
                </c:pt>
                <c:pt idx="14" formatCode="0.00">
                  <c:v>10.021321961620467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8D8-43AC-84A6-142C0CBAF83F}"/>
            </c:ext>
          </c:extLst>
        </c:ser>
        <c:ser>
          <c:idx val="6"/>
          <c:order val="5"/>
          <c:tx>
            <c:strRef>
              <c:f>MAY210715_10!$N$4</c:f>
              <c:strCache>
                <c:ptCount val="1"/>
                <c:pt idx="0">
                  <c:v>Accretionnary lapilli</c:v>
                </c:pt>
              </c:strCache>
            </c:strRef>
          </c:tx>
          <c:spPr>
            <a:pattFill prst="lg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MAY210715_10!$Y$7:$Y$33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8D8-43AC-84A6-142C0CBAF83F}"/>
            </c:ext>
          </c:extLst>
        </c:ser>
        <c:ser>
          <c:idx val="7"/>
          <c:order val="6"/>
          <c:tx>
            <c:strRef>
              <c:f>MAY210715_10!$O$4</c:f>
              <c:strCache>
                <c:ptCount val="1"/>
                <c:pt idx="0">
                  <c:v>Crystals</c:v>
                </c:pt>
              </c:strCache>
            </c:strRef>
          </c:tx>
          <c:spPr>
            <a:pattFill prst="ltVert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MAY210715_10!$Z$7:$Z$33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8D8-43AC-84A6-142C0CBAF83F}"/>
            </c:ext>
          </c:extLst>
        </c:ser>
        <c:ser>
          <c:idx val="5"/>
          <c:order val="7"/>
          <c:tx>
            <c:strRef>
              <c:f>MAY210715_10!$M$4</c:f>
              <c:strCache>
                <c:ptCount val="1"/>
                <c:pt idx="0">
                  <c:v>Aggregate</c:v>
                </c:pt>
              </c:strCache>
            </c:strRef>
          </c:tx>
          <c:spPr>
            <a:pattFill prst="wdUpDiag">
              <a:fgClr>
                <a:schemeClr val="bg2">
                  <a:lumMod val="7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MAY210715_10!$X$7:$X$33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8D8-43AC-84A6-142C0CBAF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MAY210715_10!$H$4</c:f>
              <c:strCache>
                <c:ptCount val="1"/>
                <c:pt idx="0">
                  <c:v>Pumices</c:v>
                </c:pt>
              </c:strCache>
            </c:strRef>
          </c:tx>
          <c:invertIfNegative val="0"/>
          <c:cat>
            <c:strRef>
              <c:f>MAY210715_10!$B$7:$B$33</c:f>
              <c:strCache>
                <c:ptCount val="25"/>
                <c:pt idx="0">
                  <c:v>-7.5</c:v>
                </c:pt>
                <c:pt idx="1">
                  <c:v>-7.0</c:v>
                </c:pt>
                <c:pt idx="2">
                  <c:v>-6.5</c:v>
                </c:pt>
                <c:pt idx="3">
                  <c:v>-6.0</c:v>
                </c:pt>
                <c:pt idx="4">
                  <c:v>-5.5</c:v>
                </c:pt>
                <c:pt idx="5">
                  <c:v>-5.0</c:v>
                </c:pt>
                <c:pt idx="6">
                  <c:v>-4.5</c:v>
                </c:pt>
                <c:pt idx="7">
                  <c:v>-4.0</c:v>
                </c:pt>
                <c:pt idx="8">
                  <c:v>-3.5</c:v>
                </c:pt>
                <c:pt idx="9">
                  <c:v>-3.0</c:v>
                </c:pt>
                <c:pt idx="10">
                  <c:v>-2.5</c:v>
                </c:pt>
                <c:pt idx="11">
                  <c:v>-2.0</c:v>
                </c:pt>
                <c:pt idx="12">
                  <c:v>-1.5</c:v>
                </c:pt>
                <c:pt idx="13">
                  <c:v>-1.0</c:v>
                </c:pt>
                <c:pt idx="14">
                  <c:v>-0.5</c:v>
                </c:pt>
                <c:pt idx="15">
                  <c:v>0.0</c:v>
                </c:pt>
                <c:pt idx="16">
                  <c:v>0.5</c:v>
                </c:pt>
                <c:pt idx="17">
                  <c:v>1.0</c:v>
                </c:pt>
                <c:pt idx="18">
                  <c:v>1.5</c:v>
                </c:pt>
                <c:pt idx="19">
                  <c:v>2.0</c:v>
                </c:pt>
                <c:pt idx="20">
                  <c:v>2.5</c:v>
                </c:pt>
                <c:pt idx="21">
                  <c:v>3.0</c:v>
                </c:pt>
                <c:pt idx="22">
                  <c:v>3.5</c:v>
                </c:pt>
                <c:pt idx="23">
                  <c:v>4.0</c:v>
                </c:pt>
                <c:pt idx="24">
                  <c:v>&gt; 4.0</c:v>
                </c:pt>
              </c:strCache>
            </c:strRef>
          </c:cat>
          <c:val>
            <c:numRef>
              <c:f>MAY210715_10!$AD$7:$AD$33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11.232967763376537</c:v>
                </c:pt>
                <c:pt idx="7">
                  <c:v>56.453691769471554</c:v>
                </c:pt>
                <c:pt idx="8" formatCode="0.00">
                  <c:v>64.702308626974485</c:v>
                </c:pt>
                <c:pt idx="9" formatCode="0.00">
                  <c:v>48.585117532564745</c:v>
                </c:pt>
                <c:pt idx="10" formatCode="0.00">
                  <c:v>42.32127096204767</c:v>
                </c:pt>
                <c:pt idx="11" formatCode="0.00">
                  <c:v>36.825141015310237</c:v>
                </c:pt>
                <c:pt idx="12" formatCode="0.00">
                  <c:v>37.229437229437231</c:v>
                </c:pt>
                <c:pt idx="13" formatCode="0.00">
                  <c:v>31.175934366453959</c:v>
                </c:pt>
                <c:pt idx="14" formatCode="0.00">
                  <c:v>32.835820895522382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E4-4229-914E-502838D9A704}"/>
            </c:ext>
          </c:extLst>
        </c:ser>
        <c:ser>
          <c:idx val="1"/>
          <c:order val="1"/>
          <c:tx>
            <c:strRef>
              <c:f>MAY210715_10!$I$4</c:f>
              <c:strCache>
                <c:ptCount val="1"/>
                <c:pt idx="0">
                  <c:v>Dense juveniles</c:v>
                </c:pt>
              </c:strCache>
            </c:strRef>
          </c:tx>
          <c:invertIfNegative val="0"/>
          <c:val>
            <c:numRef>
              <c:f>MAY210715_10!$AE$7:$AE$33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43.685609837155205</c:v>
                </c:pt>
                <c:pt idx="7">
                  <c:v>24.709998158718466</c:v>
                </c:pt>
                <c:pt idx="8" formatCode="0.00">
                  <c:v>19.479040097205349</c:v>
                </c:pt>
                <c:pt idx="9" formatCode="0.00">
                  <c:v>27.728701901482253</c:v>
                </c:pt>
                <c:pt idx="10" formatCode="0.00">
                  <c:v>36.731391585760512</c:v>
                </c:pt>
                <c:pt idx="11" formatCode="0.00">
                  <c:v>44.439967767929083</c:v>
                </c:pt>
                <c:pt idx="12" formatCode="0.00">
                  <c:v>41.298701298701296</c:v>
                </c:pt>
                <c:pt idx="13" formatCode="0.00">
                  <c:v>47.037374658158612</c:v>
                </c:pt>
                <c:pt idx="14" formatCode="0.00">
                  <c:v>52.025586353944561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E4-4229-914E-502838D9A704}"/>
            </c:ext>
          </c:extLst>
        </c:ser>
        <c:ser>
          <c:idx val="2"/>
          <c:order val="2"/>
          <c:tx>
            <c:strRef>
              <c:f>MAY210715_10!$J$4</c:f>
              <c:strCache>
                <c:ptCount val="1"/>
                <c:pt idx="0">
                  <c:v>Obsidian</c:v>
                </c:pt>
              </c:strCache>
            </c:strRef>
          </c:tx>
          <c:invertIfNegative val="0"/>
          <c:val>
            <c:numRef>
              <c:f>MAY210715_10!$AF$7:$AF$33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0.18387761106207709</c:v>
                </c:pt>
                <c:pt idx="11" formatCode="0.00">
                  <c:v>0</c:v>
                </c:pt>
                <c:pt idx="12" formatCode="0.00">
                  <c:v>1.1255411255411256</c:v>
                </c:pt>
                <c:pt idx="13" formatCode="0.00">
                  <c:v>0</c:v>
                </c:pt>
                <c:pt idx="14" formatCode="0.00">
                  <c:v>0.21321961620469077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E4-4229-914E-502838D9A704}"/>
            </c:ext>
          </c:extLst>
        </c:ser>
        <c:ser>
          <c:idx val="3"/>
          <c:order val="3"/>
          <c:tx>
            <c:strRef>
              <c:f>MAY210715_10!$K$4</c:f>
              <c:strCache>
                <c:ptCount val="1"/>
                <c:pt idx="0">
                  <c:v>Coral fragments</c:v>
                </c:pt>
              </c:strCache>
            </c:strRef>
          </c:tx>
          <c:invertIfNegative val="0"/>
          <c:val>
            <c:numRef>
              <c:f>MAY210715_10!$AG$7:$AG$33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1.959295261239369</c:v>
                </c:pt>
                <c:pt idx="9" formatCode="0.00">
                  <c:v>6.670160203623297</c:v>
                </c:pt>
                <c:pt idx="10" formatCode="0.00">
                  <c:v>5.5089732274198306</c:v>
                </c:pt>
                <c:pt idx="11" formatCode="0.00">
                  <c:v>4.2707493956486697</c:v>
                </c:pt>
                <c:pt idx="12" formatCode="0.00">
                  <c:v>4.329004329004329</c:v>
                </c:pt>
                <c:pt idx="13" formatCode="0.00">
                  <c:v>3.372835004557885</c:v>
                </c:pt>
                <c:pt idx="14" formatCode="0.00">
                  <c:v>4.904051172707887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E4-4229-914E-502838D9A704}"/>
            </c:ext>
          </c:extLst>
        </c:ser>
        <c:ser>
          <c:idx val="4"/>
          <c:order val="4"/>
          <c:tx>
            <c:strRef>
              <c:f>MAY210715_10!$L$4</c:f>
              <c:strCache>
                <c:ptCount val="1"/>
                <c:pt idx="0">
                  <c:v>Mafic clasts</c:v>
                </c:pt>
              </c:strCache>
            </c:strRef>
          </c:tx>
          <c:invertIfNegative val="0"/>
          <c:val>
            <c:numRef>
              <c:f>MAY210715_10!$AH$7:$AH$33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45.081422399468266</c:v>
                </c:pt>
                <c:pt idx="7">
                  <c:v>18.836310071809979</c:v>
                </c:pt>
                <c:pt idx="8" formatCode="0.00">
                  <c:v>13.859356014580806</c:v>
                </c:pt>
                <c:pt idx="9" formatCode="0.00">
                  <c:v>17.016020362329691</c:v>
                </c:pt>
                <c:pt idx="10" formatCode="0.00">
                  <c:v>15.254486613709915</c:v>
                </c:pt>
                <c:pt idx="11" formatCode="0.00">
                  <c:v>14.464141821112005</c:v>
                </c:pt>
                <c:pt idx="12" formatCode="0.00">
                  <c:v>16.017316017316016</c:v>
                </c:pt>
                <c:pt idx="13" formatCode="0.00">
                  <c:v>18.413855970829534</c:v>
                </c:pt>
                <c:pt idx="14" formatCode="0.00">
                  <c:v>10.021321961620465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1E4-4229-914E-502838D9A704}"/>
            </c:ext>
          </c:extLst>
        </c:ser>
        <c:ser>
          <c:idx val="6"/>
          <c:order val="5"/>
          <c:tx>
            <c:strRef>
              <c:f>MAY210715_10!$N$4</c:f>
              <c:strCache>
                <c:ptCount val="1"/>
                <c:pt idx="0">
                  <c:v>Accretionnary lapilli</c:v>
                </c:pt>
              </c:strCache>
            </c:strRef>
          </c:tx>
          <c:invertIfNegative val="0"/>
          <c:val>
            <c:numRef>
              <c:f>MAY210715_10!$AJ$7:$AJ$33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1E4-4229-914E-502838D9A704}"/>
            </c:ext>
          </c:extLst>
        </c:ser>
        <c:ser>
          <c:idx val="7"/>
          <c:order val="6"/>
          <c:tx>
            <c:strRef>
              <c:f>MAY210715_10!$O$4</c:f>
              <c:strCache>
                <c:ptCount val="1"/>
                <c:pt idx="0">
                  <c:v>Crystals</c:v>
                </c:pt>
              </c:strCache>
            </c:strRef>
          </c:tx>
          <c:invertIfNegative val="0"/>
          <c:val>
            <c:numRef>
              <c:f>MAY210715_10!$AK$7:$AK$33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 formatCode="0.00">
                  <c:v>0</c:v>
                </c:pt>
                <c:pt idx="9" formatCode="0.00">
                  <c:v>0</c:v>
                </c:pt>
                <c:pt idx="10" formatCode="0.00">
                  <c:v>0</c:v>
                </c:pt>
                <c:pt idx="11" formatCode="0.00">
                  <c:v>0</c:v>
                </c:pt>
                <c:pt idx="12" formatCode="0.00">
                  <c:v>0</c:v>
                </c:pt>
                <c:pt idx="13" formatCode="0.00">
                  <c:v>0</c:v>
                </c:pt>
                <c:pt idx="14" formatCode="0.00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1E4-4229-914E-502838D9A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22548776"/>
        <c:axId val="1"/>
      </c:bar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267754242802405"/>
          <c:h val="0.29744299268299607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60205884869292"/>
          <c:y val="2.9487107685220542E-2"/>
          <c:w val="0.86767730805074483"/>
          <c:h val="0.85620146844916745"/>
        </c:manualLayout>
      </c:layout>
      <c:areaChart>
        <c:grouping val="stacked"/>
        <c:varyColors val="0"/>
        <c:ser>
          <c:idx val="0"/>
          <c:order val="0"/>
          <c:tx>
            <c:strRef>
              <c:f>MAY210715_10!$H$4</c:f>
              <c:strCache>
                <c:ptCount val="1"/>
                <c:pt idx="0">
                  <c:v>Pumices</c:v>
                </c:pt>
              </c:strCache>
            </c:strRef>
          </c:tx>
          <c:cat>
            <c:numRef>
              <c:f>MAY210715_10!$AC$15:$AC$21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MAY210715_10!$AD$15:$AD$21</c:f>
              <c:numCache>
                <c:formatCode>0.00</c:formatCode>
                <c:ptCount val="7"/>
                <c:pt idx="0">
                  <c:v>64.702308626974485</c:v>
                </c:pt>
                <c:pt idx="1">
                  <c:v>48.585117532564745</c:v>
                </c:pt>
                <c:pt idx="2">
                  <c:v>42.32127096204767</c:v>
                </c:pt>
                <c:pt idx="3">
                  <c:v>36.825141015310237</c:v>
                </c:pt>
                <c:pt idx="4">
                  <c:v>37.229437229437231</c:v>
                </c:pt>
                <c:pt idx="5">
                  <c:v>31.175934366453959</c:v>
                </c:pt>
                <c:pt idx="6">
                  <c:v>32.835820895522382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30-4D92-BAC2-D78F5A648F34}"/>
            </c:ext>
          </c:extLst>
        </c:ser>
        <c:ser>
          <c:idx val="1"/>
          <c:order val="1"/>
          <c:tx>
            <c:strRef>
              <c:f>MAY210715_10!$I$4</c:f>
              <c:strCache>
                <c:ptCount val="1"/>
                <c:pt idx="0">
                  <c:v>Dense juveniles</c:v>
                </c:pt>
              </c:strCache>
            </c:strRef>
          </c:tx>
          <c:cat>
            <c:numRef>
              <c:f>MAY210715_10!$AC$15:$AC$21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MAY210715_10!$AE$15:$AE$21</c:f>
              <c:numCache>
                <c:formatCode>0.00</c:formatCode>
                <c:ptCount val="7"/>
                <c:pt idx="0">
                  <c:v>19.479040097205349</c:v>
                </c:pt>
                <c:pt idx="1">
                  <c:v>27.728701901482253</c:v>
                </c:pt>
                <c:pt idx="2">
                  <c:v>36.731391585760512</c:v>
                </c:pt>
                <c:pt idx="3">
                  <c:v>44.439967767929083</c:v>
                </c:pt>
                <c:pt idx="4">
                  <c:v>41.298701298701296</c:v>
                </c:pt>
                <c:pt idx="5">
                  <c:v>47.037374658158612</c:v>
                </c:pt>
                <c:pt idx="6">
                  <c:v>52.025586353944561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30-4D92-BAC2-D78F5A648F34}"/>
            </c:ext>
          </c:extLst>
        </c:ser>
        <c:ser>
          <c:idx val="2"/>
          <c:order val="2"/>
          <c:tx>
            <c:strRef>
              <c:f>MAY210715_10!$J$4</c:f>
              <c:strCache>
                <c:ptCount val="1"/>
                <c:pt idx="0">
                  <c:v>Obsidian</c:v>
                </c:pt>
              </c:strCache>
            </c:strRef>
          </c:tx>
          <c:cat>
            <c:numRef>
              <c:f>MAY210715_10!$AC$15:$AC$21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MAY210715_10!$AF$15:$AF$21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0.18387761106207709</c:v>
                </c:pt>
                <c:pt idx="3">
                  <c:v>0</c:v>
                </c:pt>
                <c:pt idx="4">
                  <c:v>1.1255411255411256</c:v>
                </c:pt>
                <c:pt idx="5">
                  <c:v>0</c:v>
                </c:pt>
                <c:pt idx="6">
                  <c:v>0.21321961620469077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B30-4D92-BAC2-D78F5A648F34}"/>
            </c:ext>
          </c:extLst>
        </c:ser>
        <c:ser>
          <c:idx val="3"/>
          <c:order val="3"/>
          <c:tx>
            <c:strRef>
              <c:f>MAY210715_10!$K$4</c:f>
              <c:strCache>
                <c:ptCount val="1"/>
                <c:pt idx="0">
                  <c:v>Coral fragments</c:v>
                </c:pt>
              </c:strCache>
            </c:strRef>
          </c:tx>
          <c:cat>
            <c:numRef>
              <c:f>MAY210715_10!$AC$15:$AC$21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MAY210715_10!$AG$15:$AG$21</c:f>
              <c:numCache>
                <c:formatCode>0.00</c:formatCode>
                <c:ptCount val="7"/>
                <c:pt idx="0">
                  <c:v>1.959295261239369</c:v>
                </c:pt>
                <c:pt idx="1">
                  <c:v>6.670160203623297</c:v>
                </c:pt>
                <c:pt idx="2">
                  <c:v>5.5089732274198306</c:v>
                </c:pt>
                <c:pt idx="3">
                  <c:v>4.2707493956486697</c:v>
                </c:pt>
                <c:pt idx="4">
                  <c:v>4.329004329004329</c:v>
                </c:pt>
                <c:pt idx="5">
                  <c:v>3.372835004557885</c:v>
                </c:pt>
                <c:pt idx="6">
                  <c:v>4.904051172707887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B30-4D92-BAC2-D78F5A648F34}"/>
            </c:ext>
          </c:extLst>
        </c:ser>
        <c:ser>
          <c:idx val="4"/>
          <c:order val="4"/>
          <c:tx>
            <c:strRef>
              <c:f>MAY210715_10!$L$4</c:f>
              <c:strCache>
                <c:ptCount val="1"/>
                <c:pt idx="0">
                  <c:v>Mafic clasts</c:v>
                </c:pt>
              </c:strCache>
            </c:strRef>
          </c:tx>
          <c:cat>
            <c:numRef>
              <c:f>MAY210715_10!$AC$15:$AC$21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MAY210715_10!$AH$15:$AH$21</c:f>
              <c:numCache>
                <c:formatCode>0.00</c:formatCode>
                <c:ptCount val="7"/>
                <c:pt idx="0">
                  <c:v>13.859356014580806</c:v>
                </c:pt>
                <c:pt idx="1">
                  <c:v>17.016020362329691</c:v>
                </c:pt>
                <c:pt idx="2">
                  <c:v>15.254486613709915</c:v>
                </c:pt>
                <c:pt idx="3">
                  <c:v>14.464141821112005</c:v>
                </c:pt>
                <c:pt idx="4">
                  <c:v>16.017316017316016</c:v>
                </c:pt>
                <c:pt idx="5">
                  <c:v>18.413855970829534</c:v>
                </c:pt>
                <c:pt idx="6">
                  <c:v>10.021321961620465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B30-4D92-BAC2-D78F5A648F34}"/>
            </c:ext>
          </c:extLst>
        </c:ser>
        <c:ser>
          <c:idx val="6"/>
          <c:order val="5"/>
          <c:tx>
            <c:strRef>
              <c:f>MAY210715_10!$N$4</c:f>
              <c:strCache>
                <c:ptCount val="1"/>
                <c:pt idx="0">
                  <c:v>Accretionnary lapilli</c:v>
                </c:pt>
              </c:strCache>
            </c:strRef>
          </c:tx>
          <c:cat>
            <c:numRef>
              <c:f>MAY210715_10!$AC$15:$AC$21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MAY210715_10!$AJ$15:$AJ$21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B30-4D92-BAC2-D78F5A648F34}"/>
            </c:ext>
          </c:extLst>
        </c:ser>
        <c:ser>
          <c:idx val="7"/>
          <c:order val="6"/>
          <c:tx>
            <c:strRef>
              <c:f>MAY210715_10!$O$4</c:f>
              <c:strCache>
                <c:ptCount val="1"/>
                <c:pt idx="0">
                  <c:v>Crystals</c:v>
                </c:pt>
              </c:strCache>
            </c:strRef>
          </c:tx>
          <c:cat>
            <c:numRef>
              <c:f>MAY210715_10!$AC$15:$AC$21</c:f>
              <c:numCache>
                <c:formatCode>0.0</c:formatCode>
                <c:ptCount val="7"/>
                <c:pt idx="0">
                  <c:v>-3.5</c:v>
                </c:pt>
                <c:pt idx="1">
                  <c:v>-3</c:v>
                </c:pt>
                <c:pt idx="2">
                  <c:v>-2.5</c:v>
                </c:pt>
                <c:pt idx="3">
                  <c:v>-2</c:v>
                </c:pt>
                <c:pt idx="4">
                  <c:v>-1.5</c:v>
                </c:pt>
                <c:pt idx="5">
                  <c:v>-1</c:v>
                </c:pt>
                <c:pt idx="6">
                  <c:v>-0.5</c:v>
                </c:pt>
              </c:numCache>
            </c:numRef>
          </c:cat>
          <c:val>
            <c:numRef>
              <c:f>MAY210715_10!$AK$15:$AK$21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B30-4D92-BAC2-D78F5A648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548776"/>
        <c:axId val="1"/>
      </c:areaChart>
      <c:catAx>
        <c:axId val="422548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GB" sz="1000" b="1" i="0" u="none" strike="noStrike" baseline="0">
                    <a:solidFill>
                      <a:srgbClr val="000000"/>
                    </a:solidFill>
                    <a:latin typeface="Arial"/>
                    <a:cs typeface="Arial"/>
                  </a:rPr>
                  <a:t>Diameters (Φ)</a:t>
                </a:r>
              </a:p>
            </c:rich>
          </c:tx>
          <c:layout>
            <c:manualLayout>
              <c:xMode val="edge"/>
              <c:yMode val="edge"/>
              <c:x val="0.4337030266137859"/>
              <c:y val="0.9339113077527426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5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"/>
        <c:crosses val="autoZero"/>
        <c:auto val="0"/>
        <c:lblAlgn val="ctr"/>
        <c:lblOffset val="100"/>
        <c:noMultiLvlLbl val="0"/>
      </c:catAx>
      <c:valAx>
        <c:axId val="1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Wt</a:t>
                </a:r>
                <a:r>
                  <a:rPr lang="en-GB" baseline="0"/>
                  <a:t> (%)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152064852652912E-2"/>
              <c:y val="0.35865114686751115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in"/>
        <c:minorTickMark val="in"/>
        <c:tickLblPos val="nextTo"/>
        <c:spPr>
          <a:ln w="3175">
            <a:solidFill>
              <a:srgbClr val="969696"/>
            </a:solidFill>
            <a:prstDash val="solid"/>
          </a:ln>
        </c:spPr>
        <c:txPr>
          <a:bodyPr rot="0" vert="horz"/>
          <a:lstStyle/>
          <a:p>
            <a:pPr>
              <a:defRPr sz="8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22548776"/>
        <c:crosses val="autoZero"/>
        <c:crossBetween val="between"/>
        <c:majorUnit val="5"/>
        <c:minorUnit val="5"/>
      </c:valAx>
      <c:spPr>
        <a:solidFill>
          <a:schemeClr val="bg1"/>
        </a:solidFill>
        <a:ln w="12700">
          <a:solidFill>
            <a:schemeClr val="tx1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8309022017368835"/>
          <c:y val="4.3606219611084997E-2"/>
          <c:w val="0.17142301606348923"/>
          <c:h val="0.2602625672731762"/>
        </c:manualLayout>
      </c:layout>
      <c:overlay val="0"/>
      <c:spPr>
        <a:ln>
          <a:solidFill>
            <a:schemeClr val="tx1"/>
          </a:solidFill>
        </a:ln>
      </c:spPr>
    </c:legend>
    <c:plotVisOnly val="1"/>
    <c:dispBlanksAs val="gap"/>
    <c:showDLblsOverMax val="0"/>
  </c:chart>
  <c:spPr>
    <a:solidFill>
      <a:srgbClr val="FFFFFF"/>
    </a:solidFill>
    <a:ln w="3175">
      <a:solidFill>
        <a:schemeClr val="tx1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 paperSize="9" orientation="landscape" horizontalDpi="300" verticalDpi="120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tx1"/>
    </cs:fontRef>
  </cs:dropLine>
  <cs:errorBar>
    <cs:lnRef idx="0"/>
    <cs:fillRef idx="0"/>
    <cs:effectRef idx="0"/>
    <cs:fontRef idx="minor">
      <a:schemeClr val="tx1"/>
    </cs:fontRef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15000"/>
            <a:lumOff val="85000"/>
            <a:lumOff val="1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</cs:hiLoLine>
  <cs:leaderLine>
    <cs:lnRef idx="0"/>
    <cs:fillRef idx="0"/>
    <cs:effectRef idx="0"/>
    <cs:fontRef idx="minor">
      <a:schemeClr val="tx1"/>
    </cs:fontRef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6" Type="http://schemas.openxmlformats.org/officeDocument/2006/relationships/chart" Target="../charts/chart32.xml"/><Relationship Id="rId5" Type="http://schemas.openxmlformats.org/officeDocument/2006/relationships/chart" Target="../charts/chart31.xml"/><Relationship Id="rId4" Type="http://schemas.openxmlformats.org/officeDocument/2006/relationships/chart" Target="../charts/chart3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6" Type="http://schemas.openxmlformats.org/officeDocument/2006/relationships/chart" Target="../charts/chart38.xml"/><Relationship Id="rId5" Type="http://schemas.openxmlformats.org/officeDocument/2006/relationships/chart" Target="../charts/chart37.xml"/><Relationship Id="rId4" Type="http://schemas.openxmlformats.org/officeDocument/2006/relationships/chart" Target="../charts/chart3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1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Relationship Id="rId6" Type="http://schemas.openxmlformats.org/officeDocument/2006/relationships/chart" Target="../charts/chart44.xml"/><Relationship Id="rId5" Type="http://schemas.openxmlformats.org/officeDocument/2006/relationships/chart" Target="../charts/chart43.xml"/><Relationship Id="rId4" Type="http://schemas.openxmlformats.org/officeDocument/2006/relationships/chart" Target="../charts/chart42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7.xml"/><Relationship Id="rId2" Type="http://schemas.openxmlformats.org/officeDocument/2006/relationships/chart" Target="../charts/chart46.xml"/><Relationship Id="rId1" Type="http://schemas.openxmlformats.org/officeDocument/2006/relationships/chart" Target="../charts/chart45.xml"/><Relationship Id="rId6" Type="http://schemas.openxmlformats.org/officeDocument/2006/relationships/chart" Target="../charts/chart50.xml"/><Relationship Id="rId5" Type="http://schemas.openxmlformats.org/officeDocument/2006/relationships/chart" Target="../charts/chart49.xml"/><Relationship Id="rId4" Type="http://schemas.openxmlformats.org/officeDocument/2006/relationships/chart" Target="../charts/chart4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6" Type="http://schemas.openxmlformats.org/officeDocument/2006/relationships/chart" Target="../charts/chart56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5.xml"/><Relationship Id="rId2" Type="http://schemas.openxmlformats.org/officeDocument/2006/relationships/chart" Target="../charts/chart64.xml"/><Relationship Id="rId1" Type="http://schemas.openxmlformats.org/officeDocument/2006/relationships/chart" Target="../charts/chart63.xml"/><Relationship Id="rId6" Type="http://schemas.openxmlformats.org/officeDocument/2006/relationships/chart" Target="../charts/chart68.xml"/><Relationship Id="rId5" Type="http://schemas.openxmlformats.org/officeDocument/2006/relationships/chart" Target="../charts/chart67.xml"/><Relationship Id="rId4" Type="http://schemas.openxmlformats.org/officeDocument/2006/relationships/chart" Target="../charts/chart66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1.xml"/><Relationship Id="rId2" Type="http://schemas.openxmlformats.org/officeDocument/2006/relationships/chart" Target="../charts/chart70.xml"/><Relationship Id="rId1" Type="http://schemas.openxmlformats.org/officeDocument/2006/relationships/chart" Target="../charts/chart69.xml"/><Relationship Id="rId6" Type="http://schemas.openxmlformats.org/officeDocument/2006/relationships/chart" Target="../charts/chart74.xml"/><Relationship Id="rId5" Type="http://schemas.openxmlformats.org/officeDocument/2006/relationships/chart" Target="../charts/chart73.xml"/><Relationship Id="rId4" Type="http://schemas.openxmlformats.org/officeDocument/2006/relationships/chart" Target="../charts/chart72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7.xml"/><Relationship Id="rId2" Type="http://schemas.openxmlformats.org/officeDocument/2006/relationships/chart" Target="../charts/chart76.xml"/><Relationship Id="rId1" Type="http://schemas.openxmlformats.org/officeDocument/2006/relationships/chart" Target="../charts/chart75.xml"/><Relationship Id="rId6" Type="http://schemas.openxmlformats.org/officeDocument/2006/relationships/chart" Target="../charts/chart80.xml"/><Relationship Id="rId5" Type="http://schemas.openxmlformats.org/officeDocument/2006/relationships/chart" Target="../charts/chart79.xml"/><Relationship Id="rId4" Type="http://schemas.openxmlformats.org/officeDocument/2006/relationships/chart" Target="../charts/chart78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3.xml"/><Relationship Id="rId2" Type="http://schemas.openxmlformats.org/officeDocument/2006/relationships/chart" Target="../charts/chart82.xml"/><Relationship Id="rId1" Type="http://schemas.openxmlformats.org/officeDocument/2006/relationships/chart" Target="../charts/chart81.xml"/><Relationship Id="rId6" Type="http://schemas.openxmlformats.org/officeDocument/2006/relationships/chart" Target="../charts/chart86.xml"/><Relationship Id="rId5" Type="http://schemas.openxmlformats.org/officeDocument/2006/relationships/chart" Target="../charts/chart85.xml"/><Relationship Id="rId4" Type="http://schemas.openxmlformats.org/officeDocument/2006/relationships/chart" Target="../charts/chart84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9.xml"/><Relationship Id="rId2" Type="http://schemas.openxmlformats.org/officeDocument/2006/relationships/chart" Target="../charts/chart88.xml"/><Relationship Id="rId1" Type="http://schemas.openxmlformats.org/officeDocument/2006/relationships/chart" Target="../charts/chart87.xml"/><Relationship Id="rId6" Type="http://schemas.openxmlformats.org/officeDocument/2006/relationships/chart" Target="../charts/chart92.xml"/><Relationship Id="rId5" Type="http://schemas.openxmlformats.org/officeDocument/2006/relationships/chart" Target="../charts/chart91.xml"/><Relationship Id="rId4" Type="http://schemas.openxmlformats.org/officeDocument/2006/relationships/chart" Target="../charts/chart90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5.xml"/><Relationship Id="rId2" Type="http://schemas.openxmlformats.org/officeDocument/2006/relationships/chart" Target="../charts/chart94.xml"/><Relationship Id="rId1" Type="http://schemas.openxmlformats.org/officeDocument/2006/relationships/chart" Target="../charts/chart93.xml"/><Relationship Id="rId6" Type="http://schemas.openxmlformats.org/officeDocument/2006/relationships/chart" Target="../charts/chart98.xml"/><Relationship Id="rId5" Type="http://schemas.openxmlformats.org/officeDocument/2006/relationships/chart" Target="../charts/chart97.xml"/><Relationship Id="rId4" Type="http://schemas.openxmlformats.org/officeDocument/2006/relationships/chart" Target="../charts/chart96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1.xml"/><Relationship Id="rId2" Type="http://schemas.openxmlformats.org/officeDocument/2006/relationships/chart" Target="../charts/chart100.xml"/><Relationship Id="rId1" Type="http://schemas.openxmlformats.org/officeDocument/2006/relationships/chart" Target="../charts/chart99.xml"/><Relationship Id="rId6" Type="http://schemas.openxmlformats.org/officeDocument/2006/relationships/chart" Target="../charts/chart104.xml"/><Relationship Id="rId5" Type="http://schemas.openxmlformats.org/officeDocument/2006/relationships/chart" Target="../charts/chart103.xml"/><Relationship Id="rId4" Type="http://schemas.openxmlformats.org/officeDocument/2006/relationships/chart" Target="../charts/chart102.xml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7.xml"/><Relationship Id="rId2" Type="http://schemas.openxmlformats.org/officeDocument/2006/relationships/chart" Target="../charts/chart106.xml"/><Relationship Id="rId1" Type="http://schemas.openxmlformats.org/officeDocument/2006/relationships/chart" Target="../charts/chart105.xml"/><Relationship Id="rId6" Type="http://schemas.openxmlformats.org/officeDocument/2006/relationships/chart" Target="../charts/chart110.xml"/><Relationship Id="rId5" Type="http://schemas.openxmlformats.org/officeDocument/2006/relationships/chart" Target="../charts/chart109.xml"/><Relationship Id="rId4" Type="http://schemas.openxmlformats.org/officeDocument/2006/relationships/chart" Target="../charts/chart108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3.xml"/><Relationship Id="rId2" Type="http://schemas.openxmlformats.org/officeDocument/2006/relationships/chart" Target="../charts/chart112.xml"/><Relationship Id="rId1" Type="http://schemas.openxmlformats.org/officeDocument/2006/relationships/chart" Target="../charts/chart111.xml"/><Relationship Id="rId6" Type="http://schemas.openxmlformats.org/officeDocument/2006/relationships/chart" Target="../charts/chart116.xml"/><Relationship Id="rId5" Type="http://schemas.openxmlformats.org/officeDocument/2006/relationships/chart" Target="../charts/chart115.xml"/><Relationship Id="rId4" Type="http://schemas.openxmlformats.org/officeDocument/2006/relationships/chart" Target="../charts/chart114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9.xml"/><Relationship Id="rId2" Type="http://schemas.openxmlformats.org/officeDocument/2006/relationships/chart" Target="../charts/chart118.xml"/><Relationship Id="rId1" Type="http://schemas.openxmlformats.org/officeDocument/2006/relationships/chart" Target="../charts/chart117.xml"/><Relationship Id="rId6" Type="http://schemas.openxmlformats.org/officeDocument/2006/relationships/chart" Target="../charts/chart122.xml"/><Relationship Id="rId5" Type="http://schemas.openxmlformats.org/officeDocument/2006/relationships/chart" Target="../charts/chart121.xml"/><Relationship Id="rId4" Type="http://schemas.openxmlformats.org/officeDocument/2006/relationships/chart" Target="../charts/chart120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5.xml"/><Relationship Id="rId2" Type="http://schemas.openxmlformats.org/officeDocument/2006/relationships/chart" Target="../charts/chart124.xml"/><Relationship Id="rId1" Type="http://schemas.openxmlformats.org/officeDocument/2006/relationships/chart" Target="../charts/chart123.xml"/><Relationship Id="rId6" Type="http://schemas.openxmlformats.org/officeDocument/2006/relationships/chart" Target="../charts/chart128.xml"/><Relationship Id="rId5" Type="http://schemas.openxmlformats.org/officeDocument/2006/relationships/chart" Target="../charts/chart127.xml"/><Relationship Id="rId4" Type="http://schemas.openxmlformats.org/officeDocument/2006/relationships/chart" Target="../charts/chart126.xml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1.xml"/><Relationship Id="rId2" Type="http://schemas.openxmlformats.org/officeDocument/2006/relationships/chart" Target="../charts/chart130.xml"/><Relationship Id="rId1" Type="http://schemas.openxmlformats.org/officeDocument/2006/relationships/chart" Target="../charts/chart129.xml"/><Relationship Id="rId6" Type="http://schemas.openxmlformats.org/officeDocument/2006/relationships/chart" Target="../charts/chart134.xml"/><Relationship Id="rId5" Type="http://schemas.openxmlformats.org/officeDocument/2006/relationships/chart" Target="../charts/chart133.xml"/><Relationship Id="rId4" Type="http://schemas.openxmlformats.org/officeDocument/2006/relationships/chart" Target="../charts/chart132.xml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7.xml"/><Relationship Id="rId2" Type="http://schemas.openxmlformats.org/officeDocument/2006/relationships/chart" Target="../charts/chart136.xml"/><Relationship Id="rId1" Type="http://schemas.openxmlformats.org/officeDocument/2006/relationships/chart" Target="../charts/chart135.xml"/><Relationship Id="rId6" Type="http://schemas.openxmlformats.org/officeDocument/2006/relationships/chart" Target="../charts/chart140.xml"/><Relationship Id="rId5" Type="http://schemas.openxmlformats.org/officeDocument/2006/relationships/chart" Target="../charts/chart139.xml"/><Relationship Id="rId4" Type="http://schemas.openxmlformats.org/officeDocument/2006/relationships/chart" Target="../charts/chart138.xml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3.xml"/><Relationship Id="rId2" Type="http://schemas.openxmlformats.org/officeDocument/2006/relationships/chart" Target="../charts/chart142.xml"/><Relationship Id="rId1" Type="http://schemas.openxmlformats.org/officeDocument/2006/relationships/chart" Target="../charts/chart141.xml"/><Relationship Id="rId6" Type="http://schemas.openxmlformats.org/officeDocument/2006/relationships/chart" Target="../charts/chart146.xml"/><Relationship Id="rId5" Type="http://schemas.openxmlformats.org/officeDocument/2006/relationships/chart" Target="../charts/chart145.xml"/><Relationship Id="rId4" Type="http://schemas.openxmlformats.org/officeDocument/2006/relationships/chart" Target="../charts/chart144.xml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9.xml"/><Relationship Id="rId2" Type="http://schemas.openxmlformats.org/officeDocument/2006/relationships/chart" Target="../charts/chart148.xml"/><Relationship Id="rId1" Type="http://schemas.openxmlformats.org/officeDocument/2006/relationships/chart" Target="../charts/chart147.xml"/><Relationship Id="rId6" Type="http://schemas.openxmlformats.org/officeDocument/2006/relationships/chart" Target="../charts/chart152.xml"/><Relationship Id="rId5" Type="http://schemas.openxmlformats.org/officeDocument/2006/relationships/chart" Target="../charts/chart151.xml"/><Relationship Id="rId4" Type="http://schemas.openxmlformats.org/officeDocument/2006/relationships/chart" Target="../charts/chart150.xml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5.xml"/><Relationship Id="rId2" Type="http://schemas.openxmlformats.org/officeDocument/2006/relationships/chart" Target="../charts/chart154.xml"/><Relationship Id="rId1" Type="http://schemas.openxmlformats.org/officeDocument/2006/relationships/chart" Target="../charts/chart153.xml"/><Relationship Id="rId6" Type="http://schemas.openxmlformats.org/officeDocument/2006/relationships/chart" Target="../charts/chart158.xml"/><Relationship Id="rId5" Type="http://schemas.openxmlformats.org/officeDocument/2006/relationships/chart" Target="../charts/chart157.xml"/><Relationship Id="rId4" Type="http://schemas.openxmlformats.org/officeDocument/2006/relationships/chart" Target="../charts/chart156.xml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1.xml"/><Relationship Id="rId2" Type="http://schemas.openxmlformats.org/officeDocument/2006/relationships/chart" Target="../charts/chart160.xml"/><Relationship Id="rId1" Type="http://schemas.openxmlformats.org/officeDocument/2006/relationships/chart" Target="../charts/chart159.xml"/><Relationship Id="rId6" Type="http://schemas.openxmlformats.org/officeDocument/2006/relationships/chart" Target="../charts/chart164.xml"/><Relationship Id="rId5" Type="http://schemas.openxmlformats.org/officeDocument/2006/relationships/chart" Target="../charts/chart163.xml"/><Relationship Id="rId4" Type="http://schemas.openxmlformats.org/officeDocument/2006/relationships/chart" Target="../charts/chart162.xml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7.xml"/><Relationship Id="rId2" Type="http://schemas.openxmlformats.org/officeDocument/2006/relationships/chart" Target="../charts/chart166.xml"/><Relationship Id="rId1" Type="http://schemas.openxmlformats.org/officeDocument/2006/relationships/chart" Target="../charts/chart165.xml"/><Relationship Id="rId6" Type="http://schemas.openxmlformats.org/officeDocument/2006/relationships/chart" Target="../charts/chart170.xml"/><Relationship Id="rId5" Type="http://schemas.openxmlformats.org/officeDocument/2006/relationships/chart" Target="../charts/chart169.xml"/><Relationship Id="rId4" Type="http://schemas.openxmlformats.org/officeDocument/2006/relationships/chart" Target="../charts/chart16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143529</xdr:colOff>
      <xdr:row>67</xdr:row>
      <xdr:rowOff>152225</xdr:rowOff>
    </xdr:from>
    <xdr:to>
      <xdr:col>7</xdr:col>
      <xdr:colOff>783748</xdr:colOff>
      <xdr:row>82</xdr:row>
      <xdr:rowOff>155356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43494</xdr:colOff>
      <xdr:row>83</xdr:row>
      <xdr:rowOff>165274</xdr:rowOff>
    </xdr:from>
    <xdr:to>
      <xdr:col>12</xdr:col>
      <xdr:colOff>718508</xdr:colOff>
      <xdr:row>98</xdr:row>
      <xdr:rowOff>168404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43494</xdr:colOff>
      <xdr:row>67</xdr:row>
      <xdr:rowOff>152225</xdr:rowOff>
    </xdr:from>
    <xdr:to>
      <xdr:col>12</xdr:col>
      <xdr:colOff>718508</xdr:colOff>
      <xdr:row>82</xdr:row>
      <xdr:rowOff>155356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143529</xdr:colOff>
      <xdr:row>83</xdr:row>
      <xdr:rowOff>165274</xdr:rowOff>
    </xdr:from>
    <xdr:to>
      <xdr:col>7</xdr:col>
      <xdr:colOff>783748</xdr:colOff>
      <xdr:row>98</xdr:row>
      <xdr:rowOff>168404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3875</xdr:colOff>
      <xdr:row>68</xdr:row>
      <xdr:rowOff>0</xdr:rowOff>
    </xdr:from>
    <xdr:to>
      <xdr:col>18</xdr:col>
      <xdr:colOff>354349</xdr:colOff>
      <xdr:row>82</xdr:row>
      <xdr:rowOff>120564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0</xdr:colOff>
      <xdr:row>84</xdr:row>
      <xdr:rowOff>0</xdr:rowOff>
    </xdr:from>
    <xdr:to>
      <xdr:col>18</xdr:col>
      <xdr:colOff>350474</xdr:colOff>
      <xdr:row>98</xdr:row>
      <xdr:rowOff>120564</xdr:rowOff>
    </xdr:to>
    <xdr:graphicFrame macro="">
      <xdr:nvGraphicFramePr>
        <xdr:cNvPr id="12" name="Graphiqu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0</xdr:colOff>
      <xdr:row>68</xdr:row>
      <xdr:rowOff>0</xdr:rowOff>
    </xdr:from>
    <xdr:to>
      <xdr:col>23</xdr:col>
      <xdr:colOff>676674</xdr:colOff>
      <xdr:row>82</xdr:row>
      <xdr:rowOff>120564</xdr:rowOff>
    </xdr:to>
    <xdr:graphicFrame macro="">
      <xdr:nvGraphicFramePr>
        <xdr:cNvPr id="13" name="Graphiqu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0</xdr:colOff>
      <xdr:row>84</xdr:row>
      <xdr:rowOff>0</xdr:rowOff>
    </xdr:from>
    <xdr:to>
      <xdr:col>23</xdr:col>
      <xdr:colOff>676674</xdr:colOff>
      <xdr:row>98</xdr:row>
      <xdr:rowOff>120564</xdr:rowOff>
    </xdr:to>
    <xdr:graphicFrame macro="">
      <xdr:nvGraphicFramePr>
        <xdr:cNvPr id="14" name="Graphiqu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23813</xdr:colOff>
      <xdr:row>35</xdr:row>
      <xdr:rowOff>75596</xdr:rowOff>
    </xdr:from>
    <xdr:to>
      <xdr:col>15</xdr:col>
      <xdr:colOff>12306</xdr:colOff>
      <xdr:row>54</xdr:row>
      <xdr:rowOff>192014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930956</xdr:colOff>
      <xdr:row>35</xdr:row>
      <xdr:rowOff>105834</xdr:rowOff>
    </xdr:from>
    <xdr:to>
      <xdr:col>14</xdr:col>
      <xdr:colOff>738020</xdr:colOff>
      <xdr:row>55</xdr:row>
      <xdr:rowOff>25704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870480</xdr:colOff>
      <xdr:row>36</xdr:row>
      <xdr:rowOff>75596</xdr:rowOff>
    </xdr:from>
    <xdr:to>
      <xdr:col>14</xdr:col>
      <xdr:colOff>677544</xdr:colOff>
      <xdr:row>55</xdr:row>
      <xdr:rowOff>192013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84289</xdr:colOff>
      <xdr:row>36</xdr:row>
      <xdr:rowOff>2</xdr:rowOff>
    </xdr:from>
    <xdr:to>
      <xdr:col>15</xdr:col>
      <xdr:colOff>72782</xdr:colOff>
      <xdr:row>55</xdr:row>
      <xdr:rowOff>116419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23813</xdr:colOff>
      <xdr:row>37</xdr:row>
      <xdr:rowOff>15120</xdr:rowOff>
    </xdr:from>
    <xdr:to>
      <xdr:col>15</xdr:col>
      <xdr:colOff>12306</xdr:colOff>
      <xdr:row>56</xdr:row>
      <xdr:rowOff>131537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114528</xdr:colOff>
      <xdr:row>36</xdr:row>
      <xdr:rowOff>75597</xdr:rowOff>
    </xdr:from>
    <xdr:to>
      <xdr:col>15</xdr:col>
      <xdr:colOff>103021</xdr:colOff>
      <xdr:row>55</xdr:row>
      <xdr:rowOff>192014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8694</xdr:colOff>
      <xdr:row>37</xdr:row>
      <xdr:rowOff>60477</xdr:rowOff>
    </xdr:from>
    <xdr:to>
      <xdr:col>14</xdr:col>
      <xdr:colOff>753139</xdr:colOff>
      <xdr:row>56</xdr:row>
      <xdr:rowOff>176894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915837</xdr:colOff>
      <xdr:row>37</xdr:row>
      <xdr:rowOff>120953</xdr:rowOff>
    </xdr:from>
    <xdr:to>
      <xdr:col>14</xdr:col>
      <xdr:colOff>722901</xdr:colOff>
      <xdr:row>57</xdr:row>
      <xdr:rowOff>40823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8694</xdr:colOff>
      <xdr:row>35</xdr:row>
      <xdr:rowOff>90715</xdr:rowOff>
    </xdr:from>
    <xdr:to>
      <xdr:col>14</xdr:col>
      <xdr:colOff>753139</xdr:colOff>
      <xdr:row>55</xdr:row>
      <xdr:rowOff>10585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38933</xdr:colOff>
      <xdr:row>36</xdr:row>
      <xdr:rowOff>30240</xdr:rowOff>
    </xdr:from>
    <xdr:to>
      <xdr:col>15</xdr:col>
      <xdr:colOff>27426</xdr:colOff>
      <xdr:row>55</xdr:row>
      <xdr:rowOff>146657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930956</xdr:colOff>
      <xdr:row>35</xdr:row>
      <xdr:rowOff>120953</xdr:rowOff>
    </xdr:from>
    <xdr:to>
      <xdr:col>14</xdr:col>
      <xdr:colOff>738020</xdr:colOff>
      <xdr:row>55</xdr:row>
      <xdr:rowOff>40823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974650</xdr:colOff>
      <xdr:row>34</xdr:row>
      <xdr:rowOff>1</xdr:rowOff>
    </xdr:from>
    <xdr:to>
      <xdr:col>14</xdr:col>
      <xdr:colOff>753139</xdr:colOff>
      <xdr:row>53</xdr:row>
      <xdr:rowOff>116418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54051</xdr:colOff>
      <xdr:row>34</xdr:row>
      <xdr:rowOff>136072</xdr:rowOff>
    </xdr:from>
    <xdr:to>
      <xdr:col>15</xdr:col>
      <xdr:colOff>42544</xdr:colOff>
      <xdr:row>54</xdr:row>
      <xdr:rowOff>55942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23813</xdr:colOff>
      <xdr:row>34</xdr:row>
      <xdr:rowOff>151191</xdr:rowOff>
    </xdr:from>
    <xdr:to>
      <xdr:col>15</xdr:col>
      <xdr:colOff>12306</xdr:colOff>
      <xdr:row>54</xdr:row>
      <xdr:rowOff>71061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915837</xdr:colOff>
      <xdr:row>36</xdr:row>
      <xdr:rowOff>0</xdr:rowOff>
    </xdr:from>
    <xdr:to>
      <xdr:col>14</xdr:col>
      <xdr:colOff>722901</xdr:colOff>
      <xdr:row>55</xdr:row>
      <xdr:rowOff>116417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54051</xdr:colOff>
      <xdr:row>38</xdr:row>
      <xdr:rowOff>151191</xdr:rowOff>
    </xdr:from>
    <xdr:to>
      <xdr:col>15</xdr:col>
      <xdr:colOff>42544</xdr:colOff>
      <xdr:row>58</xdr:row>
      <xdr:rowOff>71061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8694</xdr:colOff>
      <xdr:row>36</xdr:row>
      <xdr:rowOff>151191</xdr:rowOff>
    </xdr:from>
    <xdr:to>
      <xdr:col>14</xdr:col>
      <xdr:colOff>753139</xdr:colOff>
      <xdr:row>56</xdr:row>
      <xdr:rowOff>71060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54051</xdr:colOff>
      <xdr:row>36</xdr:row>
      <xdr:rowOff>151191</xdr:rowOff>
    </xdr:from>
    <xdr:to>
      <xdr:col>15</xdr:col>
      <xdr:colOff>42544</xdr:colOff>
      <xdr:row>56</xdr:row>
      <xdr:rowOff>71060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54051</xdr:colOff>
      <xdr:row>35</xdr:row>
      <xdr:rowOff>30238</xdr:rowOff>
    </xdr:from>
    <xdr:to>
      <xdr:col>15</xdr:col>
      <xdr:colOff>42544</xdr:colOff>
      <xdr:row>54</xdr:row>
      <xdr:rowOff>146656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930956</xdr:colOff>
      <xdr:row>35</xdr:row>
      <xdr:rowOff>120953</xdr:rowOff>
    </xdr:from>
    <xdr:to>
      <xdr:col>14</xdr:col>
      <xdr:colOff>738020</xdr:colOff>
      <xdr:row>55</xdr:row>
      <xdr:rowOff>40823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915837</xdr:colOff>
      <xdr:row>35</xdr:row>
      <xdr:rowOff>90715</xdr:rowOff>
    </xdr:from>
    <xdr:to>
      <xdr:col>14</xdr:col>
      <xdr:colOff>722901</xdr:colOff>
      <xdr:row>55</xdr:row>
      <xdr:rowOff>10585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B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8694</xdr:colOff>
      <xdr:row>35</xdr:row>
      <xdr:rowOff>1</xdr:rowOff>
    </xdr:from>
    <xdr:to>
      <xdr:col>14</xdr:col>
      <xdr:colOff>753139</xdr:colOff>
      <xdr:row>54</xdr:row>
      <xdr:rowOff>116419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B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B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B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B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84289</xdr:colOff>
      <xdr:row>34</xdr:row>
      <xdr:rowOff>166310</xdr:rowOff>
    </xdr:from>
    <xdr:to>
      <xdr:col>15</xdr:col>
      <xdr:colOff>72782</xdr:colOff>
      <xdr:row>54</xdr:row>
      <xdr:rowOff>86180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C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C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C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C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D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915837</xdr:colOff>
      <xdr:row>36</xdr:row>
      <xdr:rowOff>30240</xdr:rowOff>
    </xdr:from>
    <xdr:to>
      <xdr:col>14</xdr:col>
      <xdr:colOff>722901</xdr:colOff>
      <xdr:row>55</xdr:row>
      <xdr:rowOff>146657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D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D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D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D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0</xdr:rowOff>
    </xdr:from>
    <xdr:to>
      <xdr:col>5</xdr:col>
      <xdr:colOff>146547</xdr:colOff>
      <xdr:row>46</xdr:row>
      <xdr:rowOff>32870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46</xdr:row>
      <xdr:rowOff>29535</xdr:rowOff>
    </xdr:from>
    <xdr:to>
      <xdr:col>5</xdr:col>
      <xdr:colOff>147021</xdr:colOff>
      <xdr:row>64</xdr:row>
      <xdr:rowOff>22151</xdr:rowOff>
    </xdr:to>
    <xdr:graphicFrame macro="">
      <xdr:nvGraphicFramePr>
        <xdr:cNvPr id="3" name="Chart 10">
          <a:extLst>
            <a:ext uri="{FF2B5EF4-FFF2-40B4-BE49-F238E27FC236}">
              <a16:creationId xmlns:a16="http://schemas.microsoft.com/office/drawing/2014/main" id="{00000000-0008-0000-1E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23813</xdr:colOff>
      <xdr:row>34</xdr:row>
      <xdr:rowOff>181430</xdr:rowOff>
    </xdr:from>
    <xdr:to>
      <xdr:col>15</xdr:col>
      <xdr:colOff>12306</xdr:colOff>
      <xdr:row>54</xdr:row>
      <xdr:rowOff>101300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00000000-0008-0000-1E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10583</xdr:colOff>
      <xdr:row>34</xdr:row>
      <xdr:rowOff>0</xdr:rowOff>
    </xdr:from>
    <xdr:to>
      <xdr:col>25</xdr:col>
      <xdr:colOff>730988</xdr:colOff>
      <xdr:row>61</xdr:row>
      <xdr:rowOff>172357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00000000-0008-0000-1E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0</xdr:colOff>
      <xdr:row>34</xdr:row>
      <xdr:rowOff>0</xdr:rowOff>
    </xdr:from>
    <xdr:to>
      <xdr:col>37</xdr:col>
      <xdr:colOff>11321</xdr:colOff>
      <xdr:row>61</xdr:row>
      <xdr:rowOff>172357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00000000-0008-0000-1E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28</xdr:col>
      <xdr:colOff>766031</xdr:colOff>
      <xdr:row>62</xdr:row>
      <xdr:rowOff>40318</xdr:rowOff>
    </xdr:from>
    <xdr:to>
      <xdr:col>37</xdr:col>
      <xdr:colOff>11320</xdr:colOff>
      <xdr:row>90</xdr:row>
      <xdr:rowOff>31247</xdr:rowOff>
    </xdr:to>
    <xdr:graphicFrame macro="">
      <xdr:nvGraphicFramePr>
        <xdr:cNvPr id="7" name="Chart 2">
          <a:extLst>
            <a:ext uri="{FF2B5EF4-FFF2-40B4-BE49-F238E27FC236}">
              <a16:creationId xmlns:a16="http://schemas.microsoft.com/office/drawing/2014/main" id="{00000000-0008-0000-1E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4"/>
  <sheetViews>
    <sheetView tabSelected="1" zoomScale="73" zoomScaleNormal="90" workbookViewId="0">
      <selection activeCell="L8" sqref="L8"/>
    </sheetView>
  </sheetViews>
  <sheetFormatPr baseColWidth="10" defaultColWidth="10.81640625" defaultRowHeight="14.5" x14ac:dyDescent="0.35"/>
  <cols>
    <col min="1" max="1" width="24.81640625" style="140" customWidth="1"/>
    <col min="2" max="2" width="1.453125" style="140" customWidth="1"/>
    <col min="3" max="3" width="0.81640625" style="140" customWidth="1"/>
    <col min="4" max="5" width="14" style="112" bestFit="1" customWidth="1"/>
    <col min="6" max="7" width="14" style="140" bestFit="1" customWidth="1"/>
    <col min="8" max="8" width="14" style="132" bestFit="1" customWidth="1"/>
    <col min="9" max="9" width="14" style="140" bestFit="1" customWidth="1"/>
    <col min="10" max="10" width="15.54296875" style="140" bestFit="1" customWidth="1"/>
    <col min="11" max="11" width="14" style="112" bestFit="1" customWidth="1"/>
    <col min="12" max="12" width="14" style="140" bestFit="1" customWidth="1"/>
    <col min="13" max="13" width="14" style="112" bestFit="1" customWidth="1"/>
    <col min="14" max="14" width="14.7265625" style="112" bestFit="1" customWidth="1"/>
    <col min="15" max="15" width="15.54296875" style="112" bestFit="1" customWidth="1"/>
    <col min="16" max="17" width="14.453125" style="140" bestFit="1" customWidth="1"/>
    <col min="18" max="18" width="15.54296875" style="140" bestFit="1" customWidth="1"/>
    <col min="19" max="21" width="14.453125" style="140" bestFit="1" customWidth="1"/>
    <col min="22" max="22" width="15.54296875" style="140" bestFit="1" customWidth="1"/>
    <col min="23" max="16384" width="10.81640625" style="140"/>
  </cols>
  <sheetData>
    <row r="1" spans="1:18" ht="28.5" x14ac:dyDescent="0.65">
      <c r="A1" s="141" t="s">
        <v>27</v>
      </c>
      <c r="P1" s="112"/>
    </row>
    <row r="2" spans="1:18" s="158" customFormat="1" x14ac:dyDescent="0.35">
      <c r="A2" s="161" t="s">
        <v>134</v>
      </c>
      <c r="D2" s="158" t="s">
        <v>137</v>
      </c>
      <c r="E2" s="158" t="s">
        <v>137</v>
      </c>
      <c r="F2" s="159" t="s">
        <v>136</v>
      </c>
      <c r="G2" s="159" t="s">
        <v>136</v>
      </c>
      <c r="H2" s="159" t="s">
        <v>136</v>
      </c>
      <c r="I2" s="159" t="s">
        <v>136</v>
      </c>
      <c r="J2" s="159" t="s">
        <v>136</v>
      </c>
      <c r="K2" s="159" t="s">
        <v>136</v>
      </c>
      <c r="L2" s="159" t="s">
        <v>136</v>
      </c>
      <c r="M2" s="160" t="s">
        <v>138</v>
      </c>
      <c r="N2" s="158" t="s">
        <v>135</v>
      </c>
      <c r="O2" s="158" t="s">
        <v>135</v>
      </c>
      <c r="P2" s="158" t="s">
        <v>135</v>
      </c>
      <c r="Q2" s="158" t="s">
        <v>135</v>
      </c>
      <c r="R2" s="158" t="s">
        <v>139</v>
      </c>
    </row>
    <row r="3" spans="1:18" x14ac:dyDescent="0.35">
      <c r="A3" s="142" t="s">
        <v>26</v>
      </c>
      <c r="B3" s="143"/>
      <c r="C3" s="133"/>
      <c r="D3" s="133" t="str">
        <f ca="1">MAY190405_6!$D2</f>
        <v>MAY190405_6</v>
      </c>
      <c r="E3" s="133" t="str">
        <f ca="1">MAY210715_10!$D2</f>
        <v>MAY210715_10</v>
      </c>
      <c r="F3" s="113" t="str">
        <f ca="1">MAY190407_9!$D2</f>
        <v>MAY190407_9</v>
      </c>
      <c r="G3" s="113" t="str">
        <f ca="1">MAY210715_1!$D2</f>
        <v>MAY210715_1</v>
      </c>
      <c r="H3" s="113" t="str">
        <f ca="1">MAY190405_4!$D2</f>
        <v>MAY190405_4</v>
      </c>
      <c r="I3" s="113" t="str">
        <f ca="1">MAY190404_3!$D2</f>
        <v>MAY190404_3</v>
      </c>
      <c r="J3" s="113" t="str">
        <f ca="1">MAY190403_3!$D2</f>
        <v>MAY190403_3</v>
      </c>
      <c r="K3" s="113" t="str">
        <f ca="1">MAY210715_2!$D2</f>
        <v>MAY210715_2</v>
      </c>
      <c r="L3" s="113" t="str">
        <f ca="1">MAY210715_3!$D2</f>
        <v>MAY210715_3</v>
      </c>
      <c r="M3" s="133" t="str">
        <f ca="1">MAY210715_9!$D2</f>
        <v>MAY210715_9</v>
      </c>
      <c r="N3" s="133" t="str">
        <f ca="1">MAY190405_5!$D2</f>
        <v>MAY190405_5</v>
      </c>
      <c r="O3" s="133" t="str">
        <f ca="1">MAY190405_3!$D2</f>
        <v>MAY190405_3</v>
      </c>
      <c r="P3" s="133" t="str">
        <f ca="1">MAY210715_4!$D2</f>
        <v>MAY210715_4</v>
      </c>
      <c r="Q3" s="133" t="str">
        <f ca="1">MAY210715_5!$D2</f>
        <v>MAY210715_5</v>
      </c>
      <c r="R3" s="133" t="str">
        <f ca="1">MAY190405_7!$D2</f>
        <v>MAY190405_7</v>
      </c>
    </row>
    <row r="4" spans="1:18" ht="3" customHeight="1" x14ac:dyDescent="0.35">
      <c r="B4" s="133"/>
      <c r="D4" s="140"/>
      <c r="E4" s="140"/>
      <c r="F4" s="112"/>
      <c r="G4" s="112"/>
      <c r="H4" s="112"/>
      <c r="I4" s="112"/>
      <c r="J4" s="112"/>
      <c r="L4" s="112"/>
      <c r="M4" s="140"/>
      <c r="N4" s="140"/>
      <c r="O4" s="140" t="s">
        <v>128</v>
      </c>
    </row>
    <row r="5" spans="1:18" ht="7.5" customHeight="1" thickBot="1" x14ac:dyDescent="0.4">
      <c r="B5" s="133"/>
      <c r="D5" s="140"/>
      <c r="E5" s="140"/>
      <c r="F5" s="112"/>
      <c r="G5" s="112"/>
      <c r="H5" s="112"/>
      <c r="I5" s="112"/>
      <c r="J5" s="112"/>
      <c r="L5" s="112"/>
      <c r="M5" s="140"/>
      <c r="N5" s="140"/>
      <c r="O5" s="140"/>
    </row>
    <row r="6" spans="1:18" ht="15" thickBot="1" x14ac:dyDescent="0.4">
      <c r="A6" s="144" t="s">
        <v>103</v>
      </c>
      <c r="B6" s="145"/>
      <c r="C6" s="145"/>
      <c r="D6" s="145"/>
      <c r="E6" s="145"/>
      <c r="F6" s="119"/>
      <c r="G6" s="119"/>
      <c r="H6" s="162" t="str">
        <f ca="1">MAY190405_4_no_aggr!D2</f>
        <v>MAY190405_4_no_aggr</v>
      </c>
      <c r="I6" s="119"/>
      <c r="J6" s="119"/>
      <c r="K6" s="129" t="s">
        <v>127</v>
      </c>
      <c r="L6" s="119"/>
      <c r="M6" s="145" t="str">
        <f ca="1">MAY210715_9_no_aggr!D2</f>
        <v>MAY210715_9_no_aggr</v>
      </c>
      <c r="N6" s="146"/>
      <c r="O6" s="145" t="s">
        <v>129</v>
      </c>
      <c r="P6" s="145" t="s">
        <v>132</v>
      </c>
      <c r="Q6" s="145" t="s">
        <v>133</v>
      </c>
      <c r="R6" s="146"/>
    </row>
    <row r="7" spans="1:18" ht="8.5" customHeight="1" x14ac:dyDescent="0.35">
      <c r="D7" s="140"/>
      <c r="E7" s="140"/>
      <c r="F7" s="129"/>
      <c r="G7" s="129"/>
      <c r="H7" s="129"/>
      <c r="I7" s="129"/>
      <c r="J7" s="129"/>
      <c r="K7" s="129"/>
      <c r="L7" s="129"/>
      <c r="M7" s="140"/>
      <c r="N7" s="140"/>
      <c r="O7" s="140"/>
    </row>
    <row r="8" spans="1:18" x14ac:dyDescent="0.35">
      <c r="A8" s="147" t="s">
        <v>25</v>
      </c>
      <c r="B8" s="148"/>
      <c r="C8" s="133"/>
      <c r="D8" s="155">
        <f t="shared" ref="D8:R8" ca="1" si="0">IF(D45&gt;0,INDIRECT(D$6&amp;"!"&amp;ADDRESS(69,3)),INDIRECT(D$3&amp;"!"&amp;ADDRESS(69,3)))</f>
        <v>-3.3169412607449855</v>
      </c>
      <c r="E8" s="155">
        <f t="shared" ca="1" si="0"/>
        <v>-4.5248423759747798</v>
      </c>
      <c r="F8" s="130">
        <f t="shared" ca="1" si="0"/>
        <v>-3.9048031628532973</v>
      </c>
      <c r="G8" s="130">
        <f t="shared" ca="1" si="0"/>
        <v>-4.2543493072904841</v>
      </c>
      <c r="H8" s="130">
        <f t="shared" ca="1" si="0"/>
        <v>-4.55429542645241</v>
      </c>
      <c r="I8" s="130">
        <f t="shared" ca="1" si="0"/>
        <v>-5.2520416293197894</v>
      </c>
      <c r="J8" s="114">
        <f t="shared" ca="1" si="0"/>
        <v>-4.7317884887005652</v>
      </c>
      <c r="K8" s="130">
        <f t="shared" ca="1" si="0"/>
        <v>-4.4688578321128869</v>
      </c>
      <c r="L8" s="130">
        <f t="shared" ca="1" si="0"/>
        <v>-3.4354182879377433</v>
      </c>
      <c r="M8" s="155">
        <f t="shared" ca="1" si="0"/>
        <v>-2.5613304361337637</v>
      </c>
      <c r="N8" s="155">
        <f t="shared" ca="1" si="0"/>
        <v>-2.736530094271211</v>
      </c>
      <c r="O8" s="155">
        <f t="shared" ca="1" si="0"/>
        <v>-2.9865040148239657</v>
      </c>
      <c r="P8" s="155">
        <f t="shared" ca="1" si="0"/>
        <v>-3.6343272057419616</v>
      </c>
      <c r="Q8" s="155">
        <f t="shared" ca="1" si="0"/>
        <v>-0.41581951858870403</v>
      </c>
      <c r="R8" s="155">
        <f t="shared" ca="1" si="0"/>
        <v>-4.3436178543461237</v>
      </c>
    </row>
    <row r="9" spans="1:18" x14ac:dyDescent="0.35">
      <c r="A9" s="147" t="s">
        <v>24</v>
      </c>
      <c r="B9" s="148"/>
      <c r="C9" s="133"/>
      <c r="D9" s="155">
        <f t="shared" ref="D9:R9" ca="1" si="1">IF(D45&gt;0,INDIRECT(D$6&amp;"!"&amp;ADDRESS(70,3)),INDIRECT(D$3&amp;"!"&amp;ADDRESS(70,3)))</f>
        <v>-2.7169267643142474</v>
      </c>
      <c r="E9" s="155">
        <f t="shared" ca="1" si="1"/>
        <v>-3.7399909063352528</v>
      </c>
      <c r="F9" s="130">
        <f t="shared" ca="1" si="1"/>
        <v>-3.1387111994040229</v>
      </c>
      <c r="G9" s="130">
        <f t="shared" ca="1" si="1"/>
        <v>-3.7945490132115478</v>
      </c>
      <c r="H9" s="130">
        <f t="shared" ca="1" si="1"/>
        <v>-2.4588737106216891</v>
      </c>
      <c r="I9" s="130">
        <f t="shared" ca="1" si="1"/>
        <v>-4.2437230249577782</v>
      </c>
      <c r="J9" s="114">
        <f t="shared" ca="1" si="1"/>
        <v>-3.3714209433402558</v>
      </c>
      <c r="K9" s="130">
        <f t="shared" ca="1" si="1"/>
        <v>-3.7176847495006844</v>
      </c>
      <c r="L9" s="130">
        <f t="shared" ca="1" si="1"/>
        <v>-2.8103970037453183</v>
      </c>
      <c r="M9" s="155">
        <f t="shared" ca="1" si="1"/>
        <v>-1.6758125082443702</v>
      </c>
      <c r="N9" s="155">
        <f t="shared" ca="1" si="1"/>
        <v>-1.4388578844905904</v>
      </c>
      <c r="O9" s="155">
        <f t="shared" ca="1" si="1"/>
        <v>-1.9570699088145898</v>
      </c>
      <c r="P9" s="155">
        <f t="shared" ca="1" si="1"/>
        <v>-2.270826438863446</v>
      </c>
      <c r="Q9" s="155">
        <f t="shared" ca="1" si="1"/>
        <v>0.92090225076983856</v>
      </c>
      <c r="R9" s="155">
        <f t="shared" ca="1" si="1"/>
        <v>-3.5808003498797287</v>
      </c>
    </row>
    <row r="10" spans="1:18" x14ac:dyDescent="0.35">
      <c r="A10" s="147" t="s">
        <v>23</v>
      </c>
      <c r="B10" s="148"/>
      <c r="C10" s="133"/>
      <c r="D10" s="155">
        <f t="shared" ref="D10:R10" ca="1" si="2">IF(D45&gt;0,INDIRECT(D$6&amp;"!"&amp;ADDRESS(71,3)),INDIRECT(D$3&amp;"!"&amp;ADDRESS(71,3)))</f>
        <v>-2.3314191093573844</v>
      </c>
      <c r="E10" s="155">
        <f t="shared" ca="1" si="2"/>
        <v>-3.3515403286034351</v>
      </c>
      <c r="F10" s="130">
        <f t="shared" ca="1" si="2"/>
        <v>-2.7882019526898629</v>
      </c>
      <c r="G10" s="130">
        <f t="shared" ca="1" si="2"/>
        <v>-3.4806132270039876</v>
      </c>
      <c r="H10" s="130">
        <f t="shared" ca="1" si="2"/>
        <v>-1.9376423690205011</v>
      </c>
      <c r="I10" s="130">
        <f t="shared" ca="1" si="2"/>
        <v>-3.4435431747673215</v>
      </c>
      <c r="J10" s="114">
        <f t="shared" ca="1" si="2"/>
        <v>-2.7579974954462667</v>
      </c>
      <c r="K10" s="130">
        <f t="shared" ca="1" si="2"/>
        <v>-3.1192926541865296</v>
      </c>
      <c r="L10" s="130">
        <f t="shared" ca="1" si="2"/>
        <v>-2.5409644194756553</v>
      </c>
      <c r="M10" s="155">
        <f t="shared" ca="1" si="2"/>
        <v>-1.1760716174174077</v>
      </c>
      <c r="N10" s="155">
        <f t="shared" ca="1" si="2"/>
        <v>-0.78324351878823173</v>
      </c>
      <c r="O10" s="155">
        <f t="shared" ca="1" si="2"/>
        <v>-1.227283653846154</v>
      </c>
      <c r="P10" s="155">
        <f t="shared" ca="1" si="2"/>
        <v>-1.4862929920311889</v>
      </c>
      <c r="Q10" s="155">
        <f t="shared" ca="1" si="2"/>
        <v>1.6780403797999097</v>
      </c>
      <c r="R10" s="155">
        <f t="shared" ca="1" si="2"/>
        <v>-3.1970375722543354</v>
      </c>
    </row>
    <row r="11" spans="1:18" x14ac:dyDescent="0.35">
      <c r="A11" s="147" t="s">
        <v>22</v>
      </c>
      <c r="B11" s="148"/>
      <c r="C11" s="133"/>
      <c r="D11" s="155">
        <f t="shared" ref="D11:R11" ca="1" si="3">IF(D45&gt;0,INDIRECT(D$6&amp;"!"&amp;ADDRESS(72,3)),INDIRECT(D$3&amp;"!"&amp;ADDRESS(72,3)))</f>
        <v>-0.944287576020851</v>
      </c>
      <c r="E11" s="155">
        <f t="shared" ca="1" si="3"/>
        <v>-2.2546604235953085</v>
      </c>
      <c r="F11" s="130">
        <f t="shared" ca="1" si="3"/>
        <v>-1.9202958776595744</v>
      </c>
      <c r="G11" s="130">
        <f t="shared" ca="1" si="3"/>
        <v>-2.6750764525993884</v>
      </c>
      <c r="H11" s="130">
        <f t="shared" ca="1" si="3"/>
        <v>-0.90570220664054402</v>
      </c>
      <c r="I11" s="130">
        <f t="shared" ca="1" si="3"/>
        <v>-2.1572481572481572</v>
      </c>
      <c r="J11" s="114">
        <f t="shared" ca="1" si="3"/>
        <v>-1.3468324391250515</v>
      </c>
      <c r="K11" s="130">
        <f t="shared" ca="1" si="3"/>
        <v>-1.9595294121334144</v>
      </c>
      <c r="L11" s="130">
        <f t="shared" ca="1" si="3"/>
        <v>-1.6480891719745223</v>
      </c>
      <c r="M11" s="155">
        <f t="shared" ca="1" si="3"/>
        <v>0.7733897578193778</v>
      </c>
      <c r="N11" s="155">
        <f t="shared" ca="1" si="3"/>
        <v>0.87031029619181899</v>
      </c>
      <c r="O11" s="155">
        <f t="shared" ca="1" si="3"/>
        <v>0.39977973568281916</v>
      </c>
      <c r="P11" s="155">
        <f t="shared" ca="1" si="3"/>
        <v>0.67664708577785637</v>
      </c>
      <c r="Q11" s="155">
        <f t="shared" ca="1" si="3"/>
        <v>3.1258564605349437</v>
      </c>
      <c r="R11" s="155">
        <f t="shared" ca="1" si="3"/>
        <v>-2.1616018845700822</v>
      </c>
    </row>
    <row r="12" spans="1:18" x14ac:dyDescent="0.35">
      <c r="A12" s="147" t="s">
        <v>21</v>
      </c>
      <c r="B12" s="148"/>
      <c r="C12" s="133"/>
      <c r="D12" s="155">
        <f t="shared" ref="D12:R12" ca="1" si="4">IF(D45&gt;0,INDIRECT(D$6&amp;"!"&amp;ADDRESS(73,3)),INDIRECT(D$3&amp;"!"&amp;ADDRESS(73,3)))</f>
        <v>1.0394376899696043</v>
      </c>
      <c r="E12" s="155">
        <f t="shared" ca="1" si="4"/>
        <v>-0.73356206472756913</v>
      </c>
      <c r="F12" s="130">
        <f t="shared" ca="1" si="4"/>
        <v>-0.64908453726219384</v>
      </c>
      <c r="G12" s="130">
        <f t="shared" ca="1" si="4"/>
        <v>-1.1487755102040813</v>
      </c>
      <c r="H12" s="130">
        <f t="shared" ca="1" si="4"/>
        <v>0.55234950194889687</v>
      </c>
      <c r="I12" s="130">
        <f t="shared" ca="1" si="4"/>
        <v>-0.40140073081607763</v>
      </c>
      <c r="J12" s="114">
        <f t="shared" ca="1" si="4"/>
        <v>0.25599442379182252</v>
      </c>
      <c r="K12" s="130">
        <f t="shared" ca="1" si="4"/>
        <v>-0.61213375128855652</v>
      </c>
      <c r="L12" s="130">
        <f t="shared" ca="1" si="4"/>
        <v>-0.42655723905723975</v>
      </c>
      <c r="M12" s="155">
        <f t="shared" ca="1" si="4"/>
        <v>3.8782492335646088</v>
      </c>
      <c r="N12" s="155">
        <f t="shared" ca="1" si="4"/>
        <v>2.9344365551992668</v>
      </c>
      <c r="O12" s="155">
        <f t="shared" ca="1" si="4"/>
        <v>2.9231220657276986</v>
      </c>
      <c r="P12" s="155">
        <f t="shared" ca="1" si="4"/>
        <v>2.3753970911523616</v>
      </c>
      <c r="Q12" s="155">
        <f t="shared" ca="1" si="4"/>
        <v>4.1245652751146631</v>
      </c>
      <c r="R12" s="155">
        <f t="shared" ca="1" si="4"/>
        <v>-0.45013960909453443</v>
      </c>
    </row>
    <row r="13" spans="1:18" x14ac:dyDescent="0.35">
      <c r="A13" s="147" t="s">
        <v>20</v>
      </c>
      <c r="B13" s="148"/>
      <c r="C13" s="133"/>
      <c r="D13" s="155">
        <f t="shared" ref="D13:R13" ca="1" si="5">IF(D45&gt;0,INDIRECT(D$6&amp;"!"&amp;ADDRESS(74,3)),INDIRECT(D$3&amp;"!"&amp;ADDRESS(74,3)))</f>
        <v>1.9523895027624294</v>
      </c>
      <c r="E13" s="155">
        <f t="shared" ca="1" si="5"/>
        <v>0.1428218283582115</v>
      </c>
      <c r="F13" s="130">
        <f t="shared" ca="1" si="5"/>
        <v>0.17745543345543427</v>
      </c>
      <c r="G13" s="130">
        <f t="shared" ca="1" si="5"/>
        <v>0.24451693851945175</v>
      </c>
      <c r="H13" s="130">
        <f t="shared" ca="1" si="5"/>
        <v>1.509036845507437</v>
      </c>
      <c r="I13" s="130">
        <f t="shared" ca="1" si="5"/>
        <v>0.95169555388093552</v>
      </c>
      <c r="J13" s="114">
        <f t="shared" ca="1" si="5"/>
        <v>1.4180566801619441</v>
      </c>
      <c r="K13" s="130">
        <f t="shared" ca="1" si="5"/>
        <v>0.39844420915551781</v>
      </c>
      <c r="L13" s="130">
        <f t="shared" ca="1" si="5"/>
        <v>0.38988626421697226</v>
      </c>
      <c r="M13" s="155">
        <f t="shared" ca="1" si="5"/>
        <v>4.1599331032795579</v>
      </c>
      <c r="N13" s="155">
        <f t="shared" ca="1" si="5"/>
        <v>4.0018123496391338</v>
      </c>
      <c r="O13" s="155">
        <f t="shared" ca="1" si="5"/>
        <v>3.8521334922526806</v>
      </c>
      <c r="P13" s="155">
        <f t="shared" ca="1" si="5"/>
        <v>2.7370363765781565</v>
      </c>
      <c r="Q13" s="155">
        <f t="shared" ca="1" si="5"/>
        <v>4.2597217760733841</v>
      </c>
      <c r="R13" s="155">
        <f t="shared" ca="1" si="5"/>
        <v>0.58490810251100311</v>
      </c>
    </row>
    <row r="14" spans="1:18" x14ac:dyDescent="0.35">
      <c r="A14" s="147" t="s">
        <v>19</v>
      </c>
      <c r="B14" s="148"/>
      <c r="C14" s="133"/>
      <c r="D14" s="155">
        <f t="shared" ref="D14:R14" ca="1" si="6">IF(D45&gt;0,INDIRECT(D$6&amp;"!"&amp;ADDRESS(75,3)),INDIRECT(D$3&amp;"!"&amp;ADDRESS(75,3)))</f>
        <v>4.0402314001171646</v>
      </c>
      <c r="E14" s="155">
        <f t="shared" ca="1" si="6"/>
        <v>3.5202720785013497</v>
      </c>
      <c r="F14" s="130">
        <f t="shared" ca="1" si="6"/>
        <v>2.9208756345177731</v>
      </c>
      <c r="G14" s="130" t="str">
        <f t="shared" ca="1" si="6"/>
        <v>6</v>
      </c>
      <c r="H14" s="130">
        <f t="shared" ca="1" si="6"/>
        <v>3.7109556494192257</v>
      </c>
      <c r="I14" s="130">
        <f t="shared" ca="1" si="6"/>
        <v>4.1480421260955618</v>
      </c>
      <c r="J14" s="114">
        <f t="shared" ca="1" si="6"/>
        <v>4.1841662573673863</v>
      </c>
      <c r="K14" s="130">
        <f t="shared" ca="1" si="6"/>
        <v>3.2112989918681762</v>
      </c>
      <c r="L14" s="130">
        <f t="shared" ca="1" si="6"/>
        <v>2.3651869158878478</v>
      </c>
      <c r="M14" s="155">
        <f t="shared" ca="1" si="6"/>
        <v>4.3937290947748622</v>
      </c>
      <c r="N14" s="155">
        <f t="shared" ca="1" si="6"/>
        <v>4.3443163592622298</v>
      </c>
      <c r="O14" s="155">
        <f t="shared" ca="1" si="6"/>
        <v>4.3252622794468287</v>
      </c>
      <c r="P14" s="155">
        <f t="shared" ca="1" si="6"/>
        <v>3.322892839110029</v>
      </c>
      <c r="Q14" s="155">
        <f t="shared" ca="1" si="6"/>
        <v>4.4249130550229321</v>
      </c>
      <c r="R14" s="155">
        <f t="shared" ca="1" si="6"/>
        <v>3.1191536748329671</v>
      </c>
    </row>
    <row r="15" spans="1:18" ht="8.5" customHeight="1" x14ac:dyDescent="0.35">
      <c r="A15" s="147"/>
      <c r="B15" s="133"/>
      <c r="C15" s="133"/>
      <c r="D15" s="155"/>
      <c r="E15" s="155"/>
      <c r="F15" s="130"/>
      <c r="G15" s="130"/>
      <c r="H15" s="130"/>
      <c r="I15" s="130"/>
      <c r="J15" s="114"/>
      <c r="K15" s="130"/>
      <c r="L15" s="130"/>
      <c r="M15" s="155"/>
      <c r="N15" s="155"/>
      <c r="O15" s="155"/>
      <c r="P15" s="155"/>
      <c r="Q15" s="155"/>
      <c r="R15" s="155"/>
    </row>
    <row r="16" spans="1:18" x14ac:dyDescent="0.35">
      <c r="A16" s="147" t="s">
        <v>18</v>
      </c>
      <c r="B16" s="148"/>
      <c r="C16" s="133"/>
      <c r="D16" s="155">
        <f t="shared" ref="D16:R16" ca="1" si="7">IF(D45&gt;0,INDIRECT(D$6&amp;"!"&amp;ADDRESS(85,4)),INDIRECT(D$3&amp;"!"&amp;ADDRESS(85,4)))</f>
        <v>-0.56960827919088963</v>
      </c>
      <c r="E16" s="155">
        <f t="shared" ca="1" si="7"/>
        <v>-1.95060983385745</v>
      </c>
      <c r="F16" s="130">
        <f t="shared" ca="1" si="7"/>
        <v>-1.6271838812027211</v>
      </c>
      <c r="G16" s="130">
        <f t="shared" ca="1" si="7"/>
        <v>-2.0750361757638278</v>
      </c>
      <c r="H16" s="130">
        <f t="shared" ca="1" si="7"/>
        <v>-0.61851302391826535</v>
      </c>
      <c r="I16" s="130">
        <f t="shared" ca="1" si="7"/>
        <v>-1.8164252094416664</v>
      </c>
      <c r="J16" s="114">
        <f t="shared" ca="1" si="7"/>
        <v>-1.1000655674344544</v>
      </c>
      <c r="K16" s="130">
        <f t="shared" ca="1" si="7"/>
        <v>-1.7595899841595271</v>
      </c>
      <c r="L16" s="130">
        <f t="shared" ca="1" si="7"/>
        <v>-1.3561999705009562</v>
      </c>
      <c r="M16" s="155">
        <f t="shared" ca="1" si="7"/>
        <v>1.0858367842848551</v>
      </c>
      <c r="N16" s="155">
        <f t="shared" ca="1" si="7"/>
        <v>1.144421587113454</v>
      </c>
      <c r="O16" s="155">
        <f t="shared" ca="1" si="7"/>
        <v>0.76494777304030326</v>
      </c>
      <c r="P16" s="155">
        <f t="shared" ca="1" si="7"/>
        <v>0.38095234116418891</v>
      </c>
      <c r="Q16" s="155">
        <f t="shared" ca="1" si="7"/>
        <v>2.7688268291260556</v>
      </c>
      <c r="R16" s="155">
        <f t="shared" ca="1" si="7"/>
        <v>-1.7191647106462693</v>
      </c>
    </row>
    <row r="17" spans="1:18" x14ac:dyDescent="0.35">
      <c r="A17" s="147" t="s">
        <v>17</v>
      </c>
      <c r="B17" s="148"/>
      <c r="C17" s="133"/>
      <c r="D17" s="155">
        <f t="shared" ref="D17:R17" ca="1" si="8">IF(D45&gt;0,INDIRECT(D$6&amp;"!"&amp;ADDRESS(86,4)),INDIRECT(D$3&amp;"!"&amp;ADDRESS(86,4)))</f>
        <v>-0.944287576020851</v>
      </c>
      <c r="E17" s="155">
        <f t="shared" ca="1" si="8"/>
        <v>-2.2546604235953085</v>
      </c>
      <c r="F17" s="130">
        <f t="shared" ca="1" si="8"/>
        <v>-1.9202958776595744</v>
      </c>
      <c r="G17" s="130">
        <f t="shared" ca="1" si="8"/>
        <v>-2.6750764525993884</v>
      </c>
      <c r="H17" s="130">
        <f t="shared" ca="1" si="8"/>
        <v>-0.90570220664054402</v>
      </c>
      <c r="I17" s="130">
        <f t="shared" ca="1" si="8"/>
        <v>-2.1572481572481572</v>
      </c>
      <c r="J17" s="114">
        <f t="shared" ca="1" si="8"/>
        <v>-1.3468324391250515</v>
      </c>
      <c r="K17" s="130">
        <f t="shared" ca="1" si="8"/>
        <v>-1.9595294121334144</v>
      </c>
      <c r="L17" s="130">
        <f t="shared" ca="1" si="8"/>
        <v>-1.6480891719745223</v>
      </c>
      <c r="M17" s="155">
        <f t="shared" ca="1" si="8"/>
        <v>0.7733897578193778</v>
      </c>
      <c r="N17" s="155">
        <f t="shared" ca="1" si="8"/>
        <v>0.87031029619181899</v>
      </c>
      <c r="O17" s="155">
        <f t="shared" ca="1" si="8"/>
        <v>0.39977973568281916</v>
      </c>
      <c r="P17" s="155">
        <f t="shared" ca="1" si="8"/>
        <v>0.67664708577785637</v>
      </c>
      <c r="Q17" s="155">
        <f t="shared" ca="1" si="8"/>
        <v>3.1258564605349437</v>
      </c>
      <c r="R17" s="155">
        <f t="shared" ca="1" si="8"/>
        <v>-2.1616018845700822</v>
      </c>
    </row>
    <row r="18" spans="1:18" x14ac:dyDescent="0.35">
      <c r="A18" s="147" t="s">
        <v>16</v>
      </c>
      <c r="B18" s="148"/>
      <c r="C18" s="133"/>
      <c r="D18" s="155">
        <f t="shared" ref="D18:R18" ca="1" si="9">IF(D45&gt;0,INDIRECT(D$6&amp;"!"&amp;ADDRESS(87,4)),INDIRECT(D$3&amp;"!"&amp;ADDRESS(87,4)))</f>
        <v>2.3346581335383383</v>
      </c>
      <c r="E18" s="155">
        <f t="shared" ca="1" si="9"/>
        <v>1.9414063673467321</v>
      </c>
      <c r="F18" s="130">
        <f t="shared" ca="1" si="9"/>
        <v>1.6580833164297286</v>
      </c>
      <c r="G18" s="130">
        <f t="shared" ca="1" si="9"/>
        <v>2.0195329758654998</v>
      </c>
      <c r="H18" s="130">
        <f t="shared" ca="1" si="9"/>
        <v>1.9839552780645631</v>
      </c>
      <c r="I18" s="130">
        <f t="shared" ca="1" si="9"/>
        <v>2.597709289419357</v>
      </c>
      <c r="J18" s="114">
        <f t="shared" ca="1" si="9"/>
        <v>2.3947388117510999</v>
      </c>
      <c r="K18" s="130">
        <f t="shared" ca="1" si="9"/>
        <v>2.0580644793281011</v>
      </c>
      <c r="L18" s="130">
        <f t="shared" ca="1" si="9"/>
        <v>1.6001416339811452</v>
      </c>
      <c r="M18" s="155">
        <f t="shared" ca="1" si="9"/>
        <v>2.9178728057619638</v>
      </c>
      <c r="N18" s="155">
        <f t="shared" ca="1" si="9"/>
        <v>2.7203351170648622</v>
      </c>
      <c r="O18" s="155">
        <f t="shared" ca="1" si="9"/>
        <v>2.9046017005336351</v>
      </c>
      <c r="P18" s="155">
        <f t="shared" ca="1" si="9"/>
        <v>2.5039314077208012</v>
      </c>
      <c r="Q18" s="155">
        <f t="shared" ca="1" si="9"/>
        <v>1.6694097626517728</v>
      </c>
      <c r="R18" s="155">
        <f t="shared" ca="1" si="9"/>
        <v>2.0828542261953658</v>
      </c>
    </row>
    <row r="19" spans="1:18" x14ac:dyDescent="0.35">
      <c r="A19" s="147" t="s">
        <v>15</v>
      </c>
      <c r="B19" s="148"/>
      <c r="C19" s="133"/>
      <c r="D19" s="155">
        <f t="shared" ref="D19:R19" ca="1" si="10">IF(D45&gt;0,INDIRECT(D$6&amp;"!"&amp;ADDRESS(88,4)),INDIRECT(D$3&amp;"!"&amp;ADDRESS(88,4)))</f>
        <v>7.6992135116848465E-2</v>
      </c>
      <c r="E19" s="155">
        <f t="shared" ca="1" si="10"/>
        <v>-0.69151347031817112</v>
      </c>
      <c r="F19" s="130">
        <f t="shared" ca="1" si="10"/>
        <v>-0.62780915649670921</v>
      </c>
      <c r="G19" s="130">
        <f t="shared" ca="1" si="10"/>
        <v>-0.43324651419357624</v>
      </c>
      <c r="H19" s="130">
        <f t="shared" ca="1" si="10"/>
        <v>-2.2245793018461309E-2</v>
      </c>
      <c r="I19" s="130">
        <f t="shared" ca="1" si="10"/>
        <v>-0.43683845550028133</v>
      </c>
      <c r="J19" s="114">
        <f t="shared" ca="1" si="10"/>
        <v>-0.25327681711131877</v>
      </c>
      <c r="K19" s="130">
        <f t="shared" ca="1" si="10"/>
        <v>-0.6606746979354402</v>
      </c>
      <c r="L19" s="130">
        <f t="shared" ca="1" si="10"/>
        <v>-0.48272074868275416</v>
      </c>
      <c r="M19" s="155">
        <f t="shared" ca="1" si="10"/>
        <v>0.5862938349600455</v>
      </c>
      <c r="N19" s="155">
        <f t="shared" ca="1" si="10"/>
        <v>0.62221898998349245</v>
      </c>
      <c r="O19" s="155">
        <f t="shared" ca="1" si="10"/>
        <v>0.51479824152156806</v>
      </c>
      <c r="P19" s="155">
        <f t="shared" ca="1" si="10"/>
        <v>-8.4042696782455378E-2</v>
      </c>
      <c r="Q19" s="155">
        <f t="shared" ca="1" si="10"/>
        <v>1.230834761050148</v>
      </c>
      <c r="R19" s="155">
        <f t="shared" ca="1" si="10"/>
        <v>-0.40055148954067477</v>
      </c>
    </row>
    <row r="20" spans="1:18" ht="29" x14ac:dyDescent="0.35">
      <c r="A20" s="149" t="s">
        <v>14</v>
      </c>
      <c r="B20" s="148"/>
      <c r="C20" s="133"/>
      <c r="D20" s="155">
        <f t="shared" ref="D20:R20" ca="1" si="11">IF(D45&gt;0,INDIRECT(D$6&amp;"!"&amp;ADDRESS(89,4)),INDIRECT(D$3&amp;"!"&amp;ADDRESS(89,4)))</f>
        <v>2.2820521972028285</v>
      </c>
      <c r="E20" s="155">
        <f t="shared" ca="1" si="11"/>
        <v>2.1896599192000523</v>
      </c>
      <c r="F20" s="130">
        <f t="shared" ca="1" si="11"/>
        <v>1.8632354153922992</v>
      </c>
      <c r="G20" s="130">
        <f t="shared" ca="1" si="11"/>
        <v>2.5634557769161566</v>
      </c>
      <c r="H20" s="130">
        <f t="shared" ca="1" si="11"/>
        <v>2.2442884081037415</v>
      </c>
      <c r="I20" s="130">
        <f t="shared" ca="1" si="11"/>
        <v>2.7231097591665501</v>
      </c>
      <c r="J20" s="114">
        <f t="shared" ca="1" si="11"/>
        <v>2.5482716401282701</v>
      </c>
      <c r="K20" s="130">
        <f t="shared" ca="1" si="11"/>
        <v>2.1926923645096661</v>
      </c>
      <c r="L20" s="130">
        <f t="shared" ca="1" si="11"/>
        <v>1.6789503933277834</v>
      </c>
      <c r="M20" s="155">
        <f t="shared" ca="1" si="11"/>
        <v>2.5127333015035012</v>
      </c>
      <c r="N20" s="155">
        <f t="shared" ca="1" si="11"/>
        <v>2.4330230817950738</v>
      </c>
      <c r="O20" s="155">
        <f t="shared" ca="1" si="11"/>
        <v>2.5601442281866351</v>
      </c>
      <c r="P20" s="155">
        <f t="shared" ca="1" si="11"/>
        <v>2.3060899530803991</v>
      </c>
      <c r="Q20" s="155">
        <f t="shared" ca="1" si="11"/>
        <v>1.5681492106609829</v>
      </c>
      <c r="R20" s="155">
        <f t="shared" ca="1" si="11"/>
        <v>2.1721500720642117</v>
      </c>
    </row>
    <row r="21" spans="1:18" x14ac:dyDescent="0.35">
      <c r="A21" s="150" t="s">
        <v>13</v>
      </c>
      <c r="B21" s="148"/>
      <c r="C21" s="133"/>
      <c r="D21" s="155">
        <f t="shared" ref="D21:R21" ca="1" si="12">IF(D45&gt;0,INDIRECT(D$6&amp;"!"&amp;ADDRESS(90,4)),INDIRECT(D$3&amp;"!"&amp;ADDRESS(90,4)))</f>
        <v>0.2978689807919378</v>
      </c>
      <c r="E21" s="155">
        <f t="shared" ca="1" si="12"/>
        <v>0.33527874413316544</v>
      </c>
      <c r="F21" s="130">
        <f t="shared" ca="1" si="12"/>
        <v>0.34184182145825337</v>
      </c>
      <c r="G21" s="130">
        <f t="shared" ca="1" si="12"/>
        <v>0.56882870132962404</v>
      </c>
      <c r="H21" s="130">
        <f t="shared" ca="1" si="12"/>
        <v>0.16712923124130122</v>
      </c>
      <c r="I21" s="130">
        <f t="shared" ca="1" si="12"/>
        <v>0.26917059273965738</v>
      </c>
      <c r="J21" s="114">
        <f t="shared" ca="1" si="12"/>
        <v>0.19763251540175458</v>
      </c>
      <c r="K21" s="130">
        <f t="shared" ca="1" si="12"/>
        <v>0.24613314056222002</v>
      </c>
      <c r="L21" s="130">
        <f t="shared" ca="1" si="12"/>
        <v>0.32868291187887533</v>
      </c>
      <c r="M21" s="155">
        <f t="shared" ca="1" si="12"/>
        <v>0.10084350192002202</v>
      </c>
      <c r="N21" s="155">
        <f t="shared" ca="1" si="12"/>
        <v>6.6193012572744112E-2</v>
      </c>
      <c r="O21" s="155">
        <f t="shared" ca="1" si="12"/>
        <v>0.13116238344095876</v>
      </c>
      <c r="P21" s="155">
        <f t="shared" ca="1" si="12"/>
        <v>-0.20820949682966355</v>
      </c>
      <c r="Q21" s="155">
        <f t="shared" ca="1" si="12"/>
        <v>-0.39203983524242458</v>
      </c>
      <c r="R21" s="155">
        <f t="shared" ca="1" si="12"/>
        <v>0.36692720913257526</v>
      </c>
    </row>
    <row r="22" spans="1:18" x14ac:dyDescent="0.35">
      <c r="A22" s="147" t="s">
        <v>12</v>
      </c>
      <c r="B22" s="148"/>
      <c r="C22" s="133"/>
      <c r="D22" s="155">
        <f t="shared" ref="D22:R22" ca="1" si="13">IF(D45&gt;0,INDIRECT(D$6&amp;"!"&amp;ADDRESS(91,4)),INDIRECT(D$3&amp;"!"&amp;ADDRESS(91,4)))</f>
        <v>0.64065663921228577</v>
      </c>
      <c r="E22" s="155">
        <f t="shared" ca="1" si="13"/>
        <v>0.73070779819662512</v>
      </c>
      <c r="F22" s="130">
        <f t="shared" ca="1" si="13"/>
        <v>0.78212480983956789</v>
      </c>
      <c r="G22" s="130">
        <f t="shared" ca="1" si="13"/>
        <v>0.79070581474928547</v>
      </c>
      <c r="H22" s="130">
        <f t="shared" ca="1" si="13"/>
        <v>0.99798407841349746</v>
      </c>
      <c r="I22" s="130">
        <f t="shared" ca="1" si="13"/>
        <v>0.83576469079284155</v>
      </c>
      <c r="J22" s="114">
        <f t="shared" ca="1" si="13"/>
        <v>0.83624256979813438</v>
      </c>
      <c r="K22" s="130">
        <f t="shared" ca="1" si="13"/>
        <v>0.79564000361001519</v>
      </c>
      <c r="L22" s="130">
        <f t="shared" ca="1" si="13"/>
        <v>0.74145972535256177</v>
      </c>
      <c r="M22" s="155">
        <f t="shared" ca="1" si="13"/>
        <v>0.54500224380143769</v>
      </c>
      <c r="N22" s="155">
        <f t="shared" ca="1" si="13"/>
        <v>0.74283308427314854</v>
      </c>
      <c r="O22" s="155">
        <f t="shared" ca="1" si="13"/>
        <v>0.67528826798004771</v>
      </c>
      <c r="P22" s="155">
        <f t="shared" ca="1" si="13"/>
        <v>0.67618439767839011</v>
      </c>
      <c r="Q22" s="155">
        <f t="shared" ca="1" si="13"/>
        <v>0.78323562220914067</v>
      </c>
      <c r="R22" s="155">
        <f t="shared" ca="1" si="13"/>
        <v>0.73533408023391522</v>
      </c>
    </row>
    <row r="23" spans="1:18" x14ac:dyDescent="0.35">
      <c r="A23" s="147" t="s">
        <v>11</v>
      </c>
      <c r="B23" s="148"/>
      <c r="C23" s="148"/>
      <c r="D23" s="155">
        <f t="shared" ref="D23:R23" ca="1" si="14">IF(D45&gt;0,INDIRECT(D$6&amp;"!"&amp;ADDRESS(92,4)),INDIRECT(D$3&amp;"!"&amp;ADDRESS(92,4)))</f>
        <v>-0.56960827919088974</v>
      </c>
      <c r="E23" s="155">
        <f t="shared" ca="1" si="14"/>
        <v>-1.9506098338574498</v>
      </c>
      <c r="F23" s="130">
        <f t="shared" ca="1" si="14"/>
        <v>-1.6271838812027211</v>
      </c>
      <c r="G23" s="130">
        <f t="shared" ca="1" si="14"/>
        <v>-2.0750361757638283</v>
      </c>
      <c r="H23" s="130">
        <f t="shared" ca="1" si="14"/>
        <v>-0.61851302391826535</v>
      </c>
      <c r="I23" s="130">
        <f t="shared" ca="1" si="14"/>
        <v>-1.8164252094416666</v>
      </c>
      <c r="J23" s="114">
        <f t="shared" ca="1" si="14"/>
        <v>-1.1000655674344544</v>
      </c>
      <c r="K23" s="130">
        <f t="shared" ca="1" si="14"/>
        <v>-1.7595899841595273</v>
      </c>
      <c r="L23" s="130">
        <f t="shared" ca="1" si="14"/>
        <v>-1.3561999705009562</v>
      </c>
      <c r="M23" s="155">
        <f t="shared" ca="1" si="14"/>
        <v>1.0858367842848551</v>
      </c>
      <c r="N23" s="155">
        <f t="shared" ca="1" si="14"/>
        <v>1.1444215871134542</v>
      </c>
      <c r="O23" s="155">
        <f t="shared" ca="1" si="14"/>
        <v>0.76494777304030348</v>
      </c>
      <c r="P23" s="155">
        <f t="shared" ca="1" si="14"/>
        <v>0.38095234116418891</v>
      </c>
      <c r="Q23" s="155">
        <f t="shared" ca="1" si="14"/>
        <v>2.7688268291260556</v>
      </c>
      <c r="R23" s="155">
        <f t="shared" ca="1" si="14"/>
        <v>-1.7191647106462693</v>
      </c>
    </row>
    <row r="24" spans="1:18" x14ac:dyDescent="0.35">
      <c r="A24" s="147" t="s">
        <v>10</v>
      </c>
      <c r="B24" s="148"/>
      <c r="C24" s="133"/>
      <c r="D24" s="155">
        <f t="shared" ref="D24:R24" ca="1" si="15">IF(D45&gt;0,INDIRECT(D$6&amp;"!"&amp;ADDRESS(94,4)),INDIRECT(D$3&amp;"!"&amp;ADDRESS(94,4)))</f>
        <v>-0.382268630775909</v>
      </c>
      <c r="E24" s="155">
        <f t="shared" ca="1" si="15"/>
        <v>-1.7985845389885207</v>
      </c>
      <c r="F24" s="130">
        <f t="shared" ca="1" si="15"/>
        <v>-1.4806278829742943</v>
      </c>
      <c r="G24" s="130">
        <f t="shared" ca="1" si="15"/>
        <v>-1.775016037346048</v>
      </c>
      <c r="H24" s="130">
        <f t="shared" ca="1" si="15"/>
        <v>-0.47491843255712607</v>
      </c>
      <c r="I24" s="130">
        <f t="shared" ca="1" si="15"/>
        <v>-1.6460137355384212</v>
      </c>
      <c r="J24" s="114">
        <f t="shared" ca="1" si="15"/>
        <v>-0.97668213158915584</v>
      </c>
      <c r="K24" s="130">
        <f t="shared" ca="1" si="15"/>
        <v>-1.6596202701725833</v>
      </c>
      <c r="L24" s="130">
        <f t="shared" ca="1" si="15"/>
        <v>-1.2102553697641731</v>
      </c>
      <c r="M24" s="155">
        <f t="shared" ca="1" si="15"/>
        <v>1.2420602975175938</v>
      </c>
      <c r="N24" s="155">
        <f t="shared" ca="1" si="15"/>
        <v>1.2814772325742716</v>
      </c>
      <c r="O24" s="155">
        <f t="shared" ca="1" si="15"/>
        <v>0.94753179171904545</v>
      </c>
      <c r="P24" s="155">
        <f t="shared" ca="1" si="15"/>
        <v>0.23310496885735521</v>
      </c>
      <c r="Q24" s="155">
        <f t="shared" ca="1" si="15"/>
        <v>2.5903120134216113</v>
      </c>
      <c r="R24" s="155">
        <f t="shared" ca="1" si="15"/>
        <v>-1.4979461236843628</v>
      </c>
    </row>
    <row r="25" spans="1:18" x14ac:dyDescent="0.35">
      <c r="A25" s="147" t="s">
        <v>9</v>
      </c>
      <c r="B25" s="148"/>
      <c r="C25" s="133"/>
      <c r="D25" s="155">
        <f t="shared" ref="D25:R25" ca="1" si="16">IF(D45&gt;0,INDIRECT(D$6&amp;"!"&amp;ADDRESS(95,4)),INDIRECT(D$3&amp;"!"&amp;ADDRESS(95,4)))</f>
        <v>31.532507246838463</v>
      </c>
      <c r="E25" s="155">
        <f t="shared" ca="1" si="16"/>
        <v>13.325942156768619</v>
      </c>
      <c r="F25" s="130">
        <f t="shared" ca="1" si="16"/>
        <v>13.266910836592388</v>
      </c>
      <c r="G25" s="130">
        <f t="shared" ca="1" si="16"/>
        <v>15.058709319526642</v>
      </c>
      <c r="H25" s="130">
        <f t="shared" ca="1" si="16"/>
        <v>25.558714090919608</v>
      </c>
      <c r="I25" s="130">
        <f t="shared" ca="1" si="16"/>
        <v>18.407470629581283</v>
      </c>
      <c r="J25" s="114">
        <f t="shared" ca="1" si="16"/>
        <v>22.44814649223413</v>
      </c>
      <c r="K25" s="130">
        <f t="shared" ca="1" si="16"/>
        <v>15.289727055322516</v>
      </c>
      <c r="L25" s="130">
        <f t="shared" ca="1" si="16"/>
        <v>14.950270022310718</v>
      </c>
      <c r="M25" s="155">
        <f t="shared" ca="1" si="16"/>
        <v>51.94880299432338</v>
      </c>
      <c r="N25" s="155">
        <f t="shared" ca="1" si="16"/>
        <v>55.634966625888005</v>
      </c>
      <c r="O25" s="155">
        <f t="shared" ca="1" si="16"/>
        <v>48.447840622228284</v>
      </c>
      <c r="P25" s="155">
        <f t="shared" ca="1" si="16"/>
        <v>52.179871985166386</v>
      </c>
      <c r="Q25" s="155">
        <f t="shared" ca="1" si="16"/>
        <v>87.906763955223809</v>
      </c>
      <c r="R25" s="155">
        <f t="shared" ca="1" si="16"/>
        <v>16.59854014598541</v>
      </c>
    </row>
    <row r="26" spans="1:18" x14ac:dyDescent="0.35">
      <c r="A26" s="147" t="s">
        <v>8</v>
      </c>
      <c r="B26" s="148"/>
      <c r="C26" s="133"/>
      <c r="D26" s="155">
        <f t="shared" ref="D26:R26" ca="1" si="17">IF(D45&gt;0,INDIRECT(D$6&amp;"!"&amp;ADDRESS(96,4)),INDIRECT(D$3&amp;"!"&amp;ADDRESS(96,4)))</f>
        <v>5.4375179180072024</v>
      </c>
      <c r="E26" s="155">
        <f t="shared" ca="1" si="17"/>
        <v>4.0610732337561615</v>
      </c>
      <c r="F26" s="130">
        <f t="shared" ca="1" si="17"/>
        <v>3.4897676247232425</v>
      </c>
      <c r="G26" s="130">
        <f t="shared" ca="1" si="17"/>
        <v>9.1323039940828465</v>
      </c>
      <c r="H26" s="130">
        <f t="shared" ca="1" si="17"/>
        <v>3.7347754743581163</v>
      </c>
      <c r="I26" s="130">
        <f t="shared" ca="1" si="17"/>
        <v>7.1031228034943297</v>
      </c>
      <c r="J26" s="114">
        <f t="shared" ca="1" si="17"/>
        <v>7.9155570242792948</v>
      </c>
      <c r="K26" s="130">
        <f t="shared" ca="1" si="17"/>
        <v>1.2241351430392768</v>
      </c>
      <c r="L26" s="130">
        <f t="shared" ca="1" si="17"/>
        <v>0.97583352446881122</v>
      </c>
      <c r="M26" s="155">
        <f t="shared" ca="1" si="17"/>
        <v>23.52478314458385</v>
      </c>
      <c r="N26" s="155">
        <f t="shared" ca="1" si="17"/>
        <v>16.058206168308544</v>
      </c>
      <c r="O26" s="155">
        <f t="shared" ca="1" si="17"/>
        <v>14.307156989834198</v>
      </c>
      <c r="P26" s="155">
        <f t="shared" ca="1" si="17"/>
        <v>0.88459109087997945</v>
      </c>
      <c r="Q26" s="155">
        <f t="shared" ca="1" si="17"/>
        <v>33.294735866048796</v>
      </c>
      <c r="R26" s="155">
        <f t="shared" ca="1" si="17"/>
        <v>0.65328467153287306</v>
      </c>
    </row>
    <row r="27" spans="1:18" x14ac:dyDescent="0.35">
      <c r="A27" s="147"/>
      <c r="B27" s="148"/>
      <c r="C27" s="133"/>
      <c r="D27" s="155"/>
      <c r="E27" s="155"/>
      <c r="F27" s="131"/>
      <c r="G27" s="131"/>
      <c r="H27" s="131"/>
      <c r="I27" s="131"/>
      <c r="J27" s="114"/>
      <c r="K27" s="131"/>
      <c r="L27" s="131"/>
      <c r="M27" s="155"/>
      <c r="N27" s="155"/>
      <c r="O27" s="155"/>
      <c r="P27" s="155"/>
      <c r="Q27" s="155"/>
      <c r="R27" s="155"/>
    </row>
    <row r="28" spans="1:18" x14ac:dyDescent="0.35">
      <c r="A28" s="135" t="s">
        <v>40</v>
      </c>
      <c r="B28" s="148"/>
      <c r="C28" s="133"/>
      <c r="D28" s="155">
        <f t="shared" ref="D28:R28" ca="1" si="18">IF(D45&gt;0,INDIRECT(D$6&amp;"!"&amp;ADDRESS(77,2)),INDIRECT(D$3&amp;"!"&amp;ADDRESS(77,2)))</f>
        <v>0</v>
      </c>
      <c r="E28" s="155">
        <f t="shared" ca="1" si="18"/>
        <v>0</v>
      </c>
      <c r="F28" s="130">
        <f t="shared" ca="1" si="18"/>
        <v>0</v>
      </c>
      <c r="G28" s="130">
        <f t="shared" ca="1" si="18"/>
        <v>0</v>
      </c>
      <c r="H28" s="130">
        <f t="shared" ca="1" si="18"/>
        <v>0</v>
      </c>
      <c r="I28" s="130">
        <f t="shared" ca="1" si="18"/>
        <v>0</v>
      </c>
      <c r="J28" s="114">
        <f t="shared" ca="1" si="18"/>
        <v>0</v>
      </c>
      <c r="K28" s="130">
        <f t="shared" ca="1" si="18"/>
        <v>0</v>
      </c>
      <c r="L28" s="130">
        <f t="shared" ca="1" si="18"/>
        <v>0</v>
      </c>
      <c r="M28" s="155">
        <f t="shared" ca="1" si="18"/>
        <v>0</v>
      </c>
      <c r="N28" s="155">
        <f t="shared" ca="1" si="18"/>
        <v>0</v>
      </c>
      <c r="O28" s="155">
        <f t="shared" ca="1" si="18"/>
        <v>0</v>
      </c>
      <c r="P28" s="155">
        <f t="shared" ca="1" si="18"/>
        <v>0</v>
      </c>
      <c r="Q28" s="155">
        <f t="shared" ca="1" si="18"/>
        <v>0</v>
      </c>
      <c r="R28" s="155">
        <f t="shared" ca="1" si="18"/>
        <v>0</v>
      </c>
    </row>
    <row r="29" spans="1:18" x14ac:dyDescent="0.35">
      <c r="A29" s="151" t="s">
        <v>39</v>
      </c>
      <c r="B29" s="133"/>
      <c r="C29" s="133"/>
      <c r="D29" s="155">
        <f t="shared" ref="D29:R29" ca="1" si="19">IF(D45&gt;0,INDIRECT(D$6&amp;"!"&amp;ADDRESS(78,2)),INDIRECT(D$3&amp;"!"&amp;ADDRESS(78,2)))</f>
        <v>0.49182938871722998</v>
      </c>
      <c r="E29" s="155">
        <f t="shared" ca="1" si="19"/>
        <v>0.71593438730347159</v>
      </c>
      <c r="F29" s="130">
        <f t="shared" ca="1" si="19"/>
        <v>0.69923645167297799</v>
      </c>
      <c r="G29" s="130">
        <f t="shared" ca="1" si="19"/>
        <v>0.76685003698224852</v>
      </c>
      <c r="H29" s="130">
        <f t="shared" ca="1" si="19"/>
        <v>0.47886477616769496</v>
      </c>
      <c r="I29" s="130">
        <f t="shared" ca="1" si="19"/>
        <v>0.68786022693041471</v>
      </c>
      <c r="J29" s="114">
        <f t="shared" ca="1" si="19"/>
        <v>0.56534416733083204</v>
      </c>
      <c r="K29" s="130">
        <f t="shared" ca="1" si="19"/>
        <v>0.6985916108718665</v>
      </c>
      <c r="L29" s="130">
        <f t="shared" ca="1" si="19"/>
        <v>0.65410037740570071</v>
      </c>
      <c r="M29" s="155">
        <f t="shared" ca="1" si="19"/>
        <v>0.28358972215121031</v>
      </c>
      <c r="N29" s="155">
        <f t="shared" ca="1" si="19"/>
        <v>0.21805850664262871</v>
      </c>
      <c r="O29" s="155">
        <f t="shared" ca="1" si="19"/>
        <v>0.28225421300402537</v>
      </c>
      <c r="P29" s="155">
        <f t="shared" ca="1" si="19"/>
        <v>0.32804251223739911</v>
      </c>
      <c r="Q29" s="155">
        <f t="shared" ca="1" si="19"/>
        <v>3.4156752142864608E-2</v>
      </c>
      <c r="R29" s="155">
        <f t="shared" ca="1" si="19"/>
        <v>0.68476277372262773</v>
      </c>
    </row>
    <row r="30" spans="1:18" x14ac:dyDescent="0.35">
      <c r="A30" s="151" t="s">
        <v>38</v>
      </c>
      <c r="C30" s="133"/>
      <c r="D30" s="155">
        <f t="shared" ref="D30:R30" ca="1" si="20">IF(D45&gt;0,INDIRECT(D$6&amp;"!"&amp;ADDRESS(79,2)),INDIRECT(D$3&amp;"!"&amp;ADDRESS(79,2)))</f>
        <v>0.50817061128277008</v>
      </c>
      <c r="E30" s="155">
        <f t="shared" ca="1" si="20"/>
        <v>0.28406561269652814</v>
      </c>
      <c r="F30" s="130">
        <f t="shared" ca="1" si="20"/>
        <v>0.30076354832702218</v>
      </c>
      <c r="G30" s="130">
        <f t="shared" ca="1" si="20"/>
        <v>0.23314996301775151</v>
      </c>
      <c r="H30" s="130">
        <f t="shared" ca="1" si="20"/>
        <v>0.52113522383230482</v>
      </c>
      <c r="I30" s="130">
        <f t="shared" ca="1" si="20"/>
        <v>0.31213977306958535</v>
      </c>
      <c r="J30" s="114">
        <f t="shared" ca="1" si="20"/>
        <v>0.43465583266916802</v>
      </c>
      <c r="K30" s="130">
        <f t="shared" ca="1" si="20"/>
        <v>0.30140838912813339</v>
      </c>
      <c r="L30" s="130">
        <f t="shared" ca="1" si="20"/>
        <v>0.34589962259429929</v>
      </c>
      <c r="M30" s="155">
        <f t="shared" ca="1" si="20"/>
        <v>0.71641027784878974</v>
      </c>
      <c r="N30" s="155">
        <f t="shared" ca="1" si="20"/>
        <v>0.78194149335737129</v>
      </c>
      <c r="O30" s="155">
        <f t="shared" ca="1" si="20"/>
        <v>0.71774578699597458</v>
      </c>
      <c r="P30" s="155">
        <f t="shared" ca="1" si="20"/>
        <v>0.671957487762601</v>
      </c>
      <c r="Q30" s="155">
        <f t="shared" ca="1" si="20"/>
        <v>0.96584324785713538</v>
      </c>
      <c r="R30" s="155">
        <f t="shared" ca="1" si="20"/>
        <v>0.31523722627737227</v>
      </c>
    </row>
    <row r="31" spans="1:18" x14ac:dyDescent="0.35">
      <c r="A31" s="147"/>
      <c r="C31" s="133"/>
      <c r="D31" s="155"/>
      <c r="E31" s="155"/>
      <c r="F31" s="130"/>
      <c r="G31" s="130"/>
      <c r="H31" s="130"/>
      <c r="I31" s="130"/>
      <c r="J31" s="114"/>
      <c r="K31" s="130"/>
      <c r="L31" s="130"/>
      <c r="M31" s="155"/>
      <c r="N31" s="155"/>
      <c r="O31" s="155"/>
      <c r="P31" s="155"/>
      <c r="Q31" s="155"/>
      <c r="R31" s="155"/>
    </row>
    <row r="32" spans="1:18" x14ac:dyDescent="0.35">
      <c r="A32" s="136" t="s">
        <v>7</v>
      </c>
      <c r="C32" s="133"/>
      <c r="D32" s="155">
        <f t="shared" ref="D32:R32" ca="1" si="21">IF(D45&gt;0,INDIRECT(D$6&amp;"!"&amp;ADDRESS(77,5)),INDIRECT(D$3&amp;"!"&amp;ADDRESS(77,5)))</f>
        <v>49.182938871722989</v>
      </c>
      <c r="E32" s="155">
        <f t="shared" ca="1" si="21"/>
        <v>71.59343873034716</v>
      </c>
      <c r="F32" s="130">
        <f t="shared" ca="1" si="21"/>
        <v>69.923645167297778</v>
      </c>
      <c r="G32" s="130">
        <f t="shared" ca="1" si="21"/>
        <v>76.685003698224847</v>
      </c>
      <c r="H32" s="130">
        <f t="shared" ca="1" si="21"/>
        <v>47.886477616769504</v>
      </c>
      <c r="I32" s="130">
        <f t="shared" ca="1" si="21"/>
        <v>68.786022693041474</v>
      </c>
      <c r="J32" s="114">
        <f t="shared" ca="1" si="21"/>
        <v>56.534416733083205</v>
      </c>
      <c r="K32" s="130">
        <f t="shared" ca="1" si="21"/>
        <v>69.859161087186635</v>
      </c>
      <c r="L32" s="130">
        <f t="shared" ca="1" si="21"/>
        <v>65.410037740570075</v>
      </c>
      <c r="M32" s="155">
        <f t="shared" ca="1" si="21"/>
        <v>28.358972215121028</v>
      </c>
      <c r="N32" s="155">
        <f t="shared" ca="1" si="21"/>
        <v>21.80585066426287</v>
      </c>
      <c r="O32" s="155">
        <f t="shared" ca="1" si="21"/>
        <v>28.225421300402541</v>
      </c>
      <c r="P32" s="155">
        <f t="shared" ca="1" si="21"/>
        <v>32.804251223739911</v>
      </c>
      <c r="Q32" s="155">
        <f t="shared" ca="1" si="21"/>
        <v>3.4156752142864613</v>
      </c>
      <c r="R32" s="155">
        <f t="shared" ca="1" si="21"/>
        <v>68.476277372262771</v>
      </c>
    </row>
    <row r="33" spans="1:18" x14ac:dyDescent="0.35">
      <c r="A33" s="136" t="s">
        <v>6</v>
      </c>
      <c r="C33" s="133"/>
      <c r="D33" s="155">
        <f t="shared" ref="D33:R33" ca="1" si="22">IF(D45&gt;0,INDIRECT(D$6&amp;"!"&amp;ADDRESS(78,5)),INDIRECT(D$3&amp;"!"&amp;ADDRESS(78,5)))</f>
        <v>45.379543210269809</v>
      </c>
      <c r="E33" s="155">
        <f t="shared" ca="1" si="22"/>
        <v>24.345488035896672</v>
      </c>
      <c r="F33" s="130">
        <f t="shared" ca="1" si="22"/>
        <v>26.586587207978976</v>
      </c>
      <c r="G33" s="130">
        <f t="shared" ca="1" si="22"/>
        <v>14.182692307692308</v>
      </c>
      <c r="H33" s="130">
        <f t="shared" ca="1" si="22"/>
        <v>48.378746908872394</v>
      </c>
      <c r="I33" s="130">
        <f t="shared" ca="1" si="22"/>
        <v>24.110854503464207</v>
      </c>
      <c r="J33" s="114">
        <f t="shared" ca="1" si="22"/>
        <v>35.550026242637493</v>
      </c>
      <c r="K33" s="130">
        <f t="shared" ca="1" si="22"/>
        <v>28.916703769774092</v>
      </c>
      <c r="L33" s="130">
        <f t="shared" ca="1" si="22"/>
        <v>33.614128734961106</v>
      </c>
      <c r="M33" s="155">
        <f t="shared" ca="1" si="22"/>
        <v>48.116244640295136</v>
      </c>
      <c r="N33" s="155">
        <f t="shared" ca="1" si="22"/>
        <v>62.135943167428586</v>
      </c>
      <c r="O33" s="155">
        <f t="shared" ca="1" si="22"/>
        <v>57.467421709763244</v>
      </c>
      <c r="P33" s="155">
        <f t="shared" ca="1" si="22"/>
        <v>66.31115768538011</v>
      </c>
      <c r="Q33" s="155">
        <f t="shared" ca="1" si="22"/>
        <v>63.289588919664737</v>
      </c>
      <c r="R33" s="155">
        <f t="shared" ca="1" si="22"/>
        <v>30.87043795620438</v>
      </c>
    </row>
    <row r="34" spans="1:18" x14ac:dyDescent="0.35">
      <c r="A34" s="136" t="s">
        <v>5</v>
      </c>
      <c r="C34" s="133"/>
      <c r="D34" s="155">
        <f t="shared" ref="D34:R34" ca="1" si="23">IF(D45&gt;0,INDIRECT(D$6&amp;"!"&amp;ADDRESS(79,5)),INDIRECT(D$3&amp;"!"&amp;ADDRESS(79,5)))</f>
        <v>5.4375179180071989</v>
      </c>
      <c r="E34" s="155">
        <f t="shared" ca="1" si="23"/>
        <v>4.0610732337561437</v>
      </c>
      <c r="F34" s="130">
        <f t="shared" ca="1" si="23"/>
        <v>3.489767624723239</v>
      </c>
      <c r="G34" s="130">
        <f t="shared" ca="1" si="23"/>
        <v>9.1323039940828394</v>
      </c>
      <c r="H34" s="130">
        <f t="shared" ca="1" si="23"/>
        <v>3.7347754743580848</v>
      </c>
      <c r="I34" s="130">
        <f t="shared" ca="1" si="23"/>
        <v>7.1031228034943261</v>
      </c>
      <c r="J34" s="114">
        <f t="shared" ca="1" si="23"/>
        <v>7.9155570242793072</v>
      </c>
      <c r="K34" s="130">
        <f t="shared" ca="1" si="23"/>
        <v>1.2241351430392504</v>
      </c>
      <c r="L34" s="130">
        <f t="shared" ca="1" si="23"/>
        <v>0.9758335244688171</v>
      </c>
      <c r="M34" s="155">
        <f t="shared" ca="1" si="23"/>
        <v>23.524783144583843</v>
      </c>
      <c r="N34" s="155">
        <f t="shared" ca="1" si="23"/>
        <v>16.058206168308541</v>
      </c>
      <c r="O34" s="155">
        <f t="shared" ca="1" si="23"/>
        <v>14.307156989834208</v>
      </c>
      <c r="P34" s="155">
        <f t="shared" ca="1" si="23"/>
        <v>0.88459109087997667</v>
      </c>
      <c r="Q34" s="155">
        <f t="shared" ca="1" si="23"/>
        <v>33.294735866048811</v>
      </c>
      <c r="R34" s="155">
        <f t="shared" ca="1" si="23"/>
        <v>0.65328467153284675</v>
      </c>
    </row>
    <row r="35" spans="1:18" ht="15" thickBot="1" x14ac:dyDescent="0.4">
      <c r="A35" s="140" t="s">
        <v>126</v>
      </c>
      <c r="C35" s="133"/>
      <c r="D35" s="155">
        <f t="shared" ref="D35:R35" ca="1" si="24">D34/SUM(D32:D34)</f>
        <v>5.4375179180071988E-2</v>
      </c>
      <c r="E35" s="155">
        <f t="shared" ca="1" si="24"/>
        <v>4.0610732337561441E-2</v>
      </c>
      <c r="F35" s="130">
        <f t="shared" ca="1" si="24"/>
        <v>3.489767624723239E-2</v>
      </c>
      <c r="G35" s="130">
        <f t="shared" ca="1" si="24"/>
        <v>9.1323039940828396E-2</v>
      </c>
      <c r="H35" s="130">
        <f t="shared" ca="1" si="24"/>
        <v>3.7347754743580854E-2</v>
      </c>
      <c r="I35" s="130">
        <f t="shared" ca="1" si="24"/>
        <v>7.1031228034943245E-2</v>
      </c>
      <c r="J35" s="114">
        <f t="shared" ca="1" si="24"/>
        <v>7.9155570242793072E-2</v>
      </c>
      <c r="K35" s="130">
        <f t="shared" ca="1" si="24"/>
        <v>1.2241351430392507E-2</v>
      </c>
      <c r="L35" s="130">
        <f t="shared" ca="1" si="24"/>
        <v>9.7583352446881707E-3</v>
      </c>
      <c r="M35" s="155">
        <f t="shared" ca="1" si="24"/>
        <v>0.23524783144583844</v>
      </c>
      <c r="N35" s="155">
        <f t="shared" ca="1" si="24"/>
        <v>0.16058206168308542</v>
      </c>
      <c r="O35" s="155">
        <f t="shared" ca="1" si="24"/>
        <v>0.14307156989834208</v>
      </c>
      <c r="P35" s="155">
        <f t="shared" ca="1" si="24"/>
        <v>8.8459109087997666E-3</v>
      </c>
      <c r="Q35" s="155">
        <f t="shared" ca="1" si="24"/>
        <v>0.33294735866048808</v>
      </c>
      <c r="R35" s="155">
        <f t="shared" ca="1" si="24"/>
        <v>6.5328467153284676E-3</v>
      </c>
    </row>
    <row r="36" spans="1:18" ht="15" thickBot="1" x14ac:dyDescent="0.4">
      <c r="A36" s="144" t="s">
        <v>104</v>
      </c>
      <c r="B36" s="145"/>
      <c r="C36" s="152"/>
      <c r="D36" s="145"/>
      <c r="E36" s="138"/>
      <c r="F36" s="119"/>
      <c r="G36" s="119"/>
      <c r="H36" s="119"/>
      <c r="I36" s="119"/>
      <c r="J36" s="119"/>
      <c r="K36" s="119"/>
      <c r="L36" s="119"/>
      <c r="M36" s="138"/>
      <c r="N36" s="146"/>
      <c r="O36" s="145"/>
      <c r="P36" s="138"/>
      <c r="Q36" s="138"/>
      <c r="R36" s="146"/>
    </row>
    <row r="37" spans="1:18" x14ac:dyDescent="0.35">
      <c r="C37" s="133"/>
      <c r="D37" s="140"/>
      <c r="E37" s="137"/>
      <c r="F37" s="129"/>
      <c r="G37" s="129"/>
      <c r="H37" s="129"/>
      <c r="I37" s="129"/>
      <c r="J37" s="129"/>
      <c r="K37" s="129"/>
      <c r="L37" s="129"/>
      <c r="M37" s="137"/>
      <c r="N37" s="140"/>
      <c r="O37" s="140"/>
      <c r="P37" s="137"/>
      <c r="Q37" s="137"/>
    </row>
    <row r="38" spans="1:18" x14ac:dyDescent="0.35">
      <c r="A38" s="153" t="s">
        <v>4</v>
      </c>
      <c r="C38" s="133"/>
      <c r="D38" s="148">
        <f t="shared" ref="D38:R38" ca="1" si="25">INDIRECT(D$3&amp;"!"&amp;ADDRESS(81,2))</f>
        <v>71.636050516647529</v>
      </c>
      <c r="E38" s="134">
        <f t="shared" ca="1" si="25"/>
        <v>78.691889253664542</v>
      </c>
      <c r="F38" s="130">
        <f t="shared" ca="1" si="25"/>
        <v>85.841275659824049</v>
      </c>
      <c r="G38" s="130">
        <f t="shared" ca="1" si="25"/>
        <v>94.876117620305564</v>
      </c>
      <c r="H38" s="130">
        <f t="shared" ca="1" si="25"/>
        <v>64.941093859717583</v>
      </c>
      <c r="I38" s="130">
        <f t="shared" ca="1" si="25"/>
        <v>84.877981672590863</v>
      </c>
      <c r="J38" s="130">
        <f t="shared" ca="1" si="25"/>
        <v>87.419928151126697</v>
      </c>
      <c r="K38" s="130">
        <f t="shared" ca="1" si="25"/>
        <v>71.598227786667834</v>
      </c>
      <c r="L38" s="130">
        <f t="shared" ca="1" si="25"/>
        <v>73.399524687159825</v>
      </c>
      <c r="M38" s="134">
        <f t="shared" ca="1" si="25"/>
        <v>76.585244220973152</v>
      </c>
      <c r="N38" s="148">
        <f t="shared" ca="1" si="25"/>
        <v>69.260590343567401</v>
      </c>
      <c r="O38" s="148">
        <f t="shared" ca="1" si="25"/>
        <v>69.816929181367669</v>
      </c>
      <c r="P38" s="134">
        <f t="shared" ca="1" si="25"/>
        <v>28.99173574422365</v>
      </c>
      <c r="Q38" s="134">
        <f t="shared" ca="1" si="25"/>
        <v>11.585057754013246</v>
      </c>
      <c r="R38" s="148">
        <f t="shared" ca="1" si="25"/>
        <v>71.553956050644203</v>
      </c>
    </row>
    <row r="39" spans="1:18" x14ac:dyDescent="0.35">
      <c r="A39" s="153" t="s">
        <v>0</v>
      </c>
      <c r="C39" s="133"/>
      <c r="D39" s="148">
        <f t="shared" ref="D39:R39" ca="1" si="26">INDIRECT(D$3&amp;"!"&amp;ADDRESS(82,2))</f>
        <v>28.363949483352471</v>
      </c>
      <c r="E39" s="134">
        <f t="shared" ca="1" si="26"/>
        <v>21.308110746335469</v>
      </c>
      <c r="F39" s="130">
        <f t="shared" ca="1" si="26"/>
        <v>14.158724340175953</v>
      </c>
      <c r="G39" s="130">
        <f t="shared" ca="1" si="26"/>
        <v>5.1238823796944679</v>
      </c>
      <c r="H39" s="130">
        <f t="shared" ca="1" si="26"/>
        <v>34.664898182101901</v>
      </c>
      <c r="I39" s="130">
        <f t="shared" ca="1" si="26"/>
        <v>15.122018327409162</v>
      </c>
      <c r="J39" s="130">
        <f t="shared" ca="1" si="26"/>
        <v>12.547236872743232</v>
      </c>
      <c r="K39" s="130">
        <f t="shared" ca="1" si="26"/>
        <v>27.540880449798355</v>
      </c>
      <c r="L39" s="130">
        <f t="shared" ca="1" si="26"/>
        <v>25.851642319019145</v>
      </c>
      <c r="M39" s="134">
        <f t="shared" ca="1" si="26"/>
        <v>5.5637628593410593</v>
      </c>
      <c r="N39" s="148">
        <f t="shared" ca="1" si="26"/>
        <v>30.739409656432585</v>
      </c>
      <c r="O39" s="148">
        <f t="shared" ca="1" si="26"/>
        <v>7.8033025614560518</v>
      </c>
      <c r="P39" s="134">
        <f t="shared" ca="1" si="26"/>
        <v>5.5194435477679411</v>
      </c>
      <c r="Q39" s="134">
        <f t="shared" ca="1" si="26"/>
        <v>2.9278903542071446</v>
      </c>
      <c r="R39" s="148">
        <f t="shared" ca="1" si="26"/>
        <v>24.442529421747075</v>
      </c>
    </row>
    <row r="40" spans="1:18" x14ac:dyDescent="0.35">
      <c r="A40" s="153" t="s">
        <v>3</v>
      </c>
      <c r="C40" s="133"/>
      <c r="D40" s="148">
        <f t="shared" ref="D40:R40" ca="1" si="27">INDIRECT(D$3&amp;"!"&amp;ADDRESS(83,2))</f>
        <v>0</v>
      </c>
      <c r="E40" s="134">
        <f t="shared" ca="1" si="27"/>
        <v>0</v>
      </c>
      <c r="F40" s="130">
        <f t="shared" ca="1" si="27"/>
        <v>0</v>
      </c>
      <c r="G40" s="130">
        <f t="shared" ca="1" si="27"/>
        <v>0</v>
      </c>
      <c r="H40" s="130">
        <f t="shared" ca="1" si="27"/>
        <v>0.16384489350081927</v>
      </c>
      <c r="I40" s="130">
        <f t="shared" ca="1" si="27"/>
        <v>0</v>
      </c>
      <c r="J40" s="130">
        <f t="shared" ca="1" si="27"/>
        <v>1.1895756450318049E-2</v>
      </c>
      <c r="K40" s="130">
        <f t="shared" ca="1" si="27"/>
        <v>0</v>
      </c>
      <c r="L40" s="130">
        <f t="shared" ca="1" si="27"/>
        <v>0.74883299382102542</v>
      </c>
      <c r="M40" s="134">
        <f t="shared" ca="1" si="27"/>
        <v>0</v>
      </c>
      <c r="N40" s="148">
        <f t="shared" ca="1" si="27"/>
        <v>0</v>
      </c>
      <c r="O40" s="148">
        <f t="shared" ca="1" si="27"/>
        <v>0</v>
      </c>
      <c r="P40" s="134">
        <f t="shared" ca="1" si="27"/>
        <v>0</v>
      </c>
      <c r="Q40" s="134">
        <f t="shared" ca="1" si="27"/>
        <v>0</v>
      </c>
      <c r="R40" s="148">
        <f t="shared" ca="1" si="27"/>
        <v>4.003514527608715</v>
      </c>
    </row>
    <row r="41" spans="1:18" x14ac:dyDescent="0.35">
      <c r="A41" s="154"/>
      <c r="C41" s="133"/>
      <c r="D41" s="148"/>
      <c r="E41" s="134"/>
      <c r="F41" s="130"/>
      <c r="G41" s="130"/>
      <c r="H41" s="130"/>
      <c r="I41" s="130"/>
      <c r="J41" s="130"/>
      <c r="K41" s="130"/>
      <c r="L41" s="130"/>
      <c r="M41" s="134"/>
      <c r="N41" s="148"/>
      <c r="O41" s="148"/>
      <c r="P41" s="134"/>
      <c r="Q41" s="134"/>
      <c r="R41" s="148"/>
    </row>
    <row r="42" spans="1:18" x14ac:dyDescent="0.35">
      <c r="A42" s="153" t="s">
        <v>4</v>
      </c>
      <c r="C42" s="133"/>
      <c r="D42" s="148">
        <f t="shared" ref="D42:R42" ca="1" si="28">INDIRECT(D$3&amp;"!"&amp;ADDRESS(81,5))</f>
        <v>71.636050516647529</v>
      </c>
      <c r="E42" s="134">
        <f t="shared" ca="1" si="28"/>
        <v>78.691889253664542</v>
      </c>
      <c r="F42" s="130">
        <f t="shared" ca="1" si="28"/>
        <v>85.841275659824049</v>
      </c>
      <c r="G42" s="130">
        <f t="shared" ca="1" si="28"/>
        <v>94.876117620305564</v>
      </c>
      <c r="H42" s="130">
        <f t="shared" ca="1" si="28"/>
        <v>64.941093859717583</v>
      </c>
      <c r="I42" s="130">
        <f t="shared" ca="1" si="28"/>
        <v>84.877981672590863</v>
      </c>
      <c r="J42" s="130">
        <f t="shared" ca="1" si="28"/>
        <v>87.419928151126697</v>
      </c>
      <c r="K42" s="130">
        <f t="shared" ca="1" si="28"/>
        <v>71.598227786667834</v>
      </c>
      <c r="L42" s="130">
        <f t="shared" ca="1" si="28"/>
        <v>73.399524687159825</v>
      </c>
      <c r="M42" s="134">
        <f t="shared" ca="1" si="28"/>
        <v>76.585244220973152</v>
      </c>
      <c r="N42" s="148">
        <f t="shared" ca="1" si="28"/>
        <v>69.260590343567401</v>
      </c>
      <c r="O42" s="148">
        <f t="shared" ca="1" si="28"/>
        <v>69.816929181367669</v>
      </c>
      <c r="P42" s="134">
        <f t="shared" ca="1" si="28"/>
        <v>28.99173574422365</v>
      </c>
      <c r="Q42" s="134">
        <f t="shared" ca="1" si="28"/>
        <v>11.585057754013246</v>
      </c>
      <c r="R42" s="148">
        <f t="shared" ca="1" si="28"/>
        <v>71.553956050644203</v>
      </c>
    </row>
    <row r="43" spans="1:18" x14ac:dyDescent="0.35">
      <c r="A43" s="153" t="s">
        <v>0</v>
      </c>
      <c r="C43" s="133"/>
      <c r="D43" s="148">
        <f t="shared" ref="D43:R43" ca="1" si="29">INDIRECT(D$3&amp;"!"&amp;ADDRESS(82,5))</f>
        <v>28.363949483352471</v>
      </c>
      <c r="E43" s="134">
        <f t="shared" ca="1" si="29"/>
        <v>21.308110746335469</v>
      </c>
      <c r="F43" s="130">
        <f t="shared" ca="1" si="29"/>
        <v>14.158724340175953</v>
      </c>
      <c r="G43" s="130">
        <f t="shared" ca="1" si="29"/>
        <v>5.1238823796944679</v>
      </c>
      <c r="H43" s="130">
        <f t="shared" ca="1" si="29"/>
        <v>34.664898182101901</v>
      </c>
      <c r="I43" s="130">
        <f t="shared" ca="1" si="29"/>
        <v>15.122018327409162</v>
      </c>
      <c r="J43" s="114">
        <f t="shared" ca="1" si="29"/>
        <v>12.547236872743232</v>
      </c>
      <c r="K43" s="130">
        <f t="shared" ca="1" si="29"/>
        <v>27.540880449798355</v>
      </c>
      <c r="L43" s="130">
        <f t="shared" ca="1" si="29"/>
        <v>25.851642319019145</v>
      </c>
      <c r="M43" s="134">
        <f t="shared" ca="1" si="29"/>
        <v>5.5637628593410593</v>
      </c>
      <c r="N43" s="148">
        <f t="shared" ca="1" si="29"/>
        <v>30.739409656432585</v>
      </c>
      <c r="O43" s="148">
        <f t="shared" ca="1" si="29"/>
        <v>7.8033025614560518</v>
      </c>
      <c r="P43" s="155">
        <f t="shared" ca="1" si="29"/>
        <v>5.5194435477679411</v>
      </c>
      <c r="Q43" s="155">
        <f t="shared" ca="1" si="29"/>
        <v>2.9278903542071446</v>
      </c>
      <c r="R43" s="148">
        <f t="shared" ca="1" si="29"/>
        <v>24.442529421747075</v>
      </c>
    </row>
    <row r="44" spans="1:18" x14ac:dyDescent="0.35">
      <c r="A44" s="153" t="s">
        <v>37</v>
      </c>
      <c r="C44" s="133"/>
      <c r="D44" s="148">
        <f t="shared" ref="D44:R44" ca="1" si="30">INDIRECT(D$3&amp;"!"&amp;ADDRESS(83,5))</f>
        <v>0</v>
      </c>
      <c r="E44" s="139">
        <f t="shared" ca="1" si="30"/>
        <v>0</v>
      </c>
      <c r="F44" s="114">
        <f t="shared" ca="1" si="30"/>
        <v>0</v>
      </c>
      <c r="G44" s="114">
        <f t="shared" ca="1" si="30"/>
        <v>0</v>
      </c>
      <c r="H44" s="114">
        <f t="shared" ca="1" si="30"/>
        <v>0.23016306467972231</v>
      </c>
      <c r="I44" s="114">
        <f t="shared" ca="1" si="30"/>
        <v>0</v>
      </c>
      <c r="J44" s="114">
        <f t="shared" ca="1" si="30"/>
        <v>2.0939219679759813E-2</v>
      </c>
      <c r="K44" s="114">
        <f t="shared" ca="1" si="30"/>
        <v>0.86089176353379515</v>
      </c>
      <c r="L44" s="114">
        <f t="shared" ca="1" si="30"/>
        <v>0</v>
      </c>
      <c r="M44" s="139">
        <f t="shared" ca="1" si="30"/>
        <v>17.850992919685773</v>
      </c>
      <c r="N44" s="148">
        <f t="shared" ca="1" si="30"/>
        <v>0</v>
      </c>
      <c r="O44" s="148">
        <f t="shared" ca="1" si="30"/>
        <v>22.379768257176266</v>
      </c>
      <c r="P44" s="155">
        <f t="shared" ca="1" si="30"/>
        <v>65.488820708008404</v>
      </c>
      <c r="Q44" s="155">
        <f t="shared" ca="1" si="30"/>
        <v>85.487051891779601</v>
      </c>
      <c r="R44" s="148">
        <f t="shared" ca="1" si="30"/>
        <v>0</v>
      </c>
    </row>
    <row r="45" spans="1:18" x14ac:dyDescent="0.35">
      <c r="A45" s="140" t="s">
        <v>130</v>
      </c>
      <c r="D45" s="155">
        <f t="shared" ref="D45:R45" ca="1" si="31">(INDIRECT(D$3&amp;"!"&amp;ADDRESS(34,13)))/(INDIRECT(D$3&amp;"!"&amp;ADDRESS(4,2)))</f>
        <v>0</v>
      </c>
      <c r="E45" s="155">
        <f t="shared" ca="1" si="31"/>
        <v>0</v>
      </c>
      <c r="F45" s="114">
        <f t="shared" ca="1" si="31"/>
        <v>0</v>
      </c>
      <c r="G45" s="114">
        <f t="shared" ca="1" si="31"/>
        <v>0</v>
      </c>
      <c r="H45" s="114">
        <f t="shared" ca="1" si="31"/>
        <v>1.3386571883582984E-3</v>
      </c>
      <c r="I45" s="114">
        <f t="shared" ca="1" si="31"/>
        <v>0</v>
      </c>
      <c r="J45" s="114">
        <f t="shared" ca="1" si="31"/>
        <v>0</v>
      </c>
      <c r="K45" s="114">
        <f t="shared" ca="1" si="31"/>
        <v>6.5979934193157739E-3</v>
      </c>
      <c r="L45" s="114">
        <f t="shared" ca="1" si="31"/>
        <v>0</v>
      </c>
      <c r="M45" s="155">
        <f t="shared" ca="1" si="31"/>
        <v>6.0140170434228889E-2</v>
      </c>
      <c r="N45" s="155">
        <f t="shared" ca="1" si="31"/>
        <v>0</v>
      </c>
      <c r="O45" s="155">
        <f t="shared" ca="1" si="31"/>
        <v>0</v>
      </c>
      <c r="P45" s="155">
        <f t="shared" ca="1" si="31"/>
        <v>0.37942474005304416</v>
      </c>
      <c r="Q45" s="155">
        <f t="shared" ca="1" si="31"/>
        <v>0.11894375153241848</v>
      </c>
      <c r="R45" s="155">
        <f t="shared" ca="1" si="31"/>
        <v>0</v>
      </c>
    </row>
    <row r="46" spans="1:18" x14ac:dyDescent="0.35">
      <c r="A46" s="154"/>
      <c r="C46" s="133"/>
      <c r="D46" s="148"/>
      <c r="E46" s="139"/>
      <c r="F46" s="114"/>
      <c r="G46" s="114"/>
      <c r="H46" s="114"/>
      <c r="I46" s="114"/>
      <c r="J46" s="114"/>
      <c r="K46" s="114"/>
      <c r="L46" s="114"/>
      <c r="M46" s="139"/>
      <c r="N46" s="148"/>
      <c r="O46" s="148"/>
      <c r="P46" s="155"/>
      <c r="Q46" s="155"/>
      <c r="R46" s="148"/>
    </row>
    <row r="47" spans="1:18" x14ac:dyDescent="0.35">
      <c r="A47" s="147" t="s">
        <v>2</v>
      </c>
      <c r="C47" s="133"/>
      <c r="D47" s="148">
        <f t="shared" ref="D47:R47" ca="1" si="32">INDIRECT(D$3&amp;"!"&amp;ADDRESS(81,8))</f>
        <v>40.350172215843862</v>
      </c>
      <c r="E47" s="139">
        <f t="shared" ca="1" si="32"/>
        <v>42.181923430718804</v>
      </c>
      <c r="F47" s="114">
        <f t="shared" ca="1" si="32"/>
        <v>41.078629032258064</v>
      </c>
      <c r="G47" s="114">
        <f t="shared" ca="1" si="32"/>
        <v>65.474275301519071</v>
      </c>
      <c r="H47" s="114">
        <f t="shared" ca="1" si="32"/>
        <v>26.124827296209528</v>
      </c>
      <c r="I47" s="114">
        <f t="shared" ca="1" si="32"/>
        <v>25.526662352811222</v>
      </c>
      <c r="J47" s="114">
        <f t="shared" ca="1" si="32"/>
        <v>51.150246416752246</v>
      </c>
      <c r="K47" s="114">
        <f t="shared" ca="1" si="32"/>
        <v>15.999801942633221</v>
      </c>
      <c r="L47" s="114">
        <f t="shared" ca="1" si="32"/>
        <v>17.24397811947517</v>
      </c>
      <c r="M47" s="139">
        <f t="shared" ca="1" si="32"/>
        <v>8.6516025777414356</v>
      </c>
      <c r="N47" s="148">
        <f t="shared" ca="1" si="32"/>
        <v>15.409461929087827</v>
      </c>
      <c r="O47" s="148">
        <f t="shared" ca="1" si="32"/>
        <v>43.550133082785131</v>
      </c>
      <c r="P47" s="139">
        <f t="shared" ca="1" si="32"/>
        <v>24.365707223929117</v>
      </c>
      <c r="Q47" s="139">
        <f t="shared" ca="1" si="32"/>
        <v>13.084590508671115</v>
      </c>
      <c r="R47" s="148">
        <f t="shared" ca="1" si="32"/>
        <v>40.029957101415427</v>
      </c>
    </row>
    <row r="48" spans="1:18" x14ac:dyDescent="0.35">
      <c r="A48" s="147" t="s">
        <v>1</v>
      </c>
      <c r="C48" s="133"/>
      <c r="D48" s="148">
        <f t="shared" ref="D48:R48" ca="1" si="33">INDIRECT(D$3&amp;"!"&amp;ADDRESS(82,8))</f>
        <v>31.285878300803681</v>
      </c>
      <c r="E48" s="139">
        <f t="shared" ca="1" si="33"/>
        <v>36.509965822945716</v>
      </c>
      <c r="F48" s="114">
        <f t="shared" ca="1" si="33"/>
        <v>44.762646627565978</v>
      </c>
      <c r="G48" s="114">
        <f t="shared" ca="1" si="33"/>
        <v>29.401842318786446</v>
      </c>
      <c r="H48" s="114">
        <f t="shared" ca="1" si="33"/>
        <v>48.086021505376344</v>
      </c>
      <c r="I48" s="114">
        <f t="shared" ca="1" si="33"/>
        <v>59.351319319779641</v>
      </c>
      <c r="J48" s="114">
        <f t="shared" ca="1" si="33"/>
        <v>36.287990618911451</v>
      </c>
      <c r="K48" s="114">
        <f t="shared" ca="1" si="33"/>
        <v>56.220161561468522</v>
      </c>
      <c r="L48" s="114">
        <f t="shared" ca="1" si="33"/>
        <v>56.155546567684667</v>
      </c>
      <c r="M48" s="139">
        <f t="shared" ca="1" si="33"/>
        <v>84.57562796699105</v>
      </c>
      <c r="N48" s="148">
        <f t="shared" ca="1" si="33"/>
        <v>53.851128414479575</v>
      </c>
      <c r="O48" s="148">
        <f t="shared" ca="1" si="33"/>
        <v>46.396685695970312</v>
      </c>
      <c r="P48" s="139">
        <f t="shared" ca="1" si="33"/>
        <v>59.641088078343429</v>
      </c>
      <c r="Q48" s="139">
        <f t="shared" ca="1" si="33"/>
        <v>66.741077354436939</v>
      </c>
      <c r="R48" s="148">
        <f t="shared" ca="1" si="33"/>
        <v>31.523998949228794</v>
      </c>
    </row>
    <row r="49" spans="1:18" x14ac:dyDescent="0.35">
      <c r="A49" s="147" t="s">
        <v>0</v>
      </c>
      <c r="C49" s="133"/>
      <c r="D49" s="148">
        <f t="shared" ref="D49:R49" ca="1" si="34">INDIRECT(D$3&amp;"!"&amp;ADDRESS(83,8))</f>
        <v>28.363949483352471</v>
      </c>
      <c r="E49" s="139">
        <f t="shared" ca="1" si="34"/>
        <v>21.308110746335469</v>
      </c>
      <c r="F49" s="114">
        <f t="shared" ca="1" si="34"/>
        <v>14.158724340175953</v>
      </c>
      <c r="G49" s="114">
        <f t="shared" ca="1" si="34"/>
        <v>5.1238823796944679</v>
      </c>
      <c r="H49" s="114">
        <f t="shared" ca="1" si="34"/>
        <v>34.744868035190621</v>
      </c>
      <c r="I49" s="114">
        <f t="shared" ca="1" si="34"/>
        <v>15.122018327409162</v>
      </c>
      <c r="J49" s="114">
        <f t="shared" ca="1" si="34"/>
        <v>12.549864716485729</v>
      </c>
      <c r="K49" s="114">
        <f t="shared" ca="1" si="34"/>
        <v>27.780036495898223</v>
      </c>
      <c r="L49" s="114">
        <f t="shared" ca="1" si="34"/>
        <v>25.851642319019145</v>
      </c>
      <c r="M49" s="139">
        <f t="shared" ca="1" si="34"/>
        <v>6.7727694552675022</v>
      </c>
      <c r="N49" s="148">
        <f t="shared" ca="1" si="34"/>
        <v>30.739409656432585</v>
      </c>
      <c r="O49" s="148">
        <f t="shared" ca="1" si="34"/>
        <v>10.053181221244541</v>
      </c>
      <c r="P49" s="139">
        <f t="shared" ca="1" si="34"/>
        <v>15.993204697727448</v>
      </c>
      <c r="Q49" s="139">
        <f t="shared" ca="1" si="34"/>
        <v>20.174332136891834</v>
      </c>
      <c r="R49" s="148">
        <f t="shared" ca="1" si="34"/>
        <v>24.442529421747075</v>
      </c>
    </row>
    <row r="50" spans="1:18" x14ac:dyDescent="0.35">
      <c r="A50" s="154"/>
      <c r="D50" s="140"/>
      <c r="E50" s="132"/>
      <c r="F50" s="112"/>
      <c r="G50" s="112"/>
      <c r="H50" s="112"/>
      <c r="I50" s="112"/>
      <c r="J50" s="112"/>
      <c r="L50" s="112"/>
      <c r="M50" s="132"/>
      <c r="N50" s="140"/>
      <c r="O50" s="140"/>
      <c r="P50" s="132"/>
      <c r="Q50" s="132"/>
    </row>
    <row r="51" spans="1:18" x14ac:dyDescent="0.35">
      <c r="A51" s="154" t="s">
        <v>140</v>
      </c>
      <c r="D51" s="140">
        <f ca="1">100*((INDIRECT(D$3&amp;"!"&amp;ADDRESS(34,11)))/((INDIRECT(D$3&amp;"!"&amp;ADDRESS(34,11)))+(INDIRECT(D$3&amp;"!"&amp;ADDRESS(34,12))+(INDIRECT(D$3&amp;"!"&amp;ADDRESS(34,15))))))</f>
        <v>33.475005059704507</v>
      </c>
      <c r="E51" s="140">
        <f t="shared" ref="E51:R51" ca="1" si="35">100*((INDIRECT(E$3&amp;"!"&amp;ADDRESS(34,11)))/((INDIRECT(E$3&amp;"!"&amp;ADDRESS(34,11)))+(INDIRECT(E$3&amp;"!"&amp;ADDRESS(34,12))+(INDIRECT(E$3&amp;"!"&amp;ADDRESS(34,15))))))</f>
        <v>18.306751017161496</v>
      </c>
      <c r="F51" s="140">
        <f t="shared" ca="1" si="35"/>
        <v>18.44660194174757</v>
      </c>
      <c r="G51" s="140">
        <f t="shared" ca="1" si="35"/>
        <v>21.357487897852582</v>
      </c>
      <c r="H51" s="140">
        <f t="shared" ca="1" si="35"/>
        <v>16.711469534050181</v>
      </c>
      <c r="I51" s="140">
        <f t="shared" ca="1" si="35"/>
        <v>18.365861469789177</v>
      </c>
      <c r="J51" s="140">
        <f t="shared" ca="1" si="35"/>
        <v>18.365861469789177</v>
      </c>
      <c r="K51" s="140">
        <f t="shared" ca="1" si="35"/>
        <v>23.013597455091674</v>
      </c>
      <c r="L51" s="140">
        <f t="shared" ca="1" si="35"/>
        <v>29.883352407616886</v>
      </c>
      <c r="M51" s="140">
        <f t="shared" ca="1" si="35"/>
        <v>40.866329920330557</v>
      </c>
      <c r="N51" s="140">
        <f t="shared" ca="1" si="35"/>
        <v>65.600156997147323</v>
      </c>
      <c r="O51" s="140">
        <f t="shared" ca="1" si="35"/>
        <v>22.453684504211342</v>
      </c>
      <c r="P51" s="140">
        <f t="shared" ca="1" si="35"/>
        <v>16.312309145075996</v>
      </c>
      <c r="Q51" s="140">
        <f t="shared" ca="1" si="35"/>
        <v>40.15755041668001</v>
      </c>
      <c r="R51" s="140">
        <f t="shared" ca="1" si="35"/>
        <v>26.297913884181373</v>
      </c>
    </row>
    <row r="52" spans="1:18" x14ac:dyDescent="0.35">
      <c r="A52" s="154" t="s">
        <v>141</v>
      </c>
      <c r="D52" s="140">
        <f ca="1">100*((INDIRECT(D$3&amp;"!"&amp;ADDRESS(34,12)))/((INDIRECT(D$3&amp;"!"&amp;ADDRESS(34,11)))+(INDIRECT(D$3&amp;"!"&amp;ADDRESS(34,12))+(INDIRECT(D$3&amp;"!"&amp;ADDRESS(34,15))))))</f>
        <v>66.524994940295485</v>
      </c>
      <c r="E52" s="140">
        <f t="shared" ref="E52:R52" ca="1" si="36">100*((INDIRECT(E$3&amp;"!"&amp;ADDRESS(34,12)))/((INDIRECT(E$3&amp;"!"&amp;ADDRESS(34,11)))+(INDIRECT(E$3&amp;"!"&amp;ADDRESS(34,12))+(INDIRECT(E$3&amp;"!"&amp;ADDRESS(34,15))))))</f>
        <v>81.693248982838512</v>
      </c>
      <c r="F52" s="140">
        <f t="shared" ca="1" si="36"/>
        <v>81.553398058252426</v>
      </c>
      <c r="G52" s="140">
        <f t="shared" ca="1" si="36"/>
        <v>78.642512102147421</v>
      </c>
      <c r="H52" s="140">
        <f t="shared" ca="1" si="36"/>
        <v>82.818100358422925</v>
      </c>
      <c r="I52" s="140">
        <f t="shared" ca="1" si="36"/>
        <v>81.634138530210819</v>
      </c>
      <c r="J52" s="140">
        <f t="shared" ca="1" si="36"/>
        <v>81.634138530210819</v>
      </c>
      <c r="K52" s="140">
        <f t="shared" ca="1" si="36"/>
        <v>76.98640254490833</v>
      </c>
      <c r="L52" s="140">
        <f t="shared" ca="1" si="36"/>
        <v>67.30153626443041</v>
      </c>
      <c r="M52" s="140">
        <f t="shared" ca="1" si="36"/>
        <v>59.133670079669429</v>
      </c>
      <c r="N52" s="140">
        <f t="shared" ca="1" si="36"/>
        <v>34.399843002852663</v>
      </c>
      <c r="O52" s="140">
        <f t="shared" ca="1" si="36"/>
        <v>77.546315495788647</v>
      </c>
      <c r="P52" s="140">
        <f t="shared" ca="1" si="36"/>
        <v>83.687690854924</v>
      </c>
      <c r="Q52" s="140">
        <f t="shared" ca="1" si="36"/>
        <v>59.84244958331999</v>
      </c>
      <c r="R52" s="140">
        <f t="shared" ca="1" si="36"/>
        <v>59.628021775847785</v>
      </c>
    </row>
    <row r="53" spans="1:18" x14ac:dyDescent="0.35">
      <c r="A53" s="154" t="s">
        <v>120</v>
      </c>
      <c r="D53" s="140">
        <f ca="1">100*((INDIRECT(D$3&amp;"!"&amp;ADDRESS(34,15)))/((INDIRECT(D$3&amp;"!"&amp;ADDRESS(34,11)))+(INDIRECT(D$3&amp;"!"&amp;ADDRESS(34,12))+(INDIRECT(D$3&amp;"!"&amp;ADDRESS(34,15))))))</f>
        <v>0</v>
      </c>
      <c r="E53" s="140">
        <f t="shared" ref="E53:R53" ca="1" si="37">100*((INDIRECT(E$3&amp;"!"&amp;ADDRESS(34,15)))/((INDIRECT(E$3&amp;"!"&amp;ADDRESS(34,11)))+(INDIRECT(E$3&amp;"!"&amp;ADDRESS(34,12))+(INDIRECT(E$3&amp;"!"&amp;ADDRESS(34,15))))))</f>
        <v>0</v>
      </c>
      <c r="F53" s="140">
        <f t="shared" ca="1" si="37"/>
        <v>0</v>
      </c>
      <c r="G53" s="140">
        <f t="shared" ca="1" si="37"/>
        <v>0</v>
      </c>
      <c r="H53" s="140">
        <f t="shared" ca="1" si="37"/>
        <v>0.47043010752688175</v>
      </c>
      <c r="I53" s="140">
        <f t="shared" ca="1" si="37"/>
        <v>0</v>
      </c>
      <c r="J53" s="140">
        <f t="shared" ca="1" si="37"/>
        <v>0</v>
      </c>
      <c r="K53" s="140">
        <f t="shared" ca="1" si="37"/>
        <v>0</v>
      </c>
      <c r="L53" s="140">
        <f t="shared" ca="1" si="37"/>
        <v>2.8151113279527014</v>
      </c>
      <c r="M53" s="140">
        <f t="shared" ca="1" si="37"/>
        <v>0</v>
      </c>
      <c r="N53" s="140">
        <f t="shared" ca="1" si="37"/>
        <v>0</v>
      </c>
      <c r="O53" s="140">
        <f t="shared" ca="1" si="37"/>
        <v>0</v>
      </c>
      <c r="P53" s="140">
        <f t="shared" ca="1" si="37"/>
        <v>0</v>
      </c>
      <c r="Q53" s="140">
        <f t="shared" ca="1" si="37"/>
        <v>0</v>
      </c>
      <c r="R53" s="140">
        <f t="shared" ca="1" si="37"/>
        <v>14.074064339970837</v>
      </c>
    </row>
    <row r="54" spans="1:18" x14ac:dyDescent="0.35">
      <c r="A54" s="154"/>
      <c r="D54" s="140"/>
      <c r="E54" s="132"/>
      <c r="F54" s="112"/>
      <c r="G54" s="112"/>
      <c r="H54" s="112"/>
      <c r="I54" s="112"/>
      <c r="J54" s="112"/>
      <c r="L54" s="112"/>
      <c r="M54" s="132"/>
      <c r="N54" s="140"/>
      <c r="O54" s="140"/>
      <c r="P54" s="132"/>
      <c r="Q54" s="132"/>
    </row>
    <row r="55" spans="1:18" x14ac:dyDescent="0.35">
      <c r="A55" s="147" t="s">
        <v>108</v>
      </c>
      <c r="D55" s="140" t="str">
        <f t="shared" ref="D55:R55" ca="1" si="38">INDIRECT(D$3&amp;"!"&amp;ADDRESS(98,3))</f>
        <v>No Mixed</v>
      </c>
      <c r="E55" s="132" t="str">
        <f t="shared" ca="1" si="38"/>
        <v>No Mixed</v>
      </c>
      <c r="F55" s="112" t="str">
        <f t="shared" ca="1" si="38"/>
        <v>No Mixed</v>
      </c>
      <c r="G55" s="112" t="str">
        <f t="shared" ca="1" si="38"/>
        <v>No Mixed</v>
      </c>
      <c r="H55" s="112" t="str">
        <f t="shared" ca="1" si="38"/>
        <v>No Mixed</v>
      </c>
      <c r="I55" s="112" t="str">
        <f t="shared" ca="1" si="38"/>
        <v>No Mixed</v>
      </c>
      <c r="J55" s="112" t="str">
        <f t="shared" ca="1" si="38"/>
        <v>Mixed</v>
      </c>
      <c r="K55" s="112" t="str">
        <f t="shared" ca="1" si="38"/>
        <v>No Mixed</v>
      </c>
      <c r="L55" s="112" t="str">
        <f t="shared" ca="1" si="38"/>
        <v>No Mixed</v>
      </c>
      <c r="M55" s="132" t="str">
        <f t="shared" ca="1" si="38"/>
        <v>Mixed</v>
      </c>
      <c r="N55" s="140" t="str">
        <f t="shared" ca="1" si="38"/>
        <v>No Mixed</v>
      </c>
      <c r="O55" s="140" t="str">
        <f t="shared" ca="1" si="38"/>
        <v>Mixed</v>
      </c>
      <c r="P55" s="132" t="str">
        <f t="shared" ca="1" si="38"/>
        <v>Mixed</v>
      </c>
      <c r="Q55" s="132" t="str">
        <f t="shared" ca="1" si="38"/>
        <v>Mixed</v>
      </c>
      <c r="R55" s="140" t="str">
        <f t="shared" ca="1" si="38"/>
        <v>No Mixed</v>
      </c>
    </row>
    <row r="56" spans="1:18" x14ac:dyDescent="0.35">
      <c r="A56" s="147" t="s">
        <v>109</v>
      </c>
      <c r="D56" s="140" t="str">
        <f t="shared" ref="D56:R56" ca="1" si="39">INDIRECT(D$3&amp;"!"&amp;ADDRESS(99,3))</f>
        <v>No obsidian</v>
      </c>
      <c r="E56" s="132" t="str">
        <f t="shared" ca="1" si="39"/>
        <v>No obsidian</v>
      </c>
      <c r="F56" s="112" t="str">
        <f t="shared" ca="1" si="39"/>
        <v>No obsidian</v>
      </c>
      <c r="G56" s="112" t="str">
        <f t="shared" ca="1" si="39"/>
        <v>No obsidian</v>
      </c>
      <c r="H56" s="112" t="str">
        <f t="shared" ca="1" si="39"/>
        <v>No obsidian</v>
      </c>
      <c r="I56" s="112" t="str">
        <f t="shared" ca="1" si="39"/>
        <v>No obsidian</v>
      </c>
      <c r="J56" s="112" t="str">
        <f t="shared" ca="1" si="39"/>
        <v>Obsidian</v>
      </c>
      <c r="K56" s="112" t="str">
        <f t="shared" ca="1" si="39"/>
        <v>No obsidian</v>
      </c>
      <c r="L56" s="112" t="str">
        <f t="shared" ca="1" si="39"/>
        <v>No obsidian</v>
      </c>
      <c r="M56" s="132" t="str">
        <f t="shared" ca="1" si="39"/>
        <v>No obsidian</v>
      </c>
      <c r="N56" s="140" t="str">
        <f t="shared" ca="1" si="39"/>
        <v>No obsidian</v>
      </c>
      <c r="O56" s="140" t="str">
        <f t="shared" ca="1" si="39"/>
        <v>No obsidian</v>
      </c>
      <c r="P56" s="132" t="str">
        <f t="shared" ca="1" si="39"/>
        <v>No obsidian</v>
      </c>
      <c r="Q56" s="132" t="str">
        <f t="shared" ca="1" si="39"/>
        <v>No obsidian</v>
      </c>
      <c r="R56" s="140" t="str">
        <f t="shared" ca="1" si="39"/>
        <v>No obsidian</v>
      </c>
    </row>
    <row r="57" spans="1:18" x14ac:dyDescent="0.35">
      <c r="A57" s="154"/>
      <c r="D57" s="140"/>
      <c r="E57" s="140"/>
      <c r="F57" s="112"/>
      <c r="G57" s="112"/>
      <c r="H57" s="112"/>
      <c r="I57" s="112"/>
      <c r="J57" s="112"/>
      <c r="L57" s="112"/>
      <c r="M57" s="140"/>
      <c r="N57" s="140"/>
      <c r="O57" s="140"/>
    </row>
    <row r="58" spans="1:18" x14ac:dyDescent="0.35">
      <c r="A58" s="147" t="s">
        <v>111</v>
      </c>
      <c r="C58" s="140" t="e">
        <f t="shared" ref="C58:R58" si="40">C48/(C48+C47)</f>
        <v>#DIV/0!</v>
      </c>
      <c r="D58" s="148">
        <f t="shared" ca="1" si="40"/>
        <v>0.4367337126372306</v>
      </c>
      <c r="E58" s="148">
        <f t="shared" ca="1" si="40"/>
        <v>0.46396097703608657</v>
      </c>
      <c r="F58" s="114">
        <f t="shared" ca="1" si="40"/>
        <v>0.52145831109213192</v>
      </c>
      <c r="G58" s="114">
        <f t="shared" ca="1" si="40"/>
        <v>0.30989719073932492</v>
      </c>
      <c r="H58" s="114">
        <f t="shared" ca="1" si="40"/>
        <v>0.64796484990950209</v>
      </c>
      <c r="I58" s="114">
        <f t="shared" ca="1" si="40"/>
        <v>0.69925460231514447</v>
      </c>
      <c r="J58" s="114">
        <f t="shared" ca="1" si="40"/>
        <v>0.41501283476370371</v>
      </c>
      <c r="K58" s="114">
        <f t="shared" ca="1" si="40"/>
        <v>0.77845735214578848</v>
      </c>
      <c r="L58" s="114">
        <f t="shared" ca="1" si="40"/>
        <v>0.76506689664583416</v>
      </c>
      <c r="M58" s="148">
        <f t="shared" ca="1" si="40"/>
        <v>0.90719876019925083</v>
      </c>
      <c r="N58" s="148">
        <f t="shared" ca="1" si="40"/>
        <v>0.77751471864953592</v>
      </c>
      <c r="O58" s="148">
        <f t="shared" ca="1" si="40"/>
        <v>0.51582353134793413</v>
      </c>
      <c r="P58" s="148">
        <f t="shared" ca="1" si="40"/>
        <v>0.70995552042835774</v>
      </c>
      <c r="Q58" s="148">
        <f t="shared" ca="1" si="40"/>
        <v>0.83608542391264806</v>
      </c>
      <c r="R58" s="148">
        <f t="shared" ca="1" si="40"/>
        <v>0.44056262838796562</v>
      </c>
    </row>
    <row r="59" spans="1:18" x14ac:dyDescent="0.35">
      <c r="A59" s="147" t="s">
        <v>112</v>
      </c>
      <c r="C59" s="140" t="e">
        <f t="shared" ref="C59:R59" si="41">C42*C58</f>
        <v>#DIV/0!</v>
      </c>
      <c r="D59" s="148">
        <f t="shared" ca="1" si="41"/>
        <v>31.285878300803677</v>
      </c>
      <c r="E59" s="148">
        <f t="shared" ca="1" si="41"/>
        <v>36.509965822945723</v>
      </c>
      <c r="F59" s="114">
        <f t="shared" ca="1" si="41"/>
        <v>44.762646627565978</v>
      </c>
      <c r="G59" s="114">
        <f t="shared" ca="1" si="41"/>
        <v>29.401842318786461</v>
      </c>
      <c r="H59" s="114">
        <f t="shared" ca="1" si="41"/>
        <v>42.079546135770791</v>
      </c>
      <c r="I59" s="114">
        <f t="shared" ca="1" si="41"/>
        <v>59.351319319779648</v>
      </c>
      <c r="J59" s="114">
        <f t="shared" ca="1" si="41"/>
        <v>36.280392196838392</v>
      </c>
      <c r="K59" s="114">
        <f t="shared" ca="1" si="41"/>
        <v>55.736166821140458</v>
      </c>
      <c r="L59" s="114">
        <f t="shared" ca="1" si="41"/>
        <v>56.155546567684659</v>
      </c>
      <c r="M59" s="148">
        <f t="shared" ca="1" si="41"/>
        <v>69.478038606823688</v>
      </c>
      <c r="N59" s="148">
        <f t="shared" ca="1" si="41"/>
        <v>53.851128414479575</v>
      </c>
      <c r="O59" s="148">
        <f t="shared" ca="1" si="41"/>
        <v>36.013214958201701</v>
      </c>
      <c r="P59" s="148">
        <f t="shared" ca="1" si="41"/>
        <v>20.582842838411722</v>
      </c>
      <c r="Q59" s="148">
        <f t="shared" ca="1" si="41"/>
        <v>9.6860979233166749</v>
      </c>
      <c r="R59" s="148">
        <f t="shared" ca="1" si="41"/>
        <v>31.523998949228787</v>
      </c>
    </row>
    <row r="60" spans="1:18" x14ac:dyDescent="0.35">
      <c r="A60" s="147" t="s">
        <v>84</v>
      </c>
      <c r="C60" s="140" t="e">
        <f t="shared" ref="C60:R60" si="42">C42*(1-C58)</f>
        <v>#DIV/0!</v>
      </c>
      <c r="D60" s="148">
        <f t="shared" ca="1" si="42"/>
        <v>40.350172215843855</v>
      </c>
      <c r="E60" s="148">
        <f t="shared" ca="1" si="42"/>
        <v>42.181923430718818</v>
      </c>
      <c r="F60" s="114">
        <f t="shared" ca="1" si="42"/>
        <v>41.078629032258071</v>
      </c>
      <c r="G60" s="114">
        <f t="shared" ca="1" si="42"/>
        <v>65.474275301519114</v>
      </c>
      <c r="H60" s="114">
        <f t="shared" ca="1" si="42"/>
        <v>22.861547723946792</v>
      </c>
      <c r="I60" s="114">
        <f t="shared" ca="1" si="42"/>
        <v>25.526662352811218</v>
      </c>
      <c r="J60" s="114">
        <f t="shared" ca="1" si="42"/>
        <v>51.139535954288306</v>
      </c>
      <c r="K60" s="114">
        <f t="shared" ca="1" si="42"/>
        <v>15.862060965527373</v>
      </c>
      <c r="L60" s="114">
        <f t="shared" ca="1" si="42"/>
        <v>17.243978119475166</v>
      </c>
      <c r="M60" s="148">
        <f t="shared" ca="1" si="42"/>
        <v>7.1072056141494686</v>
      </c>
      <c r="N60" s="148">
        <f t="shared" ca="1" si="42"/>
        <v>15.409461929087829</v>
      </c>
      <c r="O60" s="148">
        <f t="shared" ca="1" si="42"/>
        <v>33.803714223165969</v>
      </c>
      <c r="P60" s="148">
        <f t="shared" ca="1" si="42"/>
        <v>8.4088929058119266</v>
      </c>
      <c r="Q60" s="148">
        <f t="shared" ca="1" si="42"/>
        <v>1.8989598306965707</v>
      </c>
      <c r="R60" s="148">
        <f t="shared" ca="1" si="42"/>
        <v>40.02995710141542</v>
      </c>
    </row>
    <row r="61" spans="1:18" x14ac:dyDescent="0.35">
      <c r="A61" s="147" t="s">
        <v>113</v>
      </c>
      <c r="C61" s="140">
        <f t="shared" ref="C61:R61" si="43">C39</f>
        <v>0</v>
      </c>
      <c r="D61" s="148">
        <f t="shared" ca="1" si="43"/>
        <v>28.363949483352471</v>
      </c>
      <c r="E61" s="148">
        <f t="shared" ca="1" si="43"/>
        <v>21.308110746335469</v>
      </c>
      <c r="F61" s="114">
        <f t="shared" ca="1" si="43"/>
        <v>14.158724340175953</v>
      </c>
      <c r="G61" s="114">
        <f t="shared" ca="1" si="43"/>
        <v>5.1238823796944679</v>
      </c>
      <c r="H61" s="114">
        <f t="shared" ca="1" si="43"/>
        <v>34.664898182101901</v>
      </c>
      <c r="I61" s="114">
        <f t="shared" ca="1" si="43"/>
        <v>15.122018327409162</v>
      </c>
      <c r="J61" s="114">
        <f t="shared" ca="1" si="43"/>
        <v>12.547236872743232</v>
      </c>
      <c r="K61" s="114">
        <f t="shared" ca="1" si="43"/>
        <v>27.540880449798355</v>
      </c>
      <c r="L61" s="114">
        <f t="shared" ca="1" si="43"/>
        <v>25.851642319019145</v>
      </c>
      <c r="M61" s="148">
        <f t="shared" ca="1" si="43"/>
        <v>5.5637628593410593</v>
      </c>
      <c r="N61" s="148">
        <f t="shared" ca="1" si="43"/>
        <v>30.739409656432585</v>
      </c>
      <c r="O61" s="148">
        <f t="shared" ca="1" si="43"/>
        <v>7.8033025614560518</v>
      </c>
      <c r="P61" s="148">
        <f t="shared" ca="1" si="43"/>
        <v>5.5194435477679411</v>
      </c>
      <c r="Q61" s="148">
        <f t="shared" ca="1" si="43"/>
        <v>2.9278903542071446</v>
      </c>
      <c r="R61" s="148">
        <f t="shared" ca="1" si="43"/>
        <v>24.442529421747075</v>
      </c>
    </row>
    <row r="62" spans="1:18" x14ac:dyDescent="0.35">
      <c r="A62" s="147" t="s">
        <v>114</v>
      </c>
      <c r="C62" s="140">
        <f t="shared" ref="C62:R62" si="44">C44</f>
        <v>0</v>
      </c>
      <c r="D62" s="148">
        <f t="shared" ca="1" si="44"/>
        <v>0</v>
      </c>
      <c r="E62" s="148">
        <f t="shared" ca="1" si="44"/>
        <v>0</v>
      </c>
      <c r="F62" s="114">
        <f t="shared" ca="1" si="44"/>
        <v>0</v>
      </c>
      <c r="G62" s="114">
        <f t="shared" ca="1" si="44"/>
        <v>0</v>
      </c>
      <c r="H62" s="114">
        <f t="shared" ca="1" si="44"/>
        <v>0.23016306467972231</v>
      </c>
      <c r="I62" s="114">
        <f t="shared" ca="1" si="44"/>
        <v>0</v>
      </c>
      <c r="J62" s="114">
        <f t="shared" ca="1" si="44"/>
        <v>2.0939219679759813E-2</v>
      </c>
      <c r="K62" s="114">
        <f t="shared" ca="1" si="44"/>
        <v>0.86089176353379515</v>
      </c>
      <c r="L62" s="114">
        <f t="shared" ca="1" si="44"/>
        <v>0</v>
      </c>
      <c r="M62" s="148">
        <f t="shared" ca="1" si="44"/>
        <v>17.850992919685773</v>
      </c>
      <c r="N62" s="148">
        <f t="shared" ca="1" si="44"/>
        <v>0</v>
      </c>
      <c r="O62" s="148">
        <f t="shared" ca="1" si="44"/>
        <v>22.379768257176266</v>
      </c>
      <c r="P62" s="148">
        <f t="shared" ca="1" si="44"/>
        <v>65.488820708008404</v>
      </c>
      <c r="Q62" s="148">
        <f t="shared" ca="1" si="44"/>
        <v>85.487051891779601</v>
      </c>
      <c r="R62" s="148">
        <f t="shared" ca="1" si="44"/>
        <v>0</v>
      </c>
    </row>
    <row r="63" spans="1:18" x14ac:dyDescent="0.35">
      <c r="A63" s="147" t="s">
        <v>76</v>
      </c>
      <c r="C63" s="140" t="e">
        <f t="shared" ref="C63:R63" si="45">SUM(C59:C62)</f>
        <v>#DIV/0!</v>
      </c>
      <c r="D63" s="148">
        <f t="shared" ca="1" si="45"/>
        <v>100</v>
      </c>
      <c r="E63" s="148">
        <f t="shared" ca="1" si="45"/>
        <v>100.00000000000001</v>
      </c>
      <c r="F63" s="114">
        <f t="shared" ca="1" si="45"/>
        <v>100</v>
      </c>
      <c r="G63" s="114">
        <f t="shared" ca="1" si="45"/>
        <v>100.00000000000004</v>
      </c>
      <c r="H63" s="114">
        <f t="shared" ca="1" si="45"/>
        <v>99.83615510649922</v>
      </c>
      <c r="I63" s="114">
        <f t="shared" ca="1" si="45"/>
        <v>100.00000000000003</v>
      </c>
      <c r="J63" s="114">
        <f t="shared" ca="1" si="45"/>
        <v>99.988104243549685</v>
      </c>
      <c r="K63" s="114">
        <f t="shared" ca="1" si="45"/>
        <v>99.999999999999986</v>
      </c>
      <c r="L63" s="114">
        <f t="shared" ca="1" si="45"/>
        <v>99.251167006178974</v>
      </c>
      <c r="M63" s="148">
        <f t="shared" ca="1" si="45"/>
        <v>99.999999999999972</v>
      </c>
      <c r="N63" s="148">
        <f t="shared" ca="1" si="45"/>
        <v>99.999999999999986</v>
      </c>
      <c r="O63" s="148">
        <f t="shared" ca="1" si="45"/>
        <v>99.999999999999986</v>
      </c>
      <c r="P63" s="148">
        <f t="shared" ca="1" si="45"/>
        <v>100</v>
      </c>
      <c r="Q63" s="148">
        <f t="shared" ca="1" si="45"/>
        <v>99.999999999999986</v>
      </c>
      <c r="R63" s="148">
        <f t="shared" ca="1" si="45"/>
        <v>95.996485472391271</v>
      </c>
    </row>
    <row r="64" spans="1:18" x14ac:dyDescent="0.35">
      <c r="A64" s="147"/>
      <c r="D64"/>
      <c r="E64"/>
      <c r="F64" s="117"/>
      <c r="G64" s="112"/>
      <c r="H64" s="112"/>
      <c r="I64" s="112"/>
      <c r="J64" s="112"/>
      <c r="L64" s="112"/>
      <c r="M64" t="s">
        <v>123</v>
      </c>
      <c r="N64"/>
      <c r="O64" s="140"/>
      <c r="R64"/>
    </row>
    <row r="65" spans="1:18" x14ac:dyDescent="0.35">
      <c r="A65" s="147" t="s">
        <v>125</v>
      </c>
      <c r="D65" s="130">
        <f t="shared" ref="D65:R65" ca="1" si="46">(D42)/(D43+D42+D44)</f>
        <v>0.71636050516647531</v>
      </c>
      <c r="E65" s="114">
        <f t="shared" ca="1" si="46"/>
        <v>0.78691889253664526</v>
      </c>
      <c r="F65" s="114">
        <f t="shared" ca="1" si="46"/>
        <v>0.85841275659824046</v>
      </c>
      <c r="G65" s="114">
        <f t="shared" ca="1" si="46"/>
        <v>0.94876117620305533</v>
      </c>
      <c r="H65" s="114">
        <f t="shared" ca="1" si="46"/>
        <v>0.6504767114723351</v>
      </c>
      <c r="I65" s="114">
        <f t="shared" ca="1" si="46"/>
        <v>0.84877981672590841</v>
      </c>
      <c r="J65" s="114">
        <f t="shared" ca="1" si="46"/>
        <v>0.87430328650086619</v>
      </c>
      <c r="K65" s="114">
        <f t="shared" ca="1" si="46"/>
        <v>0.71598227786667845</v>
      </c>
      <c r="L65" s="114">
        <f t="shared" ca="1" si="46"/>
        <v>0.73953311483572048</v>
      </c>
      <c r="M65" s="114">
        <f t="shared" ca="1" si="46"/>
        <v>0.7658524422097317</v>
      </c>
      <c r="N65" s="114">
        <f t="shared" ca="1" si="46"/>
        <v>0.69260590343567408</v>
      </c>
      <c r="O65" s="114">
        <f t="shared" ca="1" si="46"/>
        <v>0.69816929181367682</v>
      </c>
      <c r="P65" s="114">
        <f t="shared" ca="1" si="46"/>
        <v>0.28991735744223651</v>
      </c>
      <c r="Q65" s="114">
        <f t="shared" ca="1" si="46"/>
        <v>0.11585057754013248</v>
      </c>
      <c r="R65" s="114">
        <f t="shared" ca="1" si="46"/>
        <v>0.74538099700767924</v>
      </c>
    </row>
    <row r="66" spans="1:18" x14ac:dyDescent="0.35">
      <c r="A66" s="147" t="s">
        <v>115</v>
      </c>
      <c r="D66" s="155">
        <f t="shared" ref="D66:R66" ca="1" si="47">D47/(D47+D48)</f>
        <v>0.5632662873627694</v>
      </c>
      <c r="E66" s="155">
        <f t="shared" ca="1" si="47"/>
        <v>0.53603902296391337</v>
      </c>
      <c r="F66" s="114">
        <f t="shared" ca="1" si="47"/>
        <v>0.47854168890786802</v>
      </c>
      <c r="G66" s="114">
        <f t="shared" ca="1" si="47"/>
        <v>0.69010280926067502</v>
      </c>
      <c r="H66" s="114">
        <f t="shared" ca="1" si="47"/>
        <v>0.35203515009049791</v>
      </c>
      <c r="I66" s="114">
        <f t="shared" ca="1" si="47"/>
        <v>0.30074539768485559</v>
      </c>
      <c r="J66" s="114">
        <f t="shared" ca="1" si="47"/>
        <v>0.58498716523629635</v>
      </c>
      <c r="K66" s="114">
        <f t="shared" ca="1" si="47"/>
        <v>0.22154264785421154</v>
      </c>
      <c r="L66" s="114">
        <f t="shared" ca="1" si="47"/>
        <v>0.23493310335416584</v>
      </c>
      <c r="M66" s="155">
        <f t="shared" ca="1" si="47"/>
        <v>9.2801239800749044E-2</v>
      </c>
      <c r="N66" s="155">
        <f t="shared" ca="1" si="47"/>
        <v>0.22248528135046405</v>
      </c>
      <c r="O66" s="148">
        <f t="shared" ca="1" si="47"/>
        <v>0.48417646865206582</v>
      </c>
      <c r="P66" s="155">
        <f t="shared" ca="1" si="47"/>
        <v>0.2900444795716422</v>
      </c>
      <c r="Q66" s="155">
        <f t="shared" ca="1" si="47"/>
        <v>0.16391457608735199</v>
      </c>
      <c r="R66" s="155">
        <f t="shared" ca="1" si="47"/>
        <v>0.55943737161203444</v>
      </c>
    </row>
    <row r="67" spans="1:18" x14ac:dyDescent="0.35">
      <c r="A67" s="142" t="s">
        <v>124</v>
      </c>
      <c r="D67" s="114">
        <f t="shared" ref="D67:R67" ca="1" si="48">D44/(D44+D43+D42)</f>
        <v>0</v>
      </c>
      <c r="E67" s="114">
        <f t="shared" ca="1" si="48"/>
        <v>0</v>
      </c>
      <c r="F67" s="114">
        <f t="shared" ca="1" si="48"/>
        <v>0</v>
      </c>
      <c r="G67" s="114">
        <f t="shared" ca="1" si="48"/>
        <v>0</v>
      </c>
      <c r="H67" s="114">
        <f t="shared" ca="1" si="48"/>
        <v>2.3054079399812441E-3</v>
      </c>
      <c r="I67" s="114">
        <f t="shared" ca="1" si="48"/>
        <v>0</v>
      </c>
      <c r="J67" s="114">
        <f t="shared" ca="1" si="48"/>
        <v>2.0941710854679614E-4</v>
      </c>
      <c r="K67" s="114">
        <f t="shared" ca="1" si="48"/>
        <v>8.608917635337953E-3</v>
      </c>
      <c r="L67" s="114">
        <f t="shared" ca="1" si="48"/>
        <v>0</v>
      </c>
      <c r="M67" s="114">
        <f t="shared" ca="1" si="48"/>
        <v>0.17850992919685776</v>
      </c>
      <c r="N67" s="114">
        <f t="shared" ca="1" si="48"/>
        <v>0</v>
      </c>
      <c r="O67" s="114">
        <f t="shared" ca="1" si="48"/>
        <v>0.22379768257176269</v>
      </c>
      <c r="P67" s="114">
        <f t="shared" ca="1" si="48"/>
        <v>0.65488820708008411</v>
      </c>
      <c r="Q67" s="114">
        <f t="shared" ca="1" si="48"/>
        <v>0.85487051891779597</v>
      </c>
      <c r="R67" s="114">
        <f t="shared" ca="1" si="48"/>
        <v>0</v>
      </c>
    </row>
    <row r="68" spans="1:18" x14ac:dyDescent="0.35">
      <c r="A68" s="142"/>
      <c r="P68" s="112"/>
    </row>
    <row r="69" spans="1:18" x14ac:dyDescent="0.35">
      <c r="P69" s="112"/>
    </row>
    <row r="70" spans="1:18" x14ac:dyDescent="0.35">
      <c r="P70" s="112"/>
    </row>
    <row r="71" spans="1:18" x14ac:dyDescent="0.35">
      <c r="P71" s="112"/>
    </row>
    <row r="72" spans="1:18" x14ac:dyDescent="0.35">
      <c r="P72" s="112"/>
    </row>
    <row r="73" spans="1:18" x14ac:dyDescent="0.35">
      <c r="P73" s="112"/>
    </row>
    <row r="74" spans="1:18" x14ac:dyDescent="0.35">
      <c r="P74" s="112"/>
    </row>
    <row r="75" spans="1:18" x14ac:dyDescent="0.35">
      <c r="P75" s="112"/>
    </row>
    <row r="76" spans="1:18" x14ac:dyDescent="0.35">
      <c r="P76" s="112"/>
    </row>
    <row r="77" spans="1:18" x14ac:dyDescent="0.35">
      <c r="P77" s="112"/>
    </row>
    <row r="78" spans="1:18" x14ac:dyDescent="0.35">
      <c r="P78" s="112"/>
    </row>
    <row r="79" spans="1:18" x14ac:dyDescent="0.35">
      <c r="P79" s="112"/>
    </row>
    <row r="80" spans="1:18" x14ac:dyDescent="0.35">
      <c r="P80" s="112"/>
    </row>
    <row r="81" spans="16:16" x14ac:dyDescent="0.35">
      <c r="P81" s="112"/>
    </row>
    <row r="82" spans="16:16" x14ac:dyDescent="0.35">
      <c r="P82" s="112"/>
    </row>
    <row r="83" spans="16:16" x14ac:dyDescent="0.35">
      <c r="P83" s="112"/>
    </row>
    <row r="84" spans="16:16" x14ac:dyDescent="0.35">
      <c r="P84" s="112"/>
    </row>
    <row r="85" spans="16:16" x14ac:dyDescent="0.35">
      <c r="P85" s="112"/>
    </row>
    <row r="86" spans="16:16" x14ac:dyDescent="0.35">
      <c r="P86" s="112"/>
    </row>
    <row r="87" spans="16:16" x14ac:dyDescent="0.35">
      <c r="P87" s="112"/>
    </row>
    <row r="88" spans="16:16" x14ac:dyDescent="0.35">
      <c r="P88" s="112"/>
    </row>
    <row r="89" spans="16:16" x14ac:dyDescent="0.35">
      <c r="P89" s="112"/>
    </row>
    <row r="90" spans="16:16" x14ac:dyDescent="0.35">
      <c r="P90" s="112"/>
    </row>
    <row r="91" spans="16:16" x14ac:dyDescent="0.35">
      <c r="P91" s="112"/>
    </row>
    <row r="92" spans="16:16" x14ac:dyDescent="0.35">
      <c r="P92" s="112"/>
    </row>
    <row r="93" spans="16:16" x14ac:dyDescent="0.35">
      <c r="P93" s="112"/>
    </row>
    <row r="94" spans="16:16" x14ac:dyDescent="0.35">
      <c r="P94" s="112"/>
    </row>
    <row r="95" spans="16:16" x14ac:dyDescent="0.35">
      <c r="P95" s="112"/>
    </row>
    <row r="96" spans="16:16" x14ac:dyDescent="0.35">
      <c r="P96" s="112"/>
    </row>
    <row r="104" ht="15.75" customHeight="1" x14ac:dyDescent="0.35"/>
  </sheetData>
  <sortState xmlns:xlrd2="http://schemas.microsoft.com/office/spreadsheetml/2017/richdata2" columnSort="1" ref="D2:R67">
    <sortCondition ref="D2:R2"/>
  </sortState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Blank</v>
      </c>
      <c r="E2" s="169"/>
      <c r="G2" s="109" t="s">
        <v>90</v>
      </c>
      <c r="H2" s="108" t="str">
        <f ca="1">D2</f>
        <v>Blank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0</v>
      </c>
      <c r="I34">
        <f t="shared" ref="I34:O34" si="26">SUM(I7:I33)</f>
        <v>0</v>
      </c>
      <c r="J34">
        <f t="shared" si="26"/>
        <v>0</v>
      </c>
      <c r="K34">
        <f t="shared" si="26"/>
        <v>0</v>
      </c>
      <c r="L34">
        <f t="shared" si="26"/>
        <v>0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7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7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7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7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7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7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  <row r="98" spans="1:3" x14ac:dyDescent="0.35">
      <c r="A98" s="17" t="s">
        <v>108</v>
      </c>
      <c r="C98" t="str">
        <f>IF(SUM(M7:N33)&gt;0,"Mixed","No Mixed")</f>
        <v>No Mixed</v>
      </c>
    </row>
    <row r="99" spans="1:3" x14ac:dyDescent="0.35">
      <c r="A99" s="17" t="s">
        <v>109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66"/>
  </sheetPr>
  <dimension ref="A1:AL96"/>
  <sheetViews>
    <sheetView topLeftCell="A23" zoomScale="63" zoomScaleNormal="100" workbookViewId="0">
      <selection activeCell="P71" sqref="P71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MAY190403_2</v>
      </c>
      <c r="E2" s="169"/>
      <c r="G2" s="109" t="s">
        <v>90</v>
      </c>
      <c r="H2" s="108" t="str">
        <f ca="1">D2</f>
        <v>MAY190403_2</v>
      </c>
      <c r="I2" s="108"/>
      <c r="J2" s="107"/>
      <c r="K2" s="170" t="s">
        <v>89</v>
      </c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0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/>
      <c r="D7" s="55" t="e">
        <f t="shared" ref="D7:D33" si="2">(C7/SUM($C$7:$C$33))*100</f>
        <v>#DIV/0!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/>
      <c r="D8" s="55" t="e">
        <f t="shared" si="2"/>
        <v>#DIV/0!</v>
      </c>
      <c r="E8" s="73" t="e">
        <f>SUM(D6,D8)</f>
        <v>#DIV/0!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/>
      <c r="D9" s="55" t="e">
        <f t="shared" si="2"/>
        <v>#DIV/0!</v>
      </c>
      <c r="E9" s="73" t="e">
        <f>SUM(D6:D9)</f>
        <v>#DIV/0!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/>
      <c r="D10" s="55" t="e">
        <f t="shared" si="2"/>
        <v>#DIV/0!</v>
      </c>
      <c r="E10" s="54" t="e">
        <f>SUM(D6:D10)</f>
        <v>#DIV/0!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/>
      <c r="D11" s="55" t="e">
        <f t="shared" si="2"/>
        <v>#DIV/0!</v>
      </c>
      <c r="E11" s="54" t="e">
        <f>SUM(D6:D11)</f>
        <v>#DIV/0!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/>
      <c r="D12" s="55" t="e">
        <f t="shared" si="2"/>
        <v>#DIV/0!</v>
      </c>
      <c r="E12" s="54" t="e">
        <f>SUM(D6:D12)</f>
        <v>#DIV/0!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/>
      <c r="D13" s="55" t="e">
        <f t="shared" si="2"/>
        <v>#DIV/0!</v>
      </c>
      <c r="E13" s="54" t="e">
        <f>SUM(D7:D13)</f>
        <v>#DIV/0!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/>
      <c r="D14" s="55" t="e">
        <f t="shared" si="2"/>
        <v>#DIV/0!</v>
      </c>
      <c r="E14" s="54" t="e">
        <f>SUM(D8:D14)</f>
        <v>#DIV/0!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/>
      <c r="D15" s="55" t="e">
        <f t="shared" si="2"/>
        <v>#DIV/0!</v>
      </c>
      <c r="E15" s="54" t="e">
        <f>SUM(D6:D15)</f>
        <v>#DIV/0!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7"/>
        <v>#DIV/0!</v>
      </c>
      <c r="U15" s="65" t="e">
        <f t="shared" si="8"/>
        <v>#DIV/0!</v>
      </c>
      <c r="V15" s="66" t="e">
        <f t="shared" si="9"/>
        <v>#DIV/0!</v>
      </c>
      <c r="W15" s="66" t="e">
        <f t="shared" si="10"/>
        <v>#DIV/0!</v>
      </c>
      <c r="X15" s="66" t="e">
        <f t="shared" si="11"/>
        <v>#DIV/0!</v>
      </c>
      <c r="Y15" s="66" t="e">
        <f t="shared" si="12"/>
        <v>#DIV/0!</v>
      </c>
      <c r="Z15" s="65" t="e">
        <f t="shared" si="13"/>
        <v>#DIV/0!</v>
      </c>
      <c r="AA15" s="50" t="e">
        <f t="shared" si="14"/>
        <v>#DIV/0!</v>
      </c>
      <c r="AC15" s="48">
        <f t="shared" si="15"/>
        <v>-3.5</v>
      </c>
      <c r="AD15" s="67" t="e">
        <f t="shared" ref="AD15:AD33" si="18">S15*100/(SUM($S15:$W15)+SUM($Y15:$Z15))</f>
        <v>#DIV/0!</v>
      </c>
      <c r="AE15" s="66" t="e">
        <f t="shared" ref="AE15:AE33" si="19">T15*100/(SUM($S15:$W15)+SUM($Y15:$Z15))</f>
        <v>#DIV/0!</v>
      </c>
      <c r="AF15" s="65" t="e">
        <f t="shared" ref="AF15:AF33" si="20">U15*100/(SUM($S15:$W15)+SUM($Y15:$Z15))</f>
        <v>#DIV/0!</v>
      </c>
      <c r="AG15" s="67" t="e">
        <f t="shared" ref="AG15:AG33" si="21">V15*100/(SUM($S15:$W15)+SUM($Y15:$Z15))</f>
        <v>#DIV/0!</v>
      </c>
      <c r="AH15" s="66" t="e">
        <f t="shared" ref="AH15:AH33" si="22">W15*100/(SUM($S15:$W15)+SUM($Y15:$Z15))</f>
        <v>#DIV/0!</v>
      </c>
      <c r="AI15" s="66">
        <v>0</v>
      </c>
      <c r="AJ15" s="66" t="e">
        <f t="shared" ref="AJ15:AJ33" si="23">Y15*100/(SUM($S15:$W15)+SUM($Y15:$Z15))</f>
        <v>#DIV/0!</v>
      </c>
      <c r="AK15" s="65" t="e">
        <f t="shared" ref="AK15:AK33" si="24">Z15*100/(SUM($S15:$W15)+SUM($Y15:$Z15))</f>
        <v>#DIV/0!</v>
      </c>
      <c r="AL15" s="64" t="e">
        <f t="shared" si="17"/>
        <v>#DIV/0!</v>
      </c>
    </row>
    <row r="16" spans="1:38" x14ac:dyDescent="0.35">
      <c r="A16" s="71" t="s">
        <v>61</v>
      </c>
      <c r="B16" s="57">
        <v>-3</v>
      </c>
      <c r="C16" s="62"/>
      <c r="D16" s="55" t="e">
        <f t="shared" si="2"/>
        <v>#DIV/0!</v>
      </c>
      <c r="E16" s="54" t="e">
        <f>SUM(D6:D16)</f>
        <v>#DIV/0!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0</v>
      </c>
      <c r="R16" s="48">
        <f t="shared" si="5"/>
        <v>-3</v>
      </c>
      <c r="S16" s="67" t="e">
        <f t="shared" si="6"/>
        <v>#DIV/0!</v>
      </c>
      <c r="T16" s="66" t="e">
        <f t="shared" si="7"/>
        <v>#DIV/0!</v>
      </c>
      <c r="U16" s="65" t="e">
        <f t="shared" si="8"/>
        <v>#DIV/0!</v>
      </c>
      <c r="V16" s="66" t="e">
        <f t="shared" si="9"/>
        <v>#DIV/0!</v>
      </c>
      <c r="W16" s="66" t="e">
        <f t="shared" si="10"/>
        <v>#DIV/0!</v>
      </c>
      <c r="X16" s="66" t="e">
        <f t="shared" si="11"/>
        <v>#DIV/0!</v>
      </c>
      <c r="Y16" s="66" t="e">
        <f t="shared" si="12"/>
        <v>#DIV/0!</v>
      </c>
      <c r="Z16" s="65" t="e">
        <f t="shared" si="13"/>
        <v>#DIV/0!</v>
      </c>
      <c r="AA16" s="50" t="e">
        <f t="shared" si="14"/>
        <v>#DIV/0!</v>
      </c>
      <c r="AC16" s="48">
        <f t="shared" si="15"/>
        <v>-3</v>
      </c>
      <c r="AD16" s="67" t="e">
        <f t="shared" si="18"/>
        <v>#DIV/0!</v>
      </c>
      <c r="AE16" s="66" t="e">
        <f t="shared" si="19"/>
        <v>#DIV/0!</v>
      </c>
      <c r="AF16" s="65" t="e">
        <f t="shared" si="20"/>
        <v>#DIV/0!</v>
      </c>
      <c r="AG16" s="67" t="e">
        <f t="shared" si="21"/>
        <v>#DIV/0!</v>
      </c>
      <c r="AH16" s="66" t="e">
        <f t="shared" si="22"/>
        <v>#DIV/0!</v>
      </c>
      <c r="AI16" s="66">
        <v>0</v>
      </c>
      <c r="AJ16" s="66" t="e">
        <f t="shared" si="23"/>
        <v>#DIV/0!</v>
      </c>
      <c r="AK16" s="65" t="e">
        <f t="shared" si="24"/>
        <v>#DIV/0!</v>
      </c>
      <c r="AL16" s="64" t="e">
        <f t="shared" si="17"/>
        <v>#DIV/0!</v>
      </c>
    </row>
    <row r="17" spans="1:38" x14ac:dyDescent="0.35">
      <c r="A17" s="71" t="s">
        <v>60</v>
      </c>
      <c r="B17" s="57">
        <v>-2.5</v>
      </c>
      <c r="C17" s="62"/>
      <c r="D17" s="55" t="e">
        <f t="shared" si="2"/>
        <v>#DIV/0!</v>
      </c>
      <c r="E17" s="54" t="e">
        <f>SUM(D6:D17)</f>
        <v>#DIV/0!</v>
      </c>
      <c r="G17" s="48">
        <f t="shared" si="3"/>
        <v>-2.5</v>
      </c>
      <c r="H17" s="61">
        <v>0</v>
      </c>
      <c r="I17" s="60">
        <v>0</v>
      </c>
      <c r="J17" s="59">
        <v>0</v>
      </c>
      <c r="K17" s="60">
        <v>0</v>
      </c>
      <c r="L17" s="60">
        <v>0</v>
      </c>
      <c r="M17" s="60">
        <v>0</v>
      </c>
      <c r="N17" s="60">
        <v>0</v>
      </c>
      <c r="O17" s="59">
        <v>0</v>
      </c>
      <c r="P17" s="50">
        <f t="shared" si="4"/>
        <v>0</v>
      </c>
      <c r="R17" s="48">
        <f t="shared" si="5"/>
        <v>-2.5</v>
      </c>
      <c r="S17" s="67" t="e">
        <f t="shared" si="6"/>
        <v>#DIV/0!</v>
      </c>
      <c r="T17" s="66" t="e">
        <f t="shared" si="7"/>
        <v>#DIV/0!</v>
      </c>
      <c r="U17" s="65" t="e">
        <f t="shared" si="8"/>
        <v>#DIV/0!</v>
      </c>
      <c r="V17" s="66" t="e">
        <f t="shared" si="9"/>
        <v>#DIV/0!</v>
      </c>
      <c r="W17" s="66" t="e">
        <f t="shared" si="10"/>
        <v>#DIV/0!</v>
      </c>
      <c r="X17" s="66" t="e">
        <f t="shared" si="11"/>
        <v>#DIV/0!</v>
      </c>
      <c r="Y17" s="66" t="e">
        <f t="shared" si="12"/>
        <v>#DIV/0!</v>
      </c>
      <c r="Z17" s="65" t="e">
        <f t="shared" si="13"/>
        <v>#DIV/0!</v>
      </c>
      <c r="AA17" s="50" t="e">
        <f t="shared" si="14"/>
        <v>#DIV/0!</v>
      </c>
      <c r="AC17" s="48">
        <f t="shared" si="15"/>
        <v>-2.5</v>
      </c>
      <c r="AD17" s="67" t="e">
        <f t="shared" si="18"/>
        <v>#DIV/0!</v>
      </c>
      <c r="AE17" s="66" t="e">
        <f t="shared" si="19"/>
        <v>#DIV/0!</v>
      </c>
      <c r="AF17" s="65" t="e">
        <f t="shared" si="20"/>
        <v>#DIV/0!</v>
      </c>
      <c r="AG17" s="67" t="e">
        <f t="shared" si="21"/>
        <v>#DIV/0!</v>
      </c>
      <c r="AH17" s="66" t="e">
        <f t="shared" si="22"/>
        <v>#DIV/0!</v>
      </c>
      <c r="AI17" s="66">
        <v>0</v>
      </c>
      <c r="AJ17" s="66" t="e">
        <f t="shared" si="23"/>
        <v>#DIV/0!</v>
      </c>
      <c r="AK17" s="65" t="e">
        <f t="shared" si="24"/>
        <v>#DIV/0!</v>
      </c>
      <c r="AL17" s="64" t="e">
        <f t="shared" si="17"/>
        <v>#DIV/0!</v>
      </c>
    </row>
    <row r="18" spans="1:38" x14ac:dyDescent="0.35">
      <c r="A18" s="58" t="s">
        <v>59</v>
      </c>
      <c r="B18" s="57">
        <v>-2</v>
      </c>
      <c r="C18" s="62"/>
      <c r="D18" s="55" t="e">
        <f t="shared" si="2"/>
        <v>#DIV/0!</v>
      </c>
      <c r="E18" s="54" t="e">
        <f>SUM(D6:D18)</f>
        <v>#DIV/0!</v>
      </c>
      <c r="G18" s="48">
        <f t="shared" si="3"/>
        <v>-2</v>
      </c>
      <c r="H18" s="61">
        <v>0</v>
      </c>
      <c r="I18" s="60">
        <v>0</v>
      </c>
      <c r="J18" s="59">
        <v>0</v>
      </c>
      <c r="K18" s="60">
        <v>0</v>
      </c>
      <c r="L18" s="60">
        <v>0</v>
      </c>
      <c r="M18" s="60">
        <v>0</v>
      </c>
      <c r="N18" s="60">
        <v>0</v>
      </c>
      <c r="O18" s="59">
        <v>0</v>
      </c>
      <c r="P18" s="50">
        <f t="shared" si="4"/>
        <v>0</v>
      </c>
      <c r="R18" s="48">
        <f t="shared" si="5"/>
        <v>-2</v>
      </c>
      <c r="S18" s="67" t="e">
        <f t="shared" si="6"/>
        <v>#DIV/0!</v>
      </c>
      <c r="T18" s="66" t="e">
        <f t="shared" si="7"/>
        <v>#DIV/0!</v>
      </c>
      <c r="U18" s="65" t="e">
        <f t="shared" si="8"/>
        <v>#DIV/0!</v>
      </c>
      <c r="V18" s="66" t="e">
        <f t="shared" si="9"/>
        <v>#DIV/0!</v>
      </c>
      <c r="W18" s="66" t="e">
        <f t="shared" si="10"/>
        <v>#DIV/0!</v>
      </c>
      <c r="X18" s="66" t="e">
        <f t="shared" si="11"/>
        <v>#DIV/0!</v>
      </c>
      <c r="Y18" s="66" t="e">
        <f t="shared" si="12"/>
        <v>#DIV/0!</v>
      </c>
      <c r="Z18" s="65" t="e">
        <f t="shared" si="13"/>
        <v>#DIV/0!</v>
      </c>
      <c r="AA18" s="50" t="e">
        <f t="shared" si="14"/>
        <v>#DIV/0!</v>
      </c>
      <c r="AC18" s="48">
        <f t="shared" si="15"/>
        <v>-2</v>
      </c>
      <c r="AD18" s="67" t="e">
        <f t="shared" si="18"/>
        <v>#DIV/0!</v>
      </c>
      <c r="AE18" s="66" t="e">
        <f t="shared" si="19"/>
        <v>#DIV/0!</v>
      </c>
      <c r="AF18" s="65" t="e">
        <f t="shared" si="20"/>
        <v>#DIV/0!</v>
      </c>
      <c r="AG18" s="67" t="e">
        <f t="shared" si="21"/>
        <v>#DIV/0!</v>
      </c>
      <c r="AH18" s="66" t="e">
        <f t="shared" si="22"/>
        <v>#DIV/0!</v>
      </c>
      <c r="AI18" s="66">
        <v>0</v>
      </c>
      <c r="AJ18" s="66" t="e">
        <f t="shared" si="23"/>
        <v>#DIV/0!</v>
      </c>
      <c r="AK18" s="65" t="e">
        <f t="shared" si="24"/>
        <v>#DIV/0!</v>
      </c>
      <c r="AL18" s="64" t="e">
        <f t="shared" si="17"/>
        <v>#DIV/0!</v>
      </c>
    </row>
    <row r="19" spans="1:38" x14ac:dyDescent="0.35">
      <c r="A19" s="58" t="s">
        <v>58</v>
      </c>
      <c r="B19" s="57">
        <v>-1.5</v>
      </c>
      <c r="C19" s="62"/>
      <c r="D19" s="55" t="e">
        <f t="shared" si="2"/>
        <v>#DIV/0!</v>
      </c>
      <c r="E19" s="54" t="e">
        <f>SUM(D6:D19)</f>
        <v>#DIV/0!</v>
      </c>
      <c r="G19" s="48">
        <f t="shared" si="3"/>
        <v>-1.5</v>
      </c>
      <c r="H19" s="61">
        <v>0</v>
      </c>
      <c r="I19" s="60">
        <v>0</v>
      </c>
      <c r="J19" s="59">
        <v>0</v>
      </c>
      <c r="K19" s="60">
        <v>0</v>
      </c>
      <c r="L19" s="60">
        <v>0</v>
      </c>
      <c r="M19" s="60">
        <v>0</v>
      </c>
      <c r="N19" s="60">
        <v>0</v>
      </c>
      <c r="O19" s="59">
        <v>0</v>
      </c>
      <c r="P19" s="50">
        <f t="shared" si="4"/>
        <v>0</v>
      </c>
      <c r="R19" s="48">
        <f t="shared" si="5"/>
        <v>-1.5</v>
      </c>
      <c r="S19" s="67" t="e">
        <f t="shared" si="6"/>
        <v>#DIV/0!</v>
      </c>
      <c r="T19" s="66" t="e">
        <f t="shared" si="7"/>
        <v>#DIV/0!</v>
      </c>
      <c r="U19" s="65" t="e">
        <f t="shared" si="8"/>
        <v>#DIV/0!</v>
      </c>
      <c r="V19" s="66" t="e">
        <f t="shared" si="9"/>
        <v>#DIV/0!</v>
      </c>
      <c r="W19" s="66" t="e">
        <f t="shared" si="10"/>
        <v>#DIV/0!</v>
      </c>
      <c r="X19" s="66" t="e">
        <f t="shared" si="11"/>
        <v>#DIV/0!</v>
      </c>
      <c r="Y19" s="66" t="e">
        <f t="shared" si="12"/>
        <v>#DIV/0!</v>
      </c>
      <c r="Z19" s="65" t="e">
        <f t="shared" si="13"/>
        <v>#DIV/0!</v>
      </c>
      <c r="AA19" s="50" t="e">
        <f t="shared" si="14"/>
        <v>#DIV/0!</v>
      </c>
      <c r="AC19" s="48">
        <f t="shared" si="15"/>
        <v>-1.5</v>
      </c>
      <c r="AD19" s="67" t="e">
        <f t="shared" si="18"/>
        <v>#DIV/0!</v>
      </c>
      <c r="AE19" s="66" t="e">
        <f t="shared" si="19"/>
        <v>#DIV/0!</v>
      </c>
      <c r="AF19" s="65" t="e">
        <f t="shared" si="20"/>
        <v>#DIV/0!</v>
      </c>
      <c r="AG19" s="67" t="e">
        <f t="shared" si="21"/>
        <v>#DIV/0!</v>
      </c>
      <c r="AH19" s="66" t="e">
        <f t="shared" si="22"/>
        <v>#DIV/0!</v>
      </c>
      <c r="AI19" s="66">
        <v>0</v>
      </c>
      <c r="AJ19" s="66" t="e">
        <f t="shared" si="23"/>
        <v>#DIV/0!</v>
      </c>
      <c r="AK19" s="65" t="e">
        <f t="shared" si="24"/>
        <v>#DIV/0!</v>
      </c>
      <c r="AL19" s="64" t="e">
        <f t="shared" si="17"/>
        <v>#DIV/0!</v>
      </c>
    </row>
    <row r="20" spans="1:38" x14ac:dyDescent="0.35">
      <c r="A20" s="58" t="s">
        <v>57</v>
      </c>
      <c r="B20" s="57">
        <v>-1</v>
      </c>
      <c r="C20" s="62"/>
      <c r="D20" s="55" t="e">
        <f t="shared" si="2"/>
        <v>#DIV/0!</v>
      </c>
      <c r="E20" s="54" t="e">
        <f>SUM(D6:D20)</f>
        <v>#DIV/0!</v>
      </c>
      <c r="G20" s="48">
        <f t="shared" si="3"/>
        <v>-1</v>
      </c>
      <c r="H20" s="61">
        <v>0</v>
      </c>
      <c r="I20" s="60">
        <v>0</v>
      </c>
      <c r="J20" s="59">
        <v>0</v>
      </c>
      <c r="K20" s="60">
        <v>0</v>
      </c>
      <c r="L20" s="60">
        <v>0</v>
      </c>
      <c r="M20" s="60">
        <v>0</v>
      </c>
      <c r="N20" s="60">
        <v>0</v>
      </c>
      <c r="O20" s="59">
        <v>0</v>
      </c>
      <c r="P20" s="50">
        <f t="shared" si="4"/>
        <v>0</v>
      </c>
      <c r="R20" s="48">
        <f t="shared" si="5"/>
        <v>-1</v>
      </c>
      <c r="S20" s="67" t="e">
        <f t="shared" si="6"/>
        <v>#DIV/0!</v>
      </c>
      <c r="T20" s="66" t="e">
        <f t="shared" si="7"/>
        <v>#DIV/0!</v>
      </c>
      <c r="U20" s="65" t="e">
        <f t="shared" si="8"/>
        <v>#DIV/0!</v>
      </c>
      <c r="V20" s="66" t="e">
        <f t="shared" si="9"/>
        <v>#DIV/0!</v>
      </c>
      <c r="W20" s="66" t="e">
        <f t="shared" si="10"/>
        <v>#DIV/0!</v>
      </c>
      <c r="X20" s="66" t="e">
        <f t="shared" si="11"/>
        <v>#DIV/0!</v>
      </c>
      <c r="Y20" s="66" t="e">
        <f t="shared" si="12"/>
        <v>#DIV/0!</v>
      </c>
      <c r="Z20" s="65" t="e">
        <f t="shared" si="13"/>
        <v>#DIV/0!</v>
      </c>
      <c r="AA20" s="50" t="e">
        <f t="shared" si="14"/>
        <v>#DIV/0!</v>
      </c>
      <c r="AC20" s="48">
        <f t="shared" si="15"/>
        <v>-1</v>
      </c>
      <c r="AD20" s="67" t="e">
        <f t="shared" si="18"/>
        <v>#DIV/0!</v>
      </c>
      <c r="AE20" s="66" t="e">
        <f t="shared" si="19"/>
        <v>#DIV/0!</v>
      </c>
      <c r="AF20" s="65" t="e">
        <f t="shared" si="20"/>
        <v>#DIV/0!</v>
      </c>
      <c r="AG20" s="67" t="e">
        <f t="shared" si="21"/>
        <v>#DIV/0!</v>
      </c>
      <c r="AH20" s="66" t="e">
        <f t="shared" si="22"/>
        <v>#DIV/0!</v>
      </c>
      <c r="AI20" s="66">
        <v>0</v>
      </c>
      <c r="AJ20" s="66" t="e">
        <f t="shared" si="23"/>
        <v>#DIV/0!</v>
      </c>
      <c r="AK20" s="65" t="e">
        <f t="shared" si="24"/>
        <v>#DIV/0!</v>
      </c>
      <c r="AL20" s="64" t="e">
        <f t="shared" si="17"/>
        <v>#DIV/0!</v>
      </c>
    </row>
    <row r="21" spans="1:38" x14ac:dyDescent="0.35">
      <c r="A21" s="58" t="s">
        <v>56</v>
      </c>
      <c r="B21" s="57">
        <v>-0.5</v>
      </c>
      <c r="C21" s="62"/>
      <c r="D21" s="55" t="e">
        <f t="shared" si="2"/>
        <v>#DIV/0!</v>
      </c>
      <c r="E21" s="54" t="e">
        <f>SUM(D6:D21)</f>
        <v>#DIV/0!</v>
      </c>
      <c r="G21" s="70">
        <f t="shared" si="3"/>
        <v>-0.5</v>
      </c>
      <c r="H21" s="53">
        <v>0</v>
      </c>
      <c r="I21" s="52">
        <v>0</v>
      </c>
      <c r="J21" s="51">
        <v>0</v>
      </c>
      <c r="K21" s="52">
        <v>0</v>
      </c>
      <c r="L21" s="52">
        <v>0</v>
      </c>
      <c r="M21" s="52">
        <v>0</v>
      </c>
      <c r="N21" s="52">
        <v>0</v>
      </c>
      <c r="O21" s="51">
        <v>0</v>
      </c>
      <c r="P21" s="69">
        <f t="shared" si="4"/>
        <v>0</v>
      </c>
      <c r="Q21" s="68"/>
      <c r="R21" s="48">
        <f t="shared" si="5"/>
        <v>-0.5</v>
      </c>
      <c r="S21" s="67" t="e">
        <f t="shared" si="6"/>
        <v>#DIV/0!</v>
      </c>
      <c r="T21" s="66" t="e">
        <f t="shared" si="7"/>
        <v>#DIV/0!</v>
      </c>
      <c r="U21" s="65" t="e">
        <f t="shared" si="8"/>
        <v>#DIV/0!</v>
      </c>
      <c r="V21" s="66" t="e">
        <f t="shared" si="9"/>
        <v>#DIV/0!</v>
      </c>
      <c r="W21" s="66" t="e">
        <f t="shared" si="10"/>
        <v>#DIV/0!</v>
      </c>
      <c r="X21" s="66" t="e">
        <f t="shared" si="11"/>
        <v>#DIV/0!</v>
      </c>
      <c r="Y21" s="66" t="e">
        <f t="shared" si="12"/>
        <v>#DIV/0!</v>
      </c>
      <c r="Z21" s="65" t="e">
        <f t="shared" si="13"/>
        <v>#DIV/0!</v>
      </c>
      <c r="AA21" s="50" t="e">
        <f t="shared" si="14"/>
        <v>#DIV/0!</v>
      </c>
      <c r="AC21" s="48">
        <f t="shared" si="15"/>
        <v>-0.5</v>
      </c>
      <c r="AD21" s="67" t="e">
        <f t="shared" si="18"/>
        <v>#DIV/0!</v>
      </c>
      <c r="AE21" s="66" t="e">
        <f t="shared" si="19"/>
        <v>#DIV/0!</v>
      </c>
      <c r="AF21" s="65" t="e">
        <f t="shared" si="20"/>
        <v>#DIV/0!</v>
      </c>
      <c r="AG21" s="67" t="e">
        <f t="shared" si="21"/>
        <v>#DIV/0!</v>
      </c>
      <c r="AH21" s="66" t="e">
        <f t="shared" si="22"/>
        <v>#DIV/0!</v>
      </c>
      <c r="AI21" s="66">
        <v>0</v>
      </c>
      <c r="AJ21" s="66" t="e">
        <f t="shared" si="23"/>
        <v>#DIV/0!</v>
      </c>
      <c r="AK21" s="65" t="e">
        <f t="shared" si="24"/>
        <v>#DIV/0!</v>
      </c>
      <c r="AL21" s="64" t="e">
        <f t="shared" si="17"/>
        <v>#DIV/0!</v>
      </c>
    </row>
    <row r="22" spans="1:38" x14ac:dyDescent="0.35">
      <c r="A22" s="58" t="s">
        <v>55</v>
      </c>
      <c r="B22" s="57">
        <v>0</v>
      </c>
      <c r="C22" s="62"/>
      <c r="D22" s="55" t="e">
        <f t="shared" si="2"/>
        <v>#DIV/0!</v>
      </c>
      <c r="E22" s="54" t="e">
        <f>SUM(D6:D22)</f>
        <v>#DIV/0!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/>
      <c r="D23" s="55" t="e">
        <f t="shared" si="2"/>
        <v>#DIV/0!</v>
      </c>
      <c r="E23" s="54" t="e">
        <f>SUM(D6:D23)</f>
        <v>#DIV/0!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/>
      <c r="D24" s="55" t="e">
        <f t="shared" si="2"/>
        <v>#DIV/0!</v>
      </c>
      <c r="E24" s="54" t="e">
        <f>SUM(D6:D24)</f>
        <v>#DIV/0!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/>
      <c r="D25" s="55" t="e">
        <f t="shared" si="2"/>
        <v>#DIV/0!</v>
      </c>
      <c r="E25" s="54" t="e">
        <f>SUM(D6:D25)</f>
        <v>#DIV/0!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/>
      <c r="D26" s="55" t="e">
        <f t="shared" si="2"/>
        <v>#DIV/0!</v>
      </c>
      <c r="E26" s="54" t="e">
        <f>SUM(D6:D26)</f>
        <v>#DIV/0!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/>
      <c r="D27" s="55" t="e">
        <f t="shared" si="2"/>
        <v>#DIV/0!</v>
      </c>
      <c r="E27" s="54" t="e">
        <f>SUM(D7:D27)</f>
        <v>#DIV/0!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/>
      <c r="D28" s="55" t="e">
        <f t="shared" si="2"/>
        <v>#DIV/0!</v>
      </c>
      <c r="E28" s="54" t="e">
        <f>SUM(D7:D28)</f>
        <v>#DIV/0!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/>
      <c r="D29" s="55" t="e">
        <f t="shared" si="2"/>
        <v>#DIV/0!</v>
      </c>
      <c r="E29" s="54" t="e">
        <f>SUM(D7:D29)</f>
        <v>#DIV/0!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/>
      <c r="D30" s="55" t="e">
        <f t="shared" si="2"/>
        <v>#DIV/0!</v>
      </c>
      <c r="E30" s="54" t="e">
        <f>SUM(D7:D30)</f>
        <v>#DIV/0!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/>
      <c r="D31" s="55" t="e">
        <f t="shared" si="2"/>
        <v>#DIV/0!</v>
      </c>
      <c r="E31" s="54" t="e">
        <f>SUM(D7:D31)</f>
        <v>#DIV/0!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/>
      <c r="D32" s="55" t="e">
        <f t="shared" si="2"/>
        <v>#DIV/0!</v>
      </c>
      <c r="E32" s="54" t="e">
        <f>SUM(D7:D32)</f>
        <v>#DIV/0!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 t="e">
        <f t="shared" si="2"/>
        <v>#DIV/0!</v>
      </c>
      <c r="E33" s="39" t="e">
        <f>SUM(D7:D33)</f>
        <v>#DIV/0!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 t="str">
        <f t="shared" ref="C69:C75" si="2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6</v>
      </c>
      <c r="D69" s="2"/>
    </row>
    <row r="70" spans="1:5" x14ac:dyDescent="0.35">
      <c r="A70" s="24" t="s">
        <v>41</v>
      </c>
      <c r="B70" s="23">
        <v>16</v>
      </c>
      <c r="C70" s="18" t="str">
        <f t="shared" si="26"/>
        <v>6</v>
      </c>
      <c r="D70" s="2"/>
    </row>
    <row r="71" spans="1:5" x14ac:dyDescent="0.35">
      <c r="A71" s="24" t="s">
        <v>41</v>
      </c>
      <c r="B71" s="23">
        <v>25</v>
      </c>
      <c r="C71" s="18" t="str">
        <f t="shared" si="26"/>
        <v>6</v>
      </c>
      <c r="D71" s="2"/>
    </row>
    <row r="72" spans="1:5" x14ac:dyDescent="0.35">
      <c r="A72" s="24" t="s">
        <v>41</v>
      </c>
      <c r="B72" s="23">
        <v>50</v>
      </c>
      <c r="C72" s="18" t="str">
        <f t="shared" si="26"/>
        <v>6</v>
      </c>
      <c r="D72" s="2"/>
    </row>
    <row r="73" spans="1:5" x14ac:dyDescent="0.35">
      <c r="A73" s="24" t="s">
        <v>41</v>
      </c>
      <c r="B73" s="23">
        <v>75</v>
      </c>
      <c r="C73" s="18" t="str">
        <f t="shared" si="26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26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26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 t="e">
        <f>SUM(C7:C10)/SUM(C7:C33)</f>
        <v>#DIV/0!</v>
      </c>
      <c r="D77" s="19" t="s">
        <v>7</v>
      </c>
      <c r="E77" s="18" t="e">
        <f>SUM($D$7:$D$20)</f>
        <v>#DIV/0!</v>
      </c>
    </row>
    <row r="78" spans="1:5" x14ac:dyDescent="0.35">
      <c r="A78" s="20" t="s">
        <v>39</v>
      </c>
      <c r="B78" t="e">
        <f>SUM(C11:C20)/SUM(C7:C33)</f>
        <v>#DIV/0!</v>
      </c>
      <c r="D78" s="19" t="s">
        <v>6</v>
      </c>
      <c r="E78" s="18" t="e">
        <f>SUM($D$21:$D$30)</f>
        <v>#DIV/0!</v>
      </c>
    </row>
    <row r="79" spans="1:5" x14ac:dyDescent="0.35">
      <c r="A79" s="20" t="s">
        <v>38</v>
      </c>
      <c r="B79" t="e">
        <f>SUM(C21:C33)/SUM(C7:C33)</f>
        <v>#DIV/0!</v>
      </c>
      <c r="D79" s="19" t="s">
        <v>5</v>
      </c>
      <c r="E79" s="18" t="e">
        <f>SUM($D$31:$D$33)</f>
        <v>#DIV/0!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 t="e">
        <f>100*SUM(H7:J33)/SUM(P7:P33)</f>
        <v>#DIV/0!</v>
      </c>
      <c r="D81" s="16" t="s">
        <v>4</v>
      </c>
      <c r="E81" t="e">
        <f>100*SUM(H7:J33)/SUM(P7:P33)</f>
        <v>#DIV/0!</v>
      </c>
      <c r="G81" s="17" t="s">
        <v>2</v>
      </c>
      <c r="H81" t="e">
        <f>100*SUM(H7:H33)/(SUM(P7:P33)-SUM(M7:N33))</f>
        <v>#DIV/0!</v>
      </c>
    </row>
    <row r="82" spans="1:8" x14ac:dyDescent="0.35">
      <c r="A82" s="16" t="s">
        <v>0</v>
      </c>
      <c r="B82" t="e">
        <f>100*SUM(K7:L33)/SUM(P7:P33)</f>
        <v>#DIV/0!</v>
      </c>
      <c r="D82" s="16" t="s">
        <v>0</v>
      </c>
      <c r="E82" t="e">
        <f>100*SUM(K7:L33)/SUM(P7:P33)</f>
        <v>#DIV/0!</v>
      </c>
      <c r="G82" s="17" t="s">
        <v>1</v>
      </c>
      <c r="H82" t="e">
        <f>100*SUM(I7:J33)/(SUM(P7:P33)-SUM(M7:N33))</f>
        <v>#DIV/0!</v>
      </c>
    </row>
    <row r="83" spans="1:8" x14ac:dyDescent="0.35">
      <c r="A83" s="16" t="s">
        <v>3</v>
      </c>
      <c r="B83" t="e">
        <f>100*SUM(O7:O33)/SUM(P7:P33)</f>
        <v>#DIV/0!</v>
      </c>
      <c r="D83" s="16" t="s">
        <v>37</v>
      </c>
      <c r="E83" t="e">
        <f>100*SUM(M7:N33)/SUM(P7:P33)</f>
        <v>#DIV/0!</v>
      </c>
      <c r="G83" s="17" t="s">
        <v>0</v>
      </c>
      <c r="H83" t="e">
        <f>100*SUM(K7:L33)/(SUM(P7:P33)-SUM(M7:N33))</f>
        <v>#DIV/0!</v>
      </c>
    </row>
    <row r="85" spans="1:8" x14ac:dyDescent="0.35">
      <c r="A85" s="16" t="s">
        <v>36</v>
      </c>
      <c r="B85" s="2"/>
      <c r="C85" s="2"/>
      <c r="D85" s="13">
        <f>(C70+C74+C72)/3</f>
        <v>6</v>
      </c>
    </row>
    <row r="86" spans="1:8" x14ac:dyDescent="0.35">
      <c r="A86" s="14" t="s">
        <v>35</v>
      </c>
      <c r="B86" s="14"/>
      <c r="C86" s="14"/>
      <c r="D86" s="7" t="str">
        <f>C72</f>
        <v>6</v>
      </c>
    </row>
    <row r="87" spans="1:8" x14ac:dyDescent="0.35">
      <c r="A87" s="14" t="s">
        <v>34</v>
      </c>
      <c r="B87" s="14"/>
      <c r="C87" s="14"/>
      <c r="D87" s="7">
        <f>(C74-C70)/2</f>
        <v>0</v>
      </c>
    </row>
    <row r="88" spans="1:8" x14ac:dyDescent="0.35">
      <c r="A88" s="15" t="s">
        <v>33</v>
      </c>
      <c r="B88" s="14"/>
      <c r="C88" s="14"/>
      <c r="D88" s="13" t="e">
        <f>(C74+C70-D86)/D87</f>
        <v>#DIV/0!</v>
      </c>
    </row>
    <row r="89" spans="1:8" x14ac:dyDescent="0.35">
      <c r="A89" s="3" t="s">
        <v>32</v>
      </c>
      <c r="B89" s="12"/>
      <c r="C89" s="11"/>
      <c r="D89" s="7">
        <f>((C74-C70)/4)+((C75-C69)/6.6)</f>
        <v>0</v>
      </c>
    </row>
    <row r="90" spans="1:8" x14ac:dyDescent="0.35">
      <c r="A90" s="3" t="s">
        <v>31</v>
      </c>
      <c r="B90" s="10"/>
      <c r="C90" s="10"/>
      <c r="D90" s="7" t="e">
        <f>((C70+C74-(2*C72))/(2*(C74-C70)))+((C69+C75-(2*C72))/(2*(C75-C69)))</f>
        <v>#DIV/0!</v>
      </c>
    </row>
    <row r="91" spans="1:8" x14ac:dyDescent="0.35">
      <c r="A91" s="3" t="s">
        <v>30</v>
      </c>
      <c r="B91" s="9"/>
      <c r="C91" s="8"/>
      <c r="D91" s="7" t="e">
        <f>(C74-C69)/(2.44*(C73-C71))</f>
        <v>#DIV/0!</v>
      </c>
    </row>
    <row r="92" spans="1:8" x14ac:dyDescent="0.35">
      <c r="A92" s="6" t="s">
        <v>29</v>
      </c>
      <c r="B92" s="6"/>
      <c r="C92" s="5"/>
      <c r="D92" s="7">
        <f>(C70+C72+C74)/3</f>
        <v>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6</v>
      </c>
    </row>
    <row r="95" spans="1:8" x14ac:dyDescent="0.35">
      <c r="A95" s="2" t="s">
        <v>9</v>
      </c>
      <c r="B95" s="2"/>
      <c r="C95" s="2"/>
      <c r="D95" s="1" t="e">
        <f>100-E23</f>
        <v>#DIV/0!</v>
      </c>
    </row>
    <row r="96" spans="1:8" x14ac:dyDescent="0.35">
      <c r="A96" s="2" t="s">
        <v>8</v>
      </c>
      <c r="B96" s="2"/>
      <c r="C96" s="2"/>
      <c r="D96" s="1" t="e">
        <f>100-E30</f>
        <v>#DIV/0!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MAY190403_3</v>
      </c>
      <c r="E2" s="169"/>
      <c r="G2" s="109" t="s">
        <v>90</v>
      </c>
      <c r="H2" s="108" t="str">
        <f ca="1">D2</f>
        <v>MAY190403_3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514.42999999999984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(C7/SUM($C$7:$C$33))*100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R7" s="48">
        <f t="shared" ref="R7:R33" si="4">G7</f>
        <v>-7.5</v>
      </c>
      <c r="S7" s="47" t="e">
        <f t="shared" ref="S7:S33" si="5">100*H7/$P7</f>
        <v>#DIV/0!</v>
      </c>
      <c r="T7" s="46" t="e">
        <f t="shared" ref="T7:T33" si="6">100*I7/$P7</f>
        <v>#DIV/0!</v>
      </c>
      <c r="U7" s="45" t="e">
        <f t="shared" ref="U7:U33" si="7">100*J7/$P7</f>
        <v>#DIV/0!</v>
      </c>
      <c r="V7" s="46" t="e">
        <f t="shared" ref="V7:V33" si="8">100*K7/$P7</f>
        <v>#DIV/0!</v>
      </c>
      <c r="W7" s="46" t="e">
        <f t="shared" ref="W7:W33" si="9">100*L7/$P7</f>
        <v>#DIV/0!</v>
      </c>
      <c r="X7" s="46" t="e">
        <f t="shared" ref="X7:X33" si="10">100*M7/$P7</f>
        <v>#DIV/0!</v>
      </c>
      <c r="Y7" s="46" t="e">
        <f t="shared" ref="Y7:Y33" si="11">100*N7/$P7</f>
        <v>#DIV/0!</v>
      </c>
      <c r="Z7" s="45" t="e">
        <f t="shared" ref="Z7:Z33" si="12">100*O7/$P7</f>
        <v>#DIV/0!</v>
      </c>
      <c r="AA7" s="49" t="e">
        <f t="shared" ref="AA7:AA33" si="13">SUM(S7:Z7)</f>
        <v>#DIV/0!</v>
      </c>
      <c r="AC7" s="48">
        <f t="shared" ref="AC7:AC33" si="14">R7</f>
        <v>-7.5</v>
      </c>
      <c r="AD7" s="47" t="e">
        <f t="shared" ref="AD7:AK14" si="15">S7*100/(SUM($S7:$W7)+SUM($Y7:$Z7))</f>
        <v>#DIV/0!</v>
      </c>
      <c r="AE7" s="46" t="e">
        <f t="shared" si="15"/>
        <v>#DIV/0!</v>
      </c>
      <c r="AF7" s="45" t="e">
        <f t="shared" si="15"/>
        <v>#DIV/0!</v>
      </c>
      <c r="AG7" s="47" t="e">
        <f t="shared" si="15"/>
        <v>#DIV/0!</v>
      </c>
      <c r="AH7" s="46" t="e">
        <f t="shared" si="15"/>
        <v>#DIV/0!</v>
      </c>
      <c r="AI7" s="46" t="e">
        <f t="shared" si="15"/>
        <v>#DIV/0!</v>
      </c>
      <c r="AJ7" s="46" t="e">
        <f t="shared" si="15"/>
        <v>#DIV/0!</v>
      </c>
      <c r="AK7" s="45" t="e">
        <f t="shared" si="15"/>
        <v>#DIV/0!</v>
      </c>
      <c r="AL7" s="44" t="e">
        <f t="shared" ref="AL7:AL33" si="16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3" si="17">(C8/SUM($C$7:$C$33))*100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R8" s="48">
        <f t="shared" si="4"/>
        <v>-7</v>
      </c>
      <c r="S8" s="47" t="e">
        <f t="shared" si="5"/>
        <v>#DIV/0!</v>
      </c>
      <c r="T8" s="46" t="e">
        <f t="shared" si="6"/>
        <v>#DIV/0!</v>
      </c>
      <c r="U8" s="45" t="e">
        <f t="shared" si="7"/>
        <v>#DIV/0!</v>
      </c>
      <c r="V8" s="46" t="e">
        <f t="shared" si="8"/>
        <v>#DIV/0!</v>
      </c>
      <c r="W8" s="46" t="e">
        <f t="shared" si="9"/>
        <v>#DIV/0!</v>
      </c>
      <c r="X8" s="46" t="e">
        <f t="shared" si="10"/>
        <v>#DIV/0!</v>
      </c>
      <c r="Y8" s="46" t="e">
        <f t="shared" si="11"/>
        <v>#DIV/0!</v>
      </c>
      <c r="Z8" s="45" t="e">
        <f t="shared" si="12"/>
        <v>#DIV/0!</v>
      </c>
      <c r="AA8" s="49" t="e">
        <f t="shared" si="13"/>
        <v>#DIV/0!</v>
      </c>
      <c r="AC8" s="48">
        <f t="shared" si="14"/>
        <v>-7</v>
      </c>
      <c r="AD8" s="47" t="e">
        <f t="shared" si="15"/>
        <v>#DIV/0!</v>
      </c>
      <c r="AE8" s="46" t="e">
        <f t="shared" si="15"/>
        <v>#DIV/0!</v>
      </c>
      <c r="AF8" s="45" t="e">
        <f t="shared" si="15"/>
        <v>#DIV/0!</v>
      </c>
      <c r="AG8" s="47" t="e">
        <f t="shared" si="15"/>
        <v>#DIV/0!</v>
      </c>
      <c r="AH8" s="46" t="e">
        <f t="shared" si="15"/>
        <v>#DIV/0!</v>
      </c>
      <c r="AI8" s="46" t="e">
        <f t="shared" si="15"/>
        <v>#DIV/0!</v>
      </c>
      <c r="AJ8" s="46" t="e">
        <f t="shared" si="15"/>
        <v>#DIV/0!</v>
      </c>
      <c r="AK8" s="45" t="e">
        <f t="shared" si="15"/>
        <v>#DIV/0!</v>
      </c>
      <c r="AL8" s="44" t="e">
        <f t="shared" si="16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7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R9" s="48">
        <f t="shared" si="4"/>
        <v>-6.5</v>
      </c>
      <c r="S9" s="47" t="e">
        <f t="shared" si="5"/>
        <v>#DIV/0!</v>
      </c>
      <c r="T9" s="46" t="e">
        <f t="shared" si="6"/>
        <v>#DIV/0!</v>
      </c>
      <c r="U9" s="45" t="e">
        <f t="shared" si="7"/>
        <v>#DIV/0!</v>
      </c>
      <c r="V9" s="46" t="e">
        <f t="shared" si="8"/>
        <v>#DIV/0!</v>
      </c>
      <c r="W9" s="46" t="e">
        <f t="shared" si="9"/>
        <v>#DIV/0!</v>
      </c>
      <c r="X9" s="46" t="e">
        <f t="shared" si="10"/>
        <v>#DIV/0!</v>
      </c>
      <c r="Y9" s="46" t="e">
        <f t="shared" si="11"/>
        <v>#DIV/0!</v>
      </c>
      <c r="Z9" s="45" t="e">
        <f t="shared" si="12"/>
        <v>#DIV/0!</v>
      </c>
      <c r="AA9" s="49" t="e">
        <f t="shared" si="13"/>
        <v>#DIV/0!</v>
      </c>
      <c r="AC9" s="48">
        <f t="shared" si="14"/>
        <v>-6.5</v>
      </c>
      <c r="AD9" s="47" t="e">
        <f t="shared" si="15"/>
        <v>#DIV/0!</v>
      </c>
      <c r="AE9" s="46" t="e">
        <f t="shared" si="15"/>
        <v>#DIV/0!</v>
      </c>
      <c r="AF9" s="45" t="e">
        <f t="shared" si="15"/>
        <v>#DIV/0!</v>
      </c>
      <c r="AG9" s="47" t="e">
        <f t="shared" si="15"/>
        <v>#DIV/0!</v>
      </c>
      <c r="AH9" s="46" t="e">
        <f t="shared" si="15"/>
        <v>#DIV/0!</v>
      </c>
      <c r="AI9" s="46" t="e">
        <f t="shared" si="15"/>
        <v>#DIV/0!</v>
      </c>
      <c r="AJ9" s="46" t="e">
        <f t="shared" si="15"/>
        <v>#DIV/0!</v>
      </c>
      <c r="AK9" s="45" t="e">
        <f t="shared" si="15"/>
        <v>#DIV/0!</v>
      </c>
      <c r="AL9" s="44" t="e">
        <f t="shared" si="16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7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R10" s="48">
        <f t="shared" si="4"/>
        <v>-6</v>
      </c>
      <c r="S10" s="47" t="e">
        <f t="shared" si="5"/>
        <v>#DIV/0!</v>
      </c>
      <c r="T10" s="46" t="e">
        <f t="shared" si="6"/>
        <v>#DIV/0!</v>
      </c>
      <c r="U10" s="45" t="e">
        <f t="shared" si="7"/>
        <v>#DIV/0!</v>
      </c>
      <c r="V10" s="46" t="e">
        <f t="shared" si="8"/>
        <v>#DIV/0!</v>
      </c>
      <c r="W10" s="46" t="e">
        <f t="shared" si="9"/>
        <v>#DIV/0!</v>
      </c>
      <c r="X10" s="46" t="e">
        <f t="shared" si="10"/>
        <v>#DIV/0!</v>
      </c>
      <c r="Y10" s="46" t="e">
        <f t="shared" si="11"/>
        <v>#DIV/0!</v>
      </c>
      <c r="Z10" s="45" t="e">
        <f t="shared" si="12"/>
        <v>#DIV/0!</v>
      </c>
      <c r="AA10" s="49" t="e">
        <f t="shared" si="13"/>
        <v>#DIV/0!</v>
      </c>
      <c r="AC10" s="48">
        <f t="shared" si="14"/>
        <v>-6</v>
      </c>
      <c r="AD10" s="47" t="e">
        <f t="shared" si="15"/>
        <v>#DIV/0!</v>
      </c>
      <c r="AE10" s="46" t="e">
        <f t="shared" si="15"/>
        <v>#DIV/0!</v>
      </c>
      <c r="AF10" s="45" t="e">
        <f t="shared" si="15"/>
        <v>#DIV/0!</v>
      </c>
      <c r="AG10" s="47" t="e">
        <f t="shared" si="15"/>
        <v>#DIV/0!</v>
      </c>
      <c r="AH10" s="46" t="e">
        <f t="shared" si="15"/>
        <v>#DIV/0!</v>
      </c>
      <c r="AI10" s="46" t="e">
        <f t="shared" si="15"/>
        <v>#DIV/0!</v>
      </c>
      <c r="AJ10" s="46" t="e">
        <f t="shared" si="15"/>
        <v>#DIV/0!</v>
      </c>
      <c r="AK10" s="45" t="e">
        <f t="shared" si="15"/>
        <v>#DIV/0!</v>
      </c>
      <c r="AL10" s="44" t="e">
        <f t="shared" si="16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17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R11" s="48">
        <f t="shared" si="4"/>
        <v>-5.5</v>
      </c>
      <c r="S11" s="47" t="e">
        <f t="shared" si="5"/>
        <v>#DIV/0!</v>
      </c>
      <c r="T11" s="46" t="e">
        <f t="shared" si="6"/>
        <v>#DIV/0!</v>
      </c>
      <c r="U11" s="45" t="e">
        <f t="shared" si="7"/>
        <v>#DIV/0!</v>
      </c>
      <c r="V11" s="46" t="e">
        <f t="shared" si="8"/>
        <v>#DIV/0!</v>
      </c>
      <c r="W11" s="46" t="e">
        <f t="shared" si="9"/>
        <v>#DIV/0!</v>
      </c>
      <c r="X11" s="46" t="e">
        <f t="shared" si="10"/>
        <v>#DIV/0!</v>
      </c>
      <c r="Y11" s="46" t="e">
        <f t="shared" si="11"/>
        <v>#DIV/0!</v>
      </c>
      <c r="Z11" s="45" t="e">
        <f t="shared" si="12"/>
        <v>#DIV/0!</v>
      </c>
      <c r="AA11" s="49" t="e">
        <f t="shared" si="13"/>
        <v>#DIV/0!</v>
      </c>
      <c r="AC11" s="48">
        <f t="shared" si="14"/>
        <v>-5.5</v>
      </c>
      <c r="AD11" s="47" t="e">
        <f t="shared" si="15"/>
        <v>#DIV/0!</v>
      </c>
      <c r="AE11" s="46" t="e">
        <f t="shared" si="15"/>
        <v>#DIV/0!</v>
      </c>
      <c r="AF11" s="45" t="e">
        <f t="shared" si="15"/>
        <v>#DIV/0!</v>
      </c>
      <c r="AG11" s="47" t="e">
        <f t="shared" si="15"/>
        <v>#DIV/0!</v>
      </c>
      <c r="AH11" s="46" t="e">
        <f t="shared" si="15"/>
        <v>#DIV/0!</v>
      </c>
      <c r="AI11" s="46" t="e">
        <f t="shared" si="15"/>
        <v>#DIV/0!</v>
      </c>
      <c r="AJ11" s="46" t="e">
        <f t="shared" si="15"/>
        <v>#DIV/0!</v>
      </c>
      <c r="AK11" s="45" t="e">
        <f t="shared" si="15"/>
        <v>#DIV/0!</v>
      </c>
      <c r="AL11" s="44" t="e">
        <f t="shared" si="16"/>
        <v>#DIV/0!</v>
      </c>
    </row>
    <row r="12" spans="1:38" x14ac:dyDescent="0.35">
      <c r="A12" s="58" t="s">
        <v>65</v>
      </c>
      <c r="B12" s="57">
        <v>-5</v>
      </c>
      <c r="C12" s="62">
        <v>10.53</v>
      </c>
      <c r="D12" s="55">
        <f t="shared" si="17"/>
        <v>2.0469257236164307</v>
      </c>
      <c r="E12" s="54">
        <f>SUM(D6:D12)</f>
        <v>2.0469257236164307</v>
      </c>
      <c r="G12" s="48">
        <f t="shared" si="2"/>
        <v>-5</v>
      </c>
      <c r="H12" s="61">
        <v>10.53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10.53</v>
      </c>
      <c r="R12" s="48">
        <f t="shared" si="4"/>
        <v>-5</v>
      </c>
      <c r="S12" s="47">
        <f t="shared" si="5"/>
        <v>100</v>
      </c>
      <c r="T12" s="46">
        <f t="shared" si="6"/>
        <v>0</v>
      </c>
      <c r="U12" s="45">
        <f t="shared" si="7"/>
        <v>0</v>
      </c>
      <c r="V12" s="46">
        <f t="shared" si="8"/>
        <v>0</v>
      </c>
      <c r="W12" s="46">
        <f t="shared" si="9"/>
        <v>0</v>
      </c>
      <c r="X12" s="46">
        <f t="shared" si="10"/>
        <v>0</v>
      </c>
      <c r="Y12" s="46">
        <f t="shared" si="11"/>
        <v>0</v>
      </c>
      <c r="Z12" s="45">
        <f t="shared" si="12"/>
        <v>0</v>
      </c>
      <c r="AA12" s="49">
        <f t="shared" si="13"/>
        <v>100</v>
      </c>
      <c r="AC12" s="48">
        <f t="shared" si="14"/>
        <v>-5</v>
      </c>
      <c r="AD12" s="47">
        <f t="shared" si="15"/>
        <v>100</v>
      </c>
      <c r="AE12" s="46">
        <f t="shared" si="15"/>
        <v>0</v>
      </c>
      <c r="AF12" s="45">
        <f t="shared" si="15"/>
        <v>0</v>
      </c>
      <c r="AG12" s="47">
        <f t="shared" si="15"/>
        <v>0</v>
      </c>
      <c r="AH12" s="46">
        <f t="shared" si="15"/>
        <v>0</v>
      </c>
      <c r="AI12" s="46">
        <f t="shared" si="15"/>
        <v>0</v>
      </c>
      <c r="AJ12" s="46">
        <f t="shared" si="15"/>
        <v>0</v>
      </c>
      <c r="AK12" s="45">
        <f t="shared" si="15"/>
        <v>0</v>
      </c>
      <c r="AL12" s="44">
        <f t="shared" si="16"/>
        <v>100</v>
      </c>
    </row>
    <row r="13" spans="1:38" x14ac:dyDescent="0.35">
      <c r="A13" s="58" t="s">
        <v>64</v>
      </c>
      <c r="B13" s="57">
        <v>-4.5</v>
      </c>
      <c r="C13" s="62">
        <v>28.32000000000005</v>
      </c>
      <c r="D13" s="55">
        <f t="shared" si="17"/>
        <v>5.5051221740567344</v>
      </c>
      <c r="E13" s="54">
        <f>SUM(D7:D13)</f>
        <v>7.5520478976731651</v>
      </c>
      <c r="G13" s="48">
        <f t="shared" si="2"/>
        <v>-4.5</v>
      </c>
      <c r="H13" s="61">
        <v>28.32000000000005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28.32000000000005</v>
      </c>
      <c r="R13" s="48">
        <f t="shared" si="4"/>
        <v>-4.5</v>
      </c>
      <c r="S13" s="47">
        <f t="shared" si="5"/>
        <v>100</v>
      </c>
      <c r="T13" s="46">
        <f t="shared" si="6"/>
        <v>0</v>
      </c>
      <c r="U13" s="45">
        <f t="shared" si="7"/>
        <v>0</v>
      </c>
      <c r="V13" s="46">
        <f t="shared" si="8"/>
        <v>0</v>
      </c>
      <c r="W13" s="46">
        <f t="shared" si="9"/>
        <v>0</v>
      </c>
      <c r="X13" s="46">
        <f t="shared" si="10"/>
        <v>0</v>
      </c>
      <c r="Y13" s="46">
        <f t="shared" si="11"/>
        <v>0</v>
      </c>
      <c r="Z13" s="45">
        <f t="shared" si="12"/>
        <v>0</v>
      </c>
      <c r="AA13" s="49">
        <f t="shared" si="13"/>
        <v>100</v>
      </c>
      <c r="AC13" s="48">
        <f t="shared" si="14"/>
        <v>-4.5</v>
      </c>
      <c r="AD13" s="47">
        <f t="shared" si="15"/>
        <v>100</v>
      </c>
      <c r="AE13" s="46">
        <f t="shared" si="15"/>
        <v>0</v>
      </c>
      <c r="AF13" s="45">
        <f t="shared" si="15"/>
        <v>0</v>
      </c>
      <c r="AG13" s="47">
        <f t="shared" si="15"/>
        <v>0</v>
      </c>
      <c r="AH13" s="46">
        <f t="shared" si="15"/>
        <v>0</v>
      </c>
      <c r="AI13" s="46">
        <f t="shared" si="15"/>
        <v>0</v>
      </c>
      <c r="AJ13" s="46">
        <f t="shared" si="15"/>
        <v>0</v>
      </c>
      <c r="AK13" s="45">
        <f t="shared" si="15"/>
        <v>0</v>
      </c>
      <c r="AL13" s="44">
        <f t="shared" si="16"/>
        <v>100</v>
      </c>
    </row>
    <row r="14" spans="1:38" x14ac:dyDescent="0.35">
      <c r="A14" s="58" t="s">
        <v>63</v>
      </c>
      <c r="B14" s="57">
        <v>-4</v>
      </c>
      <c r="C14" s="62">
        <v>18.370000000000005</v>
      </c>
      <c r="D14" s="55">
        <f t="shared" si="17"/>
        <v>3.5709425966603834</v>
      </c>
      <c r="E14" s="54">
        <f>SUM(D8:D14)</f>
        <v>11.122990494333548</v>
      </c>
      <c r="G14" s="48">
        <f t="shared" si="2"/>
        <v>-4</v>
      </c>
      <c r="H14" s="61">
        <v>18.370000000000005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18.370000000000005</v>
      </c>
      <c r="R14" s="48">
        <f t="shared" si="4"/>
        <v>-4</v>
      </c>
      <c r="S14" s="47">
        <f t="shared" si="5"/>
        <v>100</v>
      </c>
      <c r="T14" s="46">
        <f t="shared" si="6"/>
        <v>0</v>
      </c>
      <c r="U14" s="45">
        <f t="shared" si="7"/>
        <v>0</v>
      </c>
      <c r="V14" s="46">
        <f t="shared" si="8"/>
        <v>0</v>
      </c>
      <c r="W14" s="46">
        <f t="shared" si="9"/>
        <v>0</v>
      </c>
      <c r="X14" s="46">
        <f t="shared" si="10"/>
        <v>0</v>
      </c>
      <c r="Y14" s="46">
        <f t="shared" si="11"/>
        <v>0</v>
      </c>
      <c r="Z14" s="45">
        <f t="shared" si="12"/>
        <v>0</v>
      </c>
      <c r="AA14" s="49">
        <f t="shared" si="13"/>
        <v>100</v>
      </c>
      <c r="AC14" s="48">
        <f t="shared" si="14"/>
        <v>-4</v>
      </c>
      <c r="AD14" s="47">
        <f t="shared" si="15"/>
        <v>100</v>
      </c>
      <c r="AE14" s="46">
        <f t="shared" si="15"/>
        <v>0</v>
      </c>
      <c r="AF14" s="45">
        <f t="shared" si="15"/>
        <v>0</v>
      </c>
      <c r="AG14" s="47">
        <f t="shared" si="15"/>
        <v>0</v>
      </c>
      <c r="AH14" s="46">
        <f t="shared" si="15"/>
        <v>0</v>
      </c>
      <c r="AI14" s="46">
        <f t="shared" si="15"/>
        <v>0</v>
      </c>
      <c r="AJ14" s="46">
        <f t="shared" si="15"/>
        <v>0</v>
      </c>
      <c r="AK14" s="45">
        <f t="shared" si="15"/>
        <v>0</v>
      </c>
      <c r="AL14" s="44">
        <f t="shared" si="16"/>
        <v>100</v>
      </c>
    </row>
    <row r="15" spans="1:38" x14ac:dyDescent="0.35">
      <c r="A15" s="58" t="s">
        <v>62</v>
      </c>
      <c r="B15" s="57">
        <v>-3.5</v>
      </c>
      <c r="C15" s="62">
        <v>16.419999999999959</v>
      </c>
      <c r="D15" s="55">
        <f t="shared" si="17"/>
        <v>3.1918822774721467</v>
      </c>
      <c r="E15" s="54">
        <f>SUM(D6:D15)</f>
        <v>14.314872771805694</v>
      </c>
      <c r="G15" s="48">
        <f t="shared" si="2"/>
        <v>-3.5</v>
      </c>
      <c r="H15" s="61">
        <v>16.419999999999959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3"/>
        <v>16.419999999999959</v>
      </c>
      <c r="R15" s="48">
        <f t="shared" si="4"/>
        <v>-3.5</v>
      </c>
      <c r="S15" s="67">
        <f t="shared" si="5"/>
        <v>100</v>
      </c>
      <c r="T15" s="66">
        <f t="shared" si="6"/>
        <v>0</v>
      </c>
      <c r="U15" s="65">
        <f t="shared" si="7"/>
        <v>0</v>
      </c>
      <c r="V15" s="66">
        <f t="shared" si="8"/>
        <v>0</v>
      </c>
      <c r="W15" s="66">
        <f t="shared" si="9"/>
        <v>0</v>
      </c>
      <c r="X15" s="66">
        <f t="shared" si="10"/>
        <v>0</v>
      </c>
      <c r="Y15" s="66">
        <f t="shared" si="11"/>
        <v>0</v>
      </c>
      <c r="Z15" s="65">
        <f t="shared" si="12"/>
        <v>0</v>
      </c>
      <c r="AA15" s="50">
        <f t="shared" si="13"/>
        <v>100</v>
      </c>
      <c r="AC15" s="48">
        <f t="shared" si="14"/>
        <v>-3.5</v>
      </c>
      <c r="AD15" s="67">
        <f t="shared" ref="AD15:AD33" si="18">S15*100/(SUM($S15:$W15)+SUM($Y15:$Z15))</f>
        <v>100</v>
      </c>
      <c r="AE15" s="66">
        <f t="shared" ref="AE15:AE33" si="19">T15*100/(SUM($S15:$W15)+SUM($Y15:$Z15))</f>
        <v>0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0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6"/>
        <v>100</v>
      </c>
    </row>
    <row r="16" spans="1:38" x14ac:dyDescent="0.35">
      <c r="A16" s="71" t="s">
        <v>61</v>
      </c>
      <c r="B16" s="57">
        <v>-3</v>
      </c>
      <c r="C16" s="62">
        <v>33.710000000000036</v>
      </c>
      <c r="D16" s="55">
        <f t="shared" si="17"/>
        <v>6.5528837742744486</v>
      </c>
      <c r="E16" s="54">
        <f>SUM(D6:D16)</f>
        <v>20.867756546080145</v>
      </c>
      <c r="G16" s="48">
        <f t="shared" si="2"/>
        <v>-3</v>
      </c>
      <c r="H16" s="61">
        <v>19.334264531435373</v>
      </c>
      <c r="I16" s="60">
        <v>10.846782325029668</v>
      </c>
      <c r="J16" s="59">
        <v>0</v>
      </c>
      <c r="K16" s="60">
        <v>2.5092556346381993</v>
      </c>
      <c r="L16" s="60">
        <v>1.0196975088967983</v>
      </c>
      <c r="M16" s="60">
        <v>0</v>
      </c>
      <c r="N16" s="60">
        <v>0</v>
      </c>
      <c r="O16" s="59">
        <v>0</v>
      </c>
      <c r="P16" s="50">
        <f t="shared" si="3"/>
        <v>33.710000000000036</v>
      </c>
      <c r="R16" s="48">
        <f t="shared" si="4"/>
        <v>-3</v>
      </c>
      <c r="S16" s="67">
        <f t="shared" si="5"/>
        <v>57.354685646500606</v>
      </c>
      <c r="T16" s="66">
        <f t="shared" si="6"/>
        <v>32.176749703440102</v>
      </c>
      <c r="U16" s="65">
        <f t="shared" si="7"/>
        <v>0</v>
      </c>
      <c r="V16" s="66">
        <f t="shared" si="8"/>
        <v>7.4436536180308419</v>
      </c>
      <c r="W16" s="66">
        <f t="shared" si="9"/>
        <v>3.02491103202847</v>
      </c>
      <c r="X16" s="66">
        <f t="shared" si="10"/>
        <v>0</v>
      </c>
      <c r="Y16" s="66">
        <f t="shared" si="11"/>
        <v>0</v>
      </c>
      <c r="Z16" s="65">
        <f t="shared" si="12"/>
        <v>0</v>
      </c>
      <c r="AA16" s="50">
        <f t="shared" si="13"/>
        <v>100.00000000000001</v>
      </c>
      <c r="AC16" s="48">
        <f t="shared" si="14"/>
        <v>-3</v>
      </c>
      <c r="AD16" s="67">
        <f t="shared" si="18"/>
        <v>57.354685646500592</v>
      </c>
      <c r="AE16" s="66">
        <f t="shared" si="19"/>
        <v>32.176749703440095</v>
      </c>
      <c r="AF16" s="65">
        <f t="shared" si="20"/>
        <v>0</v>
      </c>
      <c r="AG16" s="67">
        <f t="shared" si="21"/>
        <v>7.443653618030841</v>
      </c>
      <c r="AH16" s="66">
        <f t="shared" si="22"/>
        <v>3.0249110320284696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6"/>
        <v>100</v>
      </c>
    </row>
    <row r="17" spans="1:38" x14ac:dyDescent="0.35">
      <c r="A17" s="71" t="s">
        <v>60</v>
      </c>
      <c r="B17" s="57">
        <v>-2.5</v>
      </c>
      <c r="C17" s="62">
        <v>43.919999999999959</v>
      </c>
      <c r="D17" s="55">
        <f t="shared" si="17"/>
        <v>8.53760472756254</v>
      </c>
      <c r="E17" s="54">
        <f>SUM(D6:D17)</f>
        <v>29.405361273642683</v>
      </c>
      <c r="G17" s="48">
        <f t="shared" si="2"/>
        <v>-2.5</v>
      </c>
      <c r="H17" s="61">
        <v>22.050123119015026</v>
      </c>
      <c r="I17" s="60">
        <v>12.186648426812575</v>
      </c>
      <c r="J17" s="59">
        <v>0</v>
      </c>
      <c r="K17" s="60">
        <v>5.1770725034199678</v>
      </c>
      <c r="L17" s="60">
        <v>4.5061559507523903</v>
      </c>
      <c r="M17" s="60">
        <v>0</v>
      </c>
      <c r="N17" s="60">
        <v>0</v>
      </c>
      <c r="O17" s="59">
        <v>0</v>
      </c>
      <c r="P17" s="50">
        <f t="shared" si="3"/>
        <v>43.919999999999959</v>
      </c>
      <c r="R17" s="48">
        <f t="shared" si="4"/>
        <v>-2.5</v>
      </c>
      <c r="S17" s="67">
        <f t="shared" si="5"/>
        <v>50.205198358413128</v>
      </c>
      <c r="T17" s="66">
        <f t="shared" si="6"/>
        <v>27.74737802097583</v>
      </c>
      <c r="U17" s="65">
        <f t="shared" si="7"/>
        <v>0</v>
      </c>
      <c r="V17" s="66">
        <f t="shared" si="8"/>
        <v>11.7875056999544</v>
      </c>
      <c r="W17" s="66">
        <f t="shared" si="9"/>
        <v>10.259917920656635</v>
      </c>
      <c r="X17" s="66">
        <f t="shared" si="10"/>
        <v>0</v>
      </c>
      <c r="Y17" s="66">
        <f t="shared" si="11"/>
        <v>0</v>
      </c>
      <c r="Z17" s="65">
        <f t="shared" si="12"/>
        <v>0</v>
      </c>
      <c r="AA17" s="50">
        <f t="shared" si="13"/>
        <v>99.999999999999986</v>
      </c>
      <c r="AC17" s="48">
        <f t="shared" si="14"/>
        <v>-2.5</v>
      </c>
      <c r="AD17" s="67">
        <f t="shared" si="18"/>
        <v>50.205198358413135</v>
      </c>
      <c r="AE17" s="66">
        <f t="shared" si="19"/>
        <v>27.747378020975834</v>
      </c>
      <c r="AF17" s="65">
        <f t="shared" si="20"/>
        <v>0</v>
      </c>
      <c r="AG17" s="67">
        <f t="shared" si="21"/>
        <v>11.787505699954401</v>
      </c>
      <c r="AH17" s="66">
        <f t="shared" si="22"/>
        <v>10.259917920656637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6"/>
        <v>100.00000000000001</v>
      </c>
    </row>
    <row r="18" spans="1:38" x14ac:dyDescent="0.35">
      <c r="A18" s="58" t="s">
        <v>59</v>
      </c>
      <c r="B18" s="57">
        <v>-2</v>
      </c>
      <c r="C18" s="62">
        <v>42.519999999999982</v>
      </c>
      <c r="D18" s="55">
        <f t="shared" si="17"/>
        <v>8.2654588573761245</v>
      </c>
      <c r="E18" s="54">
        <f>SUM(D6:D18)</f>
        <v>37.670820131018807</v>
      </c>
      <c r="G18" s="48">
        <f t="shared" si="2"/>
        <v>-2</v>
      </c>
      <c r="H18" s="61">
        <v>20.002337968418566</v>
      </c>
      <c r="I18" s="60">
        <v>15.262304972896528</v>
      </c>
      <c r="J18" s="59">
        <v>0</v>
      </c>
      <c r="K18" s="60">
        <v>2.9061513080367654</v>
      </c>
      <c r="L18" s="60">
        <v>4.2790572707989609</v>
      </c>
      <c r="M18" s="60">
        <v>7.0148479849163309E-2</v>
      </c>
      <c r="N18" s="60">
        <v>0</v>
      </c>
      <c r="O18" s="59">
        <v>0</v>
      </c>
      <c r="P18" s="50">
        <f t="shared" si="3"/>
        <v>42.519999999999982</v>
      </c>
      <c r="R18" s="48">
        <f t="shared" si="4"/>
        <v>-2</v>
      </c>
      <c r="S18" s="67">
        <f t="shared" si="5"/>
        <v>47.04218713174641</v>
      </c>
      <c r="T18" s="66">
        <f t="shared" si="6"/>
        <v>35.894414329483851</v>
      </c>
      <c r="U18" s="65">
        <f t="shared" si="7"/>
        <v>0</v>
      </c>
      <c r="V18" s="66">
        <f t="shared" si="8"/>
        <v>6.8347867075182664</v>
      </c>
      <c r="W18" s="66">
        <f t="shared" si="9"/>
        <v>10.063634221069998</v>
      </c>
      <c r="X18" s="66">
        <f t="shared" si="10"/>
        <v>0.16497761018147541</v>
      </c>
      <c r="Y18" s="66">
        <f t="shared" si="11"/>
        <v>0</v>
      </c>
      <c r="Z18" s="65">
        <f t="shared" si="12"/>
        <v>0</v>
      </c>
      <c r="AA18" s="50">
        <f t="shared" si="13"/>
        <v>100</v>
      </c>
      <c r="AC18" s="48">
        <f t="shared" si="14"/>
        <v>-2</v>
      </c>
      <c r="AD18" s="67">
        <f t="shared" si="18"/>
        <v>47.119924457034948</v>
      </c>
      <c r="AE18" s="66">
        <f t="shared" si="19"/>
        <v>35.953729933899901</v>
      </c>
      <c r="AF18" s="65">
        <f t="shared" si="20"/>
        <v>0</v>
      </c>
      <c r="AG18" s="67">
        <f t="shared" si="21"/>
        <v>6.8460812086874423</v>
      </c>
      <c r="AH18" s="66">
        <f t="shared" si="22"/>
        <v>10.080264400377716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6"/>
        <v>100</v>
      </c>
    </row>
    <row r="19" spans="1:38" x14ac:dyDescent="0.35">
      <c r="A19" s="58" t="s">
        <v>58</v>
      </c>
      <c r="B19" s="57">
        <v>-1.5</v>
      </c>
      <c r="C19" s="62">
        <v>48.579999999999927</v>
      </c>
      <c r="D19" s="55">
        <f t="shared" si="17"/>
        <v>9.4434616954687609</v>
      </c>
      <c r="E19" s="54">
        <f>SUM(D6:D19)</f>
        <v>47.11428182648757</v>
      </c>
      <c r="G19" s="48">
        <f t="shared" si="2"/>
        <v>-1.5</v>
      </c>
      <c r="H19" s="61">
        <v>16.241548277328771</v>
      </c>
      <c r="I19" s="60">
        <v>24.982228838791968</v>
      </c>
      <c r="J19" s="59">
        <v>0</v>
      </c>
      <c r="K19" s="60">
        <v>1.3637941301573779</v>
      </c>
      <c r="L19" s="60">
        <v>5.9924287537218115</v>
      </c>
      <c r="M19" s="60">
        <v>0</v>
      </c>
      <c r="N19" s="60">
        <v>0</v>
      </c>
      <c r="O19" s="59">
        <v>0</v>
      </c>
      <c r="P19" s="50">
        <f t="shared" si="3"/>
        <v>48.579999999999934</v>
      </c>
      <c r="R19" s="48">
        <f t="shared" si="4"/>
        <v>-1.5</v>
      </c>
      <c r="S19" s="67">
        <f t="shared" si="5"/>
        <v>33.432581880051032</v>
      </c>
      <c r="T19" s="66">
        <f t="shared" si="6"/>
        <v>51.424925563589966</v>
      </c>
      <c r="U19" s="65">
        <f t="shared" si="7"/>
        <v>0</v>
      </c>
      <c r="V19" s="66">
        <f t="shared" si="8"/>
        <v>2.8073160357294764</v>
      </c>
      <c r="W19" s="66">
        <f t="shared" si="9"/>
        <v>12.335176520629519</v>
      </c>
      <c r="X19" s="66">
        <f t="shared" si="10"/>
        <v>0</v>
      </c>
      <c r="Y19" s="66">
        <f t="shared" si="11"/>
        <v>0</v>
      </c>
      <c r="Z19" s="65">
        <f t="shared" si="12"/>
        <v>0</v>
      </c>
      <c r="AA19" s="50">
        <f t="shared" si="13"/>
        <v>99.999999999999986</v>
      </c>
      <c r="AC19" s="48">
        <f t="shared" si="14"/>
        <v>-1.5</v>
      </c>
      <c r="AD19" s="67">
        <f t="shared" si="18"/>
        <v>33.432581880051032</v>
      </c>
      <c r="AE19" s="66">
        <f t="shared" si="19"/>
        <v>51.424925563589973</v>
      </c>
      <c r="AF19" s="65">
        <f t="shared" si="20"/>
        <v>0</v>
      </c>
      <c r="AG19" s="67">
        <f t="shared" si="21"/>
        <v>2.8073160357294764</v>
      </c>
      <c r="AH19" s="66">
        <f t="shared" si="22"/>
        <v>12.335176520629521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6"/>
        <v>99.999999999999986</v>
      </c>
    </row>
    <row r="20" spans="1:38" x14ac:dyDescent="0.35">
      <c r="A20" s="58" t="s">
        <v>57</v>
      </c>
      <c r="B20" s="57">
        <v>-1</v>
      </c>
      <c r="C20" s="62">
        <v>48.459999999999923</v>
      </c>
      <c r="D20" s="55">
        <f t="shared" si="17"/>
        <v>9.4201349065956368</v>
      </c>
      <c r="E20" s="54">
        <f>SUM(D6:D20)</f>
        <v>56.534416733083205</v>
      </c>
      <c r="G20" s="48">
        <f t="shared" si="2"/>
        <v>-1</v>
      </c>
      <c r="H20" s="61">
        <v>13.390263157894715</v>
      </c>
      <c r="I20" s="60">
        <v>27.25874999999996</v>
      </c>
      <c r="J20" s="59">
        <v>0.31881578947368377</v>
      </c>
      <c r="K20" s="60">
        <v>2.0723026315789443</v>
      </c>
      <c r="L20" s="60">
        <v>5.3800164473684138</v>
      </c>
      <c r="M20" s="60">
        <v>0</v>
      </c>
      <c r="N20" s="60">
        <v>0</v>
      </c>
      <c r="O20" s="59">
        <v>3.9851973684210472E-2</v>
      </c>
      <c r="P20" s="50">
        <f t="shared" si="3"/>
        <v>48.459999999999916</v>
      </c>
      <c r="R20" s="48">
        <f t="shared" si="4"/>
        <v>-1</v>
      </c>
      <c r="S20" s="67">
        <f t="shared" si="5"/>
        <v>27.631578947368425</v>
      </c>
      <c r="T20" s="66">
        <f t="shared" si="6"/>
        <v>56.250000000000014</v>
      </c>
      <c r="U20" s="65">
        <f t="shared" si="7"/>
        <v>0.65789473684210553</v>
      </c>
      <c r="V20" s="66">
        <f t="shared" si="8"/>
        <v>4.276315789473685</v>
      </c>
      <c r="W20" s="66">
        <f t="shared" si="9"/>
        <v>11.101973684210531</v>
      </c>
      <c r="X20" s="66">
        <f t="shared" si="10"/>
        <v>0</v>
      </c>
      <c r="Y20" s="66">
        <f t="shared" si="11"/>
        <v>0</v>
      </c>
      <c r="Z20" s="65">
        <f t="shared" si="12"/>
        <v>8.2236842105263191E-2</v>
      </c>
      <c r="AA20" s="50">
        <f t="shared" si="13"/>
        <v>100.00000000000003</v>
      </c>
      <c r="AC20" s="48">
        <f t="shared" si="14"/>
        <v>-1</v>
      </c>
      <c r="AD20" s="67">
        <f t="shared" si="18"/>
        <v>27.631578947368418</v>
      </c>
      <c r="AE20" s="66">
        <f t="shared" si="19"/>
        <v>56.25</v>
      </c>
      <c r="AF20" s="65">
        <f t="shared" si="20"/>
        <v>0.65789473684210531</v>
      </c>
      <c r="AG20" s="67">
        <f t="shared" si="21"/>
        <v>4.2763157894736841</v>
      </c>
      <c r="AH20" s="66">
        <f t="shared" si="22"/>
        <v>11.101973684210529</v>
      </c>
      <c r="AI20" s="66">
        <v>0</v>
      </c>
      <c r="AJ20" s="66">
        <f t="shared" si="23"/>
        <v>0</v>
      </c>
      <c r="AK20" s="65">
        <f t="shared" si="24"/>
        <v>8.2236842105263164E-2</v>
      </c>
      <c r="AL20" s="64">
        <f t="shared" si="16"/>
        <v>100</v>
      </c>
    </row>
    <row r="21" spans="1:38" x14ac:dyDescent="0.35">
      <c r="A21" s="58" t="s">
        <v>56</v>
      </c>
      <c r="B21" s="57">
        <v>-0.5</v>
      </c>
      <c r="C21" s="62">
        <v>44.180000000000007</v>
      </c>
      <c r="D21" s="55">
        <f t="shared" si="17"/>
        <v>8.5881461034543118</v>
      </c>
      <c r="E21" s="54">
        <f>SUM(D6:D21)</f>
        <v>65.122562836537512</v>
      </c>
      <c r="G21" s="70">
        <f t="shared" si="2"/>
        <v>-0.5</v>
      </c>
      <c r="H21" s="53">
        <v>6.6640223463687169</v>
      </c>
      <c r="I21" s="52">
        <v>30.605139664804476</v>
      </c>
      <c r="J21" s="51">
        <v>8.2271880819366872E-2</v>
      </c>
      <c r="K21" s="52">
        <v>2.3858845437616387</v>
      </c>
      <c r="L21" s="52">
        <v>4.4426815642458113</v>
      </c>
      <c r="M21" s="52">
        <v>0</v>
      </c>
      <c r="N21" s="52">
        <v>0</v>
      </c>
      <c r="O21" s="51">
        <v>0</v>
      </c>
      <c r="P21" s="69">
        <f t="shared" si="3"/>
        <v>44.180000000000014</v>
      </c>
      <c r="Q21" s="68"/>
      <c r="R21" s="48">
        <f t="shared" si="4"/>
        <v>-0.5</v>
      </c>
      <c r="S21" s="67">
        <f t="shared" si="5"/>
        <v>15.083798882681563</v>
      </c>
      <c r="T21" s="66">
        <f t="shared" si="6"/>
        <v>69.273743016759767</v>
      </c>
      <c r="U21" s="65">
        <f t="shared" si="7"/>
        <v>0.18621973929236496</v>
      </c>
      <c r="V21" s="66">
        <f t="shared" si="8"/>
        <v>5.4003724394785833</v>
      </c>
      <c r="W21" s="66">
        <f t="shared" si="9"/>
        <v>10.05586592178771</v>
      </c>
      <c r="X21" s="66">
        <f t="shared" si="10"/>
        <v>0</v>
      </c>
      <c r="Y21" s="66">
        <f t="shared" si="11"/>
        <v>0</v>
      </c>
      <c r="Z21" s="65">
        <f t="shared" si="12"/>
        <v>0</v>
      </c>
      <c r="AA21" s="50">
        <f t="shared" si="13"/>
        <v>100</v>
      </c>
      <c r="AC21" s="48">
        <f t="shared" si="14"/>
        <v>-0.5</v>
      </c>
      <c r="AD21" s="67">
        <f t="shared" si="18"/>
        <v>15.083798882681563</v>
      </c>
      <c r="AE21" s="66">
        <f t="shared" si="19"/>
        <v>69.273743016759767</v>
      </c>
      <c r="AF21" s="65">
        <f t="shared" si="20"/>
        <v>0.18621973929236496</v>
      </c>
      <c r="AG21" s="67">
        <f t="shared" si="21"/>
        <v>5.4003724394785833</v>
      </c>
      <c r="AH21" s="66">
        <f t="shared" si="22"/>
        <v>10.05586592178771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6"/>
        <v>100</v>
      </c>
    </row>
    <row r="22" spans="1:38" x14ac:dyDescent="0.35">
      <c r="A22" s="58" t="s">
        <v>55</v>
      </c>
      <c r="B22" s="57">
        <v>0</v>
      </c>
      <c r="C22" s="62">
        <v>37.039999999999964</v>
      </c>
      <c r="D22" s="55">
        <f t="shared" si="17"/>
        <v>7.200202165503562</v>
      </c>
      <c r="E22" s="54">
        <f>SUM(D6:D22)</f>
        <v>72.322765002041081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R22" s="48">
        <f t="shared" si="4"/>
        <v>0</v>
      </c>
      <c r="S22" s="47" t="e">
        <f t="shared" si="5"/>
        <v>#DIV/0!</v>
      </c>
      <c r="T22" s="46" t="e">
        <f t="shared" si="6"/>
        <v>#DIV/0!</v>
      </c>
      <c r="U22" s="45" t="e">
        <f t="shared" si="7"/>
        <v>#DIV/0!</v>
      </c>
      <c r="V22" s="46" t="e">
        <f t="shared" si="8"/>
        <v>#DIV/0!</v>
      </c>
      <c r="W22" s="46" t="e">
        <f t="shared" si="9"/>
        <v>#DIV/0!</v>
      </c>
      <c r="X22" s="46" t="e">
        <f t="shared" si="10"/>
        <v>#DIV/0!</v>
      </c>
      <c r="Y22" s="46" t="e">
        <f t="shared" si="11"/>
        <v>#DIV/0!</v>
      </c>
      <c r="Z22" s="45" t="e">
        <f t="shared" si="12"/>
        <v>#DIV/0!</v>
      </c>
      <c r="AA22" s="49" t="e">
        <f t="shared" si="13"/>
        <v>#DIV/0!</v>
      </c>
      <c r="AC22" s="48">
        <f t="shared" si="14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6"/>
        <v>#DIV/0!</v>
      </c>
    </row>
    <row r="23" spans="1:38" x14ac:dyDescent="0.35">
      <c r="A23" s="58" t="s">
        <v>54</v>
      </c>
      <c r="B23" s="57">
        <v>0.5</v>
      </c>
      <c r="C23" s="62">
        <v>26.900000000000034</v>
      </c>
      <c r="D23" s="55">
        <f t="shared" si="17"/>
        <v>5.2290885057247909</v>
      </c>
      <c r="E23" s="54">
        <f>SUM(D6:D23)</f>
        <v>77.55185350776587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R23" s="48">
        <f t="shared" si="4"/>
        <v>0.5</v>
      </c>
      <c r="S23" s="47" t="e">
        <f t="shared" si="5"/>
        <v>#DIV/0!</v>
      </c>
      <c r="T23" s="46" t="e">
        <f t="shared" si="6"/>
        <v>#DIV/0!</v>
      </c>
      <c r="U23" s="45" t="e">
        <f t="shared" si="7"/>
        <v>#DIV/0!</v>
      </c>
      <c r="V23" s="46" t="e">
        <f t="shared" si="8"/>
        <v>#DIV/0!</v>
      </c>
      <c r="W23" s="46" t="e">
        <f t="shared" si="9"/>
        <v>#DIV/0!</v>
      </c>
      <c r="X23" s="46" t="e">
        <f t="shared" si="10"/>
        <v>#DIV/0!</v>
      </c>
      <c r="Y23" s="46" t="e">
        <f t="shared" si="11"/>
        <v>#DIV/0!</v>
      </c>
      <c r="Z23" s="45" t="e">
        <f t="shared" si="12"/>
        <v>#DIV/0!</v>
      </c>
      <c r="AA23" s="49" t="e">
        <f t="shared" si="13"/>
        <v>#DIV/0!</v>
      </c>
      <c r="AC23" s="48">
        <f t="shared" si="14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6"/>
        <v>#DIV/0!</v>
      </c>
    </row>
    <row r="24" spans="1:38" x14ac:dyDescent="0.35">
      <c r="A24" s="58" t="s">
        <v>53</v>
      </c>
      <c r="B24" s="57">
        <v>1</v>
      </c>
      <c r="C24" s="63">
        <v>20.78000000000003</v>
      </c>
      <c r="D24" s="55">
        <f t="shared" si="17"/>
        <v>4.0394222731955827</v>
      </c>
      <c r="E24" s="54">
        <f>SUM(D6:D24)</f>
        <v>81.591275780961453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R24" s="48">
        <f t="shared" si="4"/>
        <v>1</v>
      </c>
      <c r="S24" s="47" t="e">
        <f t="shared" si="5"/>
        <v>#DIV/0!</v>
      </c>
      <c r="T24" s="46" t="e">
        <f t="shared" si="6"/>
        <v>#DIV/0!</v>
      </c>
      <c r="U24" s="45" t="e">
        <f t="shared" si="7"/>
        <v>#DIV/0!</v>
      </c>
      <c r="V24" s="46" t="e">
        <f t="shared" si="8"/>
        <v>#DIV/0!</v>
      </c>
      <c r="W24" s="46" t="e">
        <f t="shared" si="9"/>
        <v>#DIV/0!</v>
      </c>
      <c r="X24" s="46" t="e">
        <f t="shared" si="10"/>
        <v>#DIV/0!</v>
      </c>
      <c r="Y24" s="46" t="e">
        <f t="shared" si="11"/>
        <v>#DIV/0!</v>
      </c>
      <c r="Z24" s="45" t="e">
        <f t="shared" si="12"/>
        <v>#DIV/0!</v>
      </c>
      <c r="AA24" s="49" t="e">
        <f t="shared" si="13"/>
        <v>#DIV/0!</v>
      </c>
      <c r="AC24" s="48">
        <f t="shared" si="14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6"/>
        <v>#DIV/0!</v>
      </c>
    </row>
    <row r="25" spans="1:38" x14ac:dyDescent="0.35">
      <c r="A25" s="58" t="s">
        <v>52</v>
      </c>
      <c r="B25" s="57">
        <v>1.5</v>
      </c>
      <c r="C25" s="62">
        <v>14.819999999999993</v>
      </c>
      <c r="D25" s="55">
        <f t="shared" si="17"/>
        <v>2.8808584258305308</v>
      </c>
      <c r="E25" s="54">
        <f>SUM(D6:D25)</f>
        <v>84.472134206791978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R25" s="48">
        <f t="shared" si="4"/>
        <v>1.5</v>
      </c>
      <c r="S25" s="47" t="e">
        <f t="shared" si="5"/>
        <v>#DIV/0!</v>
      </c>
      <c r="T25" s="46" t="e">
        <f t="shared" si="6"/>
        <v>#DIV/0!</v>
      </c>
      <c r="U25" s="45" t="e">
        <f t="shared" si="7"/>
        <v>#DIV/0!</v>
      </c>
      <c r="V25" s="46" t="e">
        <f t="shared" si="8"/>
        <v>#DIV/0!</v>
      </c>
      <c r="W25" s="46" t="e">
        <f t="shared" si="9"/>
        <v>#DIV/0!</v>
      </c>
      <c r="X25" s="46" t="e">
        <f t="shared" si="10"/>
        <v>#DIV/0!</v>
      </c>
      <c r="Y25" s="46" t="e">
        <f t="shared" si="11"/>
        <v>#DIV/0!</v>
      </c>
      <c r="Z25" s="45" t="e">
        <f t="shared" si="12"/>
        <v>#DIV/0!</v>
      </c>
      <c r="AA25" s="49" t="e">
        <f t="shared" si="13"/>
        <v>#DIV/0!</v>
      </c>
      <c r="AC25" s="48">
        <f t="shared" si="14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6"/>
        <v>#DIV/0!</v>
      </c>
    </row>
    <row r="26" spans="1:38" x14ac:dyDescent="0.35">
      <c r="A26" s="58" t="s">
        <v>51</v>
      </c>
      <c r="B26" s="57">
        <v>2</v>
      </c>
      <c r="C26" s="62">
        <v>12.520000000000039</v>
      </c>
      <c r="D26" s="55">
        <f t="shared" si="17"/>
        <v>2.4337616390957066</v>
      </c>
      <c r="E26" s="54">
        <f>SUM(D6:D26)</f>
        <v>86.905895845887684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R26" s="48">
        <f t="shared" si="4"/>
        <v>2</v>
      </c>
      <c r="S26" s="47" t="e">
        <f t="shared" si="5"/>
        <v>#DIV/0!</v>
      </c>
      <c r="T26" s="46" t="e">
        <f t="shared" si="6"/>
        <v>#DIV/0!</v>
      </c>
      <c r="U26" s="45" t="e">
        <f t="shared" si="7"/>
        <v>#DIV/0!</v>
      </c>
      <c r="V26" s="46" t="e">
        <f t="shared" si="8"/>
        <v>#DIV/0!</v>
      </c>
      <c r="W26" s="46" t="e">
        <f t="shared" si="9"/>
        <v>#DIV/0!</v>
      </c>
      <c r="X26" s="46" t="e">
        <f t="shared" si="10"/>
        <v>#DIV/0!</v>
      </c>
      <c r="Y26" s="46" t="e">
        <f t="shared" si="11"/>
        <v>#DIV/0!</v>
      </c>
      <c r="Z26" s="45" t="e">
        <f t="shared" si="12"/>
        <v>#DIV/0!</v>
      </c>
      <c r="AA26" s="49" t="e">
        <f t="shared" si="13"/>
        <v>#DIV/0!</v>
      </c>
      <c r="AC26" s="48">
        <f t="shared" si="14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6"/>
        <v>#DIV/0!</v>
      </c>
    </row>
    <row r="27" spans="1:38" x14ac:dyDescent="0.35">
      <c r="A27" s="58" t="s">
        <v>50</v>
      </c>
      <c r="B27" s="57">
        <v>2.5</v>
      </c>
      <c r="C27" s="62">
        <v>8.5699999999999932</v>
      </c>
      <c r="D27" s="55">
        <f t="shared" si="17"/>
        <v>1.6659215053554413</v>
      </c>
      <c r="E27" s="54">
        <f>SUM(D7:D27)</f>
        <v>88.571817351243126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R27" s="48">
        <f t="shared" si="4"/>
        <v>2.5</v>
      </c>
      <c r="S27" s="47" t="e">
        <f t="shared" si="5"/>
        <v>#DIV/0!</v>
      </c>
      <c r="T27" s="46" t="e">
        <f t="shared" si="6"/>
        <v>#DIV/0!</v>
      </c>
      <c r="U27" s="45" t="e">
        <f t="shared" si="7"/>
        <v>#DIV/0!</v>
      </c>
      <c r="V27" s="46" t="e">
        <f t="shared" si="8"/>
        <v>#DIV/0!</v>
      </c>
      <c r="W27" s="46" t="e">
        <f t="shared" si="9"/>
        <v>#DIV/0!</v>
      </c>
      <c r="X27" s="46" t="e">
        <f t="shared" si="10"/>
        <v>#DIV/0!</v>
      </c>
      <c r="Y27" s="46" t="e">
        <f t="shared" si="11"/>
        <v>#DIV/0!</v>
      </c>
      <c r="Z27" s="45" t="e">
        <f t="shared" si="12"/>
        <v>#DIV/0!</v>
      </c>
      <c r="AA27" s="49" t="e">
        <f t="shared" si="13"/>
        <v>#DIV/0!</v>
      </c>
      <c r="AC27" s="48">
        <f t="shared" si="14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6"/>
        <v>#DIV/0!</v>
      </c>
    </row>
    <row r="28" spans="1:38" x14ac:dyDescent="0.35">
      <c r="A28" s="58" t="s">
        <v>49</v>
      </c>
      <c r="B28" s="57">
        <v>3</v>
      </c>
      <c r="C28" s="56">
        <v>6.7699999999999818</v>
      </c>
      <c r="D28" s="55">
        <f t="shared" si="17"/>
        <v>1.3160196722586133</v>
      </c>
      <c r="E28" s="54">
        <f>SUM(D7:D28)</f>
        <v>89.887837023501746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R28" s="48">
        <f t="shared" si="4"/>
        <v>3</v>
      </c>
      <c r="S28" s="47" t="e">
        <f t="shared" si="5"/>
        <v>#DIV/0!</v>
      </c>
      <c r="T28" s="46" t="e">
        <f t="shared" si="6"/>
        <v>#DIV/0!</v>
      </c>
      <c r="U28" s="45" t="e">
        <f t="shared" si="7"/>
        <v>#DIV/0!</v>
      </c>
      <c r="V28" s="46" t="e">
        <f t="shared" si="8"/>
        <v>#DIV/0!</v>
      </c>
      <c r="W28" s="46" t="e">
        <f t="shared" si="9"/>
        <v>#DIV/0!</v>
      </c>
      <c r="X28" s="46" t="e">
        <f t="shared" si="10"/>
        <v>#DIV/0!</v>
      </c>
      <c r="Y28" s="46" t="e">
        <f t="shared" si="11"/>
        <v>#DIV/0!</v>
      </c>
      <c r="Z28" s="45" t="e">
        <f t="shared" si="12"/>
        <v>#DIV/0!</v>
      </c>
      <c r="AA28" s="49" t="e">
        <f t="shared" si="13"/>
        <v>#DIV/0!</v>
      </c>
      <c r="AC28" s="48">
        <f t="shared" si="14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6"/>
        <v>#DIV/0!</v>
      </c>
    </row>
    <row r="29" spans="1:38" x14ac:dyDescent="0.35">
      <c r="A29" s="58" t="s">
        <v>48</v>
      </c>
      <c r="B29" s="57">
        <v>3.5</v>
      </c>
      <c r="C29" s="56">
        <v>5.7699999999999818</v>
      </c>
      <c r="D29" s="55">
        <f t="shared" si="17"/>
        <v>1.121629764982599</v>
      </c>
      <c r="E29" s="54">
        <f>SUM(D7:D29)</f>
        <v>91.009466788484346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R29" s="48">
        <f t="shared" si="4"/>
        <v>3.5</v>
      </c>
      <c r="S29" s="47" t="e">
        <f t="shared" si="5"/>
        <v>#DIV/0!</v>
      </c>
      <c r="T29" s="46" t="e">
        <f t="shared" si="6"/>
        <v>#DIV/0!</v>
      </c>
      <c r="U29" s="45" t="e">
        <f t="shared" si="7"/>
        <v>#DIV/0!</v>
      </c>
      <c r="V29" s="46" t="e">
        <f t="shared" si="8"/>
        <v>#DIV/0!</v>
      </c>
      <c r="W29" s="46" t="e">
        <f t="shared" si="9"/>
        <v>#DIV/0!</v>
      </c>
      <c r="X29" s="46" t="e">
        <f t="shared" si="10"/>
        <v>#DIV/0!</v>
      </c>
      <c r="Y29" s="46" t="e">
        <f t="shared" si="11"/>
        <v>#DIV/0!</v>
      </c>
      <c r="Z29" s="45" t="e">
        <f t="shared" si="12"/>
        <v>#DIV/0!</v>
      </c>
      <c r="AA29" s="49" t="e">
        <f t="shared" si="13"/>
        <v>#DIV/0!</v>
      </c>
      <c r="AC29" s="48">
        <f t="shared" si="14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6"/>
        <v>#DIV/0!</v>
      </c>
    </row>
    <row r="30" spans="1:38" x14ac:dyDescent="0.35">
      <c r="A30" s="58" t="s">
        <v>47</v>
      </c>
      <c r="B30" s="57">
        <v>4</v>
      </c>
      <c r="C30" s="56">
        <v>5.5299999999999727</v>
      </c>
      <c r="D30" s="55">
        <f t="shared" si="17"/>
        <v>1.0749761872363537</v>
      </c>
      <c r="E30" s="54">
        <f>SUM(D7:D30)</f>
        <v>92.084442975720705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R30" s="48">
        <f t="shared" si="4"/>
        <v>4</v>
      </c>
      <c r="S30" s="47" t="e">
        <f t="shared" si="5"/>
        <v>#DIV/0!</v>
      </c>
      <c r="T30" s="46" t="e">
        <f t="shared" si="6"/>
        <v>#DIV/0!</v>
      </c>
      <c r="U30" s="45" t="e">
        <f t="shared" si="7"/>
        <v>#DIV/0!</v>
      </c>
      <c r="V30" s="46" t="e">
        <f t="shared" si="8"/>
        <v>#DIV/0!</v>
      </c>
      <c r="W30" s="46" t="e">
        <f t="shared" si="9"/>
        <v>#DIV/0!</v>
      </c>
      <c r="X30" s="46" t="e">
        <f t="shared" si="10"/>
        <v>#DIV/0!</v>
      </c>
      <c r="Y30" s="46" t="e">
        <f t="shared" si="11"/>
        <v>#DIV/0!</v>
      </c>
      <c r="Z30" s="45" t="e">
        <f t="shared" si="12"/>
        <v>#DIV/0!</v>
      </c>
      <c r="AA30" s="49" t="e">
        <f t="shared" si="13"/>
        <v>#DIV/0!</v>
      </c>
      <c r="AC30" s="48">
        <f t="shared" si="14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6"/>
        <v>#DIV/0!</v>
      </c>
    </row>
    <row r="31" spans="1:38" x14ac:dyDescent="0.35">
      <c r="A31" s="58" t="s">
        <v>46</v>
      </c>
      <c r="B31" s="57">
        <v>4.5</v>
      </c>
      <c r="C31" s="56">
        <v>40.720000000000027</v>
      </c>
      <c r="D31" s="55">
        <f t="shared" si="17"/>
        <v>7.9155570242793072</v>
      </c>
      <c r="E31" s="54">
        <f>SUM(D7:D31)</f>
        <v>100.00000000000001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R31" s="48">
        <f t="shared" si="4"/>
        <v>4.5</v>
      </c>
      <c r="S31" s="47" t="e">
        <f t="shared" si="5"/>
        <v>#DIV/0!</v>
      </c>
      <c r="T31" s="46" t="e">
        <f t="shared" si="6"/>
        <v>#DIV/0!</v>
      </c>
      <c r="U31" s="45" t="e">
        <f t="shared" si="7"/>
        <v>#DIV/0!</v>
      </c>
      <c r="V31" s="46" t="e">
        <f t="shared" si="8"/>
        <v>#DIV/0!</v>
      </c>
      <c r="W31" s="46" t="e">
        <f t="shared" si="9"/>
        <v>#DIV/0!</v>
      </c>
      <c r="X31" s="46" t="e">
        <f t="shared" si="10"/>
        <v>#DIV/0!</v>
      </c>
      <c r="Y31" s="46" t="e">
        <f t="shared" si="11"/>
        <v>#DIV/0!</v>
      </c>
      <c r="Z31" s="45" t="e">
        <f t="shared" si="12"/>
        <v>#DIV/0!</v>
      </c>
      <c r="AA31" s="49" t="e">
        <f t="shared" si="13"/>
        <v>#DIV/0!</v>
      </c>
      <c r="AC31" s="48">
        <f t="shared" si="14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6"/>
        <v>#DIV/0!</v>
      </c>
    </row>
    <row r="32" spans="1:38" x14ac:dyDescent="0.35">
      <c r="A32" s="58" t="s">
        <v>45</v>
      </c>
      <c r="B32" s="57">
        <v>5</v>
      </c>
      <c r="C32" s="56"/>
      <c r="D32" s="55">
        <f t="shared" si="17"/>
        <v>0</v>
      </c>
      <c r="E32" s="54">
        <f>SUM(D7:D32)</f>
        <v>100.00000000000001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R32" s="48">
        <f t="shared" si="4"/>
        <v>5</v>
      </c>
      <c r="S32" s="47" t="e">
        <f t="shared" si="5"/>
        <v>#DIV/0!</v>
      </c>
      <c r="T32" s="46" t="e">
        <f t="shared" si="6"/>
        <v>#DIV/0!</v>
      </c>
      <c r="U32" s="45" t="e">
        <f t="shared" si="7"/>
        <v>#DIV/0!</v>
      </c>
      <c r="V32" s="46" t="e">
        <f t="shared" si="8"/>
        <v>#DIV/0!</v>
      </c>
      <c r="W32" s="46" t="e">
        <f t="shared" si="9"/>
        <v>#DIV/0!</v>
      </c>
      <c r="X32" s="46" t="e">
        <f t="shared" si="10"/>
        <v>#DIV/0!</v>
      </c>
      <c r="Y32" s="46" t="e">
        <f t="shared" si="11"/>
        <v>#DIV/0!</v>
      </c>
      <c r="Z32" s="45" t="e">
        <f t="shared" si="12"/>
        <v>#DIV/0!</v>
      </c>
      <c r="AA32" s="49" t="e">
        <f t="shared" si="13"/>
        <v>#DIV/0!</v>
      </c>
      <c r="AC32" s="48">
        <f t="shared" si="14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6"/>
        <v>#DIV/0!</v>
      </c>
    </row>
    <row r="33" spans="1:38" ht="15" thickBot="1" x14ac:dyDescent="0.4">
      <c r="A33" s="43" t="s">
        <v>44</v>
      </c>
      <c r="B33" s="42" t="s">
        <v>43</v>
      </c>
      <c r="C33" s="41"/>
      <c r="D33" s="40">
        <f t="shared" si="17"/>
        <v>0</v>
      </c>
      <c r="E33" s="39">
        <f>SUM(D7:D33)</f>
        <v>100.00000000000001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R33" s="33" t="str">
        <f t="shared" si="4"/>
        <v>&gt;6</v>
      </c>
      <c r="S33" s="32" t="e">
        <f t="shared" si="5"/>
        <v>#DIV/0!</v>
      </c>
      <c r="T33" s="31" t="e">
        <f t="shared" si="6"/>
        <v>#DIV/0!</v>
      </c>
      <c r="U33" s="30" t="e">
        <f t="shared" si="7"/>
        <v>#DIV/0!</v>
      </c>
      <c r="V33" s="31" t="e">
        <f t="shared" si="8"/>
        <v>#DIV/0!</v>
      </c>
      <c r="W33" s="31" t="e">
        <f t="shared" si="9"/>
        <v>#DIV/0!</v>
      </c>
      <c r="X33" s="31" t="e">
        <f t="shared" si="10"/>
        <v>#DIV/0!</v>
      </c>
      <c r="Y33" s="31" t="e">
        <f t="shared" si="11"/>
        <v>#DIV/0!</v>
      </c>
      <c r="Z33" s="30" t="e">
        <f t="shared" si="12"/>
        <v>#DIV/0!</v>
      </c>
      <c r="AA33" s="34" t="e">
        <f t="shared" si="13"/>
        <v>#DIV/0!</v>
      </c>
      <c r="AC33" s="33" t="str">
        <f t="shared" si="14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6"/>
        <v>#DIV/0!</v>
      </c>
    </row>
    <row r="34" spans="1:38" x14ac:dyDescent="0.35">
      <c r="H34">
        <v>185.99236723505311</v>
      </c>
      <c r="I34">
        <v>432.44558282777831</v>
      </c>
      <c r="J34">
        <v>0</v>
      </c>
      <c r="K34">
        <v>20.235882656034317</v>
      </c>
      <c r="L34">
        <v>89.946167281134279</v>
      </c>
      <c r="M34">
        <v>0</v>
      </c>
      <c r="N34">
        <v>0</v>
      </c>
      <c r="O34"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7" spans="15:15" x14ac:dyDescent="0.35">
      <c r="O57">
        <f>100*O20/B4</f>
        <v>7.7468214692398354E-3</v>
      </c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-4.7317884887005652</v>
      </c>
      <c r="D69" s="2"/>
    </row>
    <row r="70" spans="1:5" x14ac:dyDescent="0.35">
      <c r="A70" s="24" t="s">
        <v>41</v>
      </c>
      <c r="B70" s="23">
        <v>16</v>
      </c>
      <c r="C70" s="18">
        <f t="shared" si="26"/>
        <v>-3.3714209433402558</v>
      </c>
      <c r="D70" s="2"/>
    </row>
    <row r="71" spans="1:5" x14ac:dyDescent="0.35">
      <c r="A71" s="24" t="s">
        <v>41</v>
      </c>
      <c r="B71" s="23">
        <v>25</v>
      </c>
      <c r="C71" s="18">
        <f t="shared" si="26"/>
        <v>-2.7579974954462667</v>
      </c>
      <c r="D71" s="2"/>
    </row>
    <row r="72" spans="1:5" x14ac:dyDescent="0.35">
      <c r="A72" s="24" t="s">
        <v>41</v>
      </c>
      <c r="B72" s="23">
        <v>50</v>
      </c>
      <c r="C72" s="18">
        <f t="shared" si="26"/>
        <v>-1.3468324391250515</v>
      </c>
      <c r="D72" s="2"/>
    </row>
    <row r="73" spans="1:5" x14ac:dyDescent="0.35">
      <c r="A73" s="24" t="s">
        <v>41</v>
      </c>
      <c r="B73" s="23">
        <v>75</v>
      </c>
      <c r="C73" s="18">
        <f t="shared" si="26"/>
        <v>0.25599442379182252</v>
      </c>
      <c r="D73" s="2"/>
    </row>
    <row r="74" spans="1:5" x14ac:dyDescent="0.35">
      <c r="A74" s="24" t="s">
        <v>41</v>
      </c>
      <c r="B74" s="23">
        <v>84</v>
      </c>
      <c r="C74" s="18">
        <f t="shared" si="26"/>
        <v>1.4180566801619441</v>
      </c>
      <c r="D74" s="2"/>
    </row>
    <row r="75" spans="1:5" x14ac:dyDescent="0.35">
      <c r="A75" s="24" t="s">
        <v>41</v>
      </c>
      <c r="B75" s="23">
        <v>95</v>
      </c>
      <c r="C75" s="18">
        <f t="shared" si="26"/>
        <v>4.1841662573673863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56.534416733083205</v>
      </c>
    </row>
    <row r="78" spans="1:5" x14ac:dyDescent="0.35">
      <c r="A78" s="20" t="s">
        <v>39</v>
      </c>
      <c r="B78">
        <f>SUM(C11:C20)/SUM(C7:C33)</f>
        <v>0.56534416733083204</v>
      </c>
      <c r="D78" s="19" t="s">
        <v>6</v>
      </c>
      <c r="E78" s="18">
        <f>SUM($D$21:$D$30)</f>
        <v>35.550026242637493</v>
      </c>
    </row>
    <row r="79" spans="1:5" x14ac:dyDescent="0.35">
      <c r="A79" s="20" t="s">
        <v>38</v>
      </c>
      <c r="B79">
        <f>SUM(C21:C33)/SUM(C7:C33)</f>
        <v>0.43465583266916802</v>
      </c>
      <c r="D79" s="19" t="s">
        <v>5</v>
      </c>
      <c r="E79" s="18">
        <f>SUM($D$31:$D$33)</f>
        <v>7.9155570242793072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87.419928151126697</v>
      </c>
      <c r="D81" s="16" t="s">
        <v>4</v>
      </c>
      <c r="E81">
        <f>100*SUM(H7:J33)/SUM(P7:P33)</f>
        <v>87.419928151126697</v>
      </c>
      <c r="G81" s="17" t="s">
        <v>2</v>
      </c>
      <c r="H81">
        <f>100*SUM(H7:H33)/(SUM(P7:P33)-SUM(M7:N33))</f>
        <v>51.150246416752246</v>
      </c>
    </row>
    <row r="82" spans="1:8" x14ac:dyDescent="0.35">
      <c r="A82" s="16" t="s">
        <v>0</v>
      </c>
      <c r="B82">
        <f>100*SUM(K7:L33)/SUM(P7:P33)</f>
        <v>12.547236872743232</v>
      </c>
      <c r="D82" s="16" t="s">
        <v>0</v>
      </c>
      <c r="E82">
        <f>100*SUM(K7:L33)/SUM(P7:P33)</f>
        <v>12.547236872743232</v>
      </c>
      <c r="G82" s="17" t="s">
        <v>1</v>
      </c>
      <c r="H82">
        <f>100*SUM(I7:J33)/(SUM(P7:P33)-SUM(M7:N33))</f>
        <v>36.287990618911451</v>
      </c>
    </row>
    <row r="83" spans="1:8" x14ac:dyDescent="0.35">
      <c r="A83" s="16" t="s">
        <v>3</v>
      </c>
      <c r="B83">
        <f>100*SUM(O7:O33)/SUM(P7:P33)</f>
        <v>1.1895756450318049E-2</v>
      </c>
      <c r="D83" s="16" t="s">
        <v>37</v>
      </c>
      <c r="E83">
        <f>100*SUM(M7:N33)/SUM(P7:P33)</f>
        <v>2.0939219679759813E-2</v>
      </c>
      <c r="G83" s="17" t="s">
        <v>0</v>
      </c>
      <c r="H83">
        <f>100*SUM(K7:L33)/(SUM(P7:P33)-SUM(M7:N33))</f>
        <v>12.549864716485729</v>
      </c>
    </row>
    <row r="85" spans="1:8" x14ac:dyDescent="0.35">
      <c r="A85" s="16" t="s">
        <v>36</v>
      </c>
      <c r="B85" s="2"/>
      <c r="C85" s="2"/>
      <c r="D85" s="13">
        <f>(C70+C74+C72)/3</f>
        <v>-1.1000655674344544</v>
      </c>
    </row>
    <row r="86" spans="1:8" x14ac:dyDescent="0.35">
      <c r="A86" s="14" t="s">
        <v>35</v>
      </c>
      <c r="B86" s="14"/>
      <c r="C86" s="14"/>
      <c r="D86" s="7">
        <f>C72</f>
        <v>-1.3468324391250515</v>
      </c>
    </row>
    <row r="87" spans="1:8" x14ac:dyDescent="0.35">
      <c r="A87" s="14" t="s">
        <v>34</v>
      </c>
      <c r="B87" s="14"/>
      <c r="C87" s="14"/>
      <c r="D87" s="7">
        <f>(C74-C70)/2</f>
        <v>2.3947388117510999</v>
      </c>
    </row>
    <row r="88" spans="1:8" x14ac:dyDescent="0.35">
      <c r="A88" s="15" t="s">
        <v>33</v>
      </c>
      <c r="B88" s="14"/>
      <c r="C88" s="14"/>
      <c r="D88" s="13">
        <f>(C74+C70-D86)/D87</f>
        <v>-0.25327681711131877</v>
      </c>
    </row>
    <row r="89" spans="1:8" x14ac:dyDescent="0.35">
      <c r="A89" s="3" t="s">
        <v>32</v>
      </c>
      <c r="B89" s="12"/>
      <c r="C89" s="11"/>
      <c r="D89" s="7">
        <f>((C74-C70)/4)+((C75-C69)/6.6)</f>
        <v>2.5482716401282701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0.19763251540175458</v>
      </c>
    </row>
    <row r="91" spans="1:8" x14ac:dyDescent="0.35">
      <c r="A91" s="3" t="s">
        <v>30</v>
      </c>
      <c r="B91" s="9"/>
      <c r="C91" s="8"/>
      <c r="D91" s="7">
        <f>(C74-C69)/(2.44*(C73-C71))</f>
        <v>0.83624256979813438</v>
      </c>
    </row>
    <row r="92" spans="1:8" x14ac:dyDescent="0.35">
      <c r="A92" s="6" t="s">
        <v>29</v>
      </c>
      <c r="B92" s="6"/>
      <c r="C92" s="5"/>
      <c r="D92" s="7">
        <f>(C70+C72+C74)/3</f>
        <v>-1.1000655674344544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-0.97668213158915584</v>
      </c>
    </row>
    <row r="95" spans="1:8" x14ac:dyDescent="0.35">
      <c r="A95" s="2" t="s">
        <v>9</v>
      </c>
      <c r="B95" s="2"/>
      <c r="C95" s="2"/>
      <c r="D95" s="1">
        <f>100-E23</f>
        <v>22.44814649223413</v>
      </c>
    </row>
    <row r="96" spans="1:8" x14ac:dyDescent="0.35">
      <c r="A96" s="2" t="s">
        <v>8</v>
      </c>
      <c r="B96" s="2"/>
      <c r="C96" s="2"/>
      <c r="D96" s="1">
        <f>100-E30</f>
        <v>7.9155570242792948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L99"/>
  <sheetViews>
    <sheetView zoomScale="63" zoomScaleNormal="100" workbookViewId="0">
      <selection activeCell="K3" sqref="K3:O3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MAY190404_3</v>
      </c>
      <c r="E2" s="169"/>
      <c r="G2" s="109" t="s">
        <v>90</v>
      </c>
      <c r="H2" s="108" t="str">
        <f ca="1">D2</f>
        <v>MAY190404_3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995.9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100.41</v>
      </c>
      <c r="D12" s="55">
        <f t="shared" si="2"/>
        <v>10.082337584094789</v>
      </c>
      <c r="E12" s="54">
        <f>SUM(D6:D12)</f>
        <v>10.082337584094789</v>
      </c>
      <c r="G12" s="48">
        <f t="shared" si="3"/>
        <v>-5</v>
      </c>
      <c r="H12" s="61">
        <v>0</v>
      </c>
      <c r="I12" s="60">
        <v>99.95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99.95</v>
      </c>
      <c r="R12" s="48">
        <f t="shared" si="5"/>
        <v>-5</v>
      </c>
      <c r="S12" s="47">
        <f t="shared" si="6"/>
        <v>0</v>
      </c>
      <c r="T12" s="46">
        <f t="shared" si="7"/>
        <v>100</v>
      </c>
      <c r="U12" s="45">
        <f t="shared" si="8"/>
        <v>0</v>
      </c>
      <c r="V12" s="46">
        <f t="shared" si="9"/>
        <v>0</v>
      </c>
      <c r="W12" s="46">
        <f t="shared" si="10"/>
        <v>0</v>
      </c>
      <c r="X12" s="46">
        <f t="shared" si="11"/>
        <v>0</v>
      </c>
      <c r="Y12" s="46">
        <f t="shared" si="12"/>
        <v>0</v>
      </c>
      <c r="Z12" s="45">
        <f t="shared" si="13"/>
        <v>0</v>
      </c>
      <c r="AA12" s="49">
        <f t="shared" si="14"/>
        <v>100</v>
      </c>
      <c r="AC12" s="48">
        <f t="shared" si="15"/>
        <v>-5</v>
      </c>
      <c r="AD12" s="47">
        <f t="shared" si="16"/>
        <v>0</v>
      </c>
      <c r="AE12" s="46">
        <f t="shared" si="16"/>
        <v>100</v>
      </c>
      <c r="AF12" s="45">
        <f t="shared" si="16"/>
        <v>0</v>
      </c>
      <c r="AG12" s="47">
        <f t="shared" si="16"/>
        <v>0</v>
      </c>
      <c r="AH12" s="46">
        <f t="shared" si="16"/>
        <v>0</v>
      </c>
      <c r="AI12" s="46">
        <f t="shared" si="16"/>
        <v>0</v>
      </c>
      <c r="AJ12" s="46">
        <f t="shared" si="16"/>
        <v>0</v>
      </c>
      <c r="AK12" s="45">
        <f t="shared" si="16"/>
        <v>0</v>
      </c>
      <c r="AL12" s="44">
        <f t="shared" si="17"/>
        <v>100</v>
      </c>
    </row>
    <row r="13" spans="1:38" x14ac:dyDescent="0.35">
      <c r="A13" s="58" t="s">
        <v>64</v>
      </c>
      <c r="B13" s="57">
        <v>-4.5</v>
      </c>
      <c r="C13" s="62">
        <v>31.62</v>
      </c>
      <c r="D13" s="55">
        <f t="shared" si="2"/>
        <v>3.1750175720453861</v>
      </c>
      <c r="E13" s="54">
        <f>SUM(D7:D13)</f>
        <v>13.257355156140175</v>
      </c>
      <c r="G13" s="48">
        <f t="shared" si="3"/>
        <v>-4.5</v>
      </c>
      <c r="H13" s="61">
        <v>0</v>
      </c>
      <c r="I13" s="60">
        <v>31.39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31.39</v>
      </c>
      <c r="R13" s="48">
        <f t="shared" si="5"/>
        <v>-4.5</v>
      </c>
      <c r="S13" s="47">
        <f t="shared" si="6"/>
        <v>0</v>
      </c>
      <c r="T13" s="46">
        <f t="shared" si="7"/>
        <v>100</v>
      </c>
      <c r="U13" s="45">
        <f t="shared" si="8"/>
        <v>0</v>
      </c>
      <c r="V13" s="46">
        <f t="shared" si="9"/>
        <v>0</v>
      </c>
      <c r="W13" s="46">
        <f t="shared" si="10"/>
        <v>0</v>
      </c>
      <c r="X13" s="46">
        <f t="shared" si="11"/>
        <v>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>
        <f t="shared" si="16"/>
        <v>0</v>
      </c>
      <c r="AE13" s="46">
        <f t="shared" si="16"/>
        <v>100</v>
      </c>
      <c r="AF13" s="45">
        <f t="shared" si="16"/>
        <v>0</v>
      </c>
      <c r="AG13" s="47">
        <f t="shared" si="16"/>
        <v>0</v>
      </c>
      <c r="AH13" s="46">
        <f t="shared" si="16"/>
        <v>0</v>
      </c>
      <c r="AI13" s="46">
        <f t="shared" si="16"/>
        <v>0</v>
      </c>
      <c r="AJ13" s="46">
        <f t="shared" si="16"/>
        <v>0</v>
      </c>
      <c r="AK13" s="45">
        <f t="shared" si="16"/>
        <v>0</v>
      </c>
      <c r="AL13" s="44">
        <f t="shared" si="17"/>
        <v>100</v>
      </c>
    </row>
    <row r="14" spans="1:38" x14ac:dyDescent="0.35">
      <c r="A14" s="58" t="s">
        <v>63</v>
      </c>
      <c r="B14" s="57">
        <v>-4</v>
      </c>
      <c r="C14" s="62">
        <v>53.29</v>
      </c>
      <c r="D14" s="55">
        <f t="shared" si="2"/>
        <v>5.3509388492820564</v>
      </c>
      <c r="E14" s="54">
        <f>SUM(D8:D14)</f>
        <v>18.608294005422231</v>
      </c>
      <c r="G14" s="48">
        <f t="shared" si="3"/>
        <v>-4</v>
      </c>
      <c r="H14" s="61">
        <v>4.88</v>
      </c>
      <c r="I14" s="60">
        <v>10.54</v>
      </c>
      <c r="J14" s="59">
        <v>0</v>
      </c>
      <c r="K14" s="60">
        <v>0</v>
      </c>
      <c r="L14" s="60">
        <v>30.52</v>
      </c>
      <c r="M14" s="60">
        <v>0</v>
      </c>
      <c r="N14" s="60">
        <v>0</v>
      </c>
      <c r="O14" s="60">
        <v>0</v>
      </c>
      <c r="P14" s="50">
        <f t="shared" si="4"/>
        <v>45.94</v>
      </c>
      <c r="R14" s="48">
        <f t="shared" si="5"/>
        <v>-4</v>
      </c>
      <c r="S14" s="47">
        <f t="shared" si="6"/>
        <v>10.622551153678712</v>
      </c>
      <c r="T14" s="46">
        <f t="shared" si="7"/>
        <v>22.942969090117547</v>
      </c>
      <c r="U14" s="45">
        <f t="shared" si="8"/>
        <v>0</v>
      </c>
      <c r="V14" s="46">
        <f t="shared" si="9"/>
        <v>0</v>
      </c>
      <c r="W14" s="46">
        <f t="shared" si="10"/>
        <v>66.434479756203743</v>
      </c>
      <c r="X14" s="46">
        <f t="shared" si="11"/>
        <v>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10.622551153678712</v>
      </c>
      <c r="AE14" s="46">
        <f t="shared" si="16"/>
        <v>22.94296909011755</v>
      </c>
      <c r="AF14" s="45">
        <f t="shared" si="16"/>
        <v>0</v>
      </c>
      <c r="AG14" s="47">
        <f t="shared" si="16"/>
        <v>0</v>
      </c>
      <c r="AH14" s="46">
        <f t="shared" si="16"/>
        <v>66.434479756203743</v>
      </c>
      <c r="AI14" s="46">
        <f t="shared" si="16"/>
        <v>0</v>
      </c>
      <c r="AJ14" s="46">
        <f t="shared" si="16"/>
        <v>0</v>
      </c>
      <c r="AK14" s="45">
        <f t="shared" si="16"/>
        <v>0</v>
      </c>
      <c r="AL14" s="44">
        <f t="shared" si="17"/>
        <v>100</v>
      </c>
    </row>
    <row r="15" spans="1:38" x14ac:dyDescent="0.35">
      <c r="A15" s="58" t="s">
        <v>62</v>
      </c>
      <c r="B15" s="57">
        <v>-3.5</v>
      </c>
      <c r="C15" s="62">
        <v>54.92</v>
      </c>
      <c r="D15" s="55">
        <f t="shared" si="2"/>
        <v>5.5146099005924292</v>
      </c>
      <c r="E15" s="54">
        <f>SUM(D6:D15)</f>
        <v>24.12290390601466</v>
      </c>
      <c r="G15" s="48">
        <f t="shared" si="3"/>
        <v>-3.5</v>
      </c>
      <c r="H15" s="61">
        <v>19.21</v>
      </c>
      <c r="I15" s="60">
        <v>20.61</v>
      </c>
      <c r="J15" s="59">
        <v>0</v>
      </c>
      <c r="K15" s="60">
        <v>0</v>
      </c>
      <c r="L15" s="60">
        <v>14.96</v>
      </c>
      <c r="M15" s="60">
        <v>0</v>
      </c>
      <c r="N15" s="60">
        <v>0</v>
      </c>
      <c r="O15" s="59">
        <v>0</v>
      </c>
      <c r="P15" s="50">
        <f t="shared" si="4"/>
        <v>54.78</v>
      </c>
      <c r="R15" s="48">
        <f t="shared" si="5"/>
        <v>-3.5</v>
      </c>
      <c r="S15" s="67">
        <f t="shared" si="6"/>
        <v>35.067542898868197</v>
      </c>
      <c r="T15" s="66">
        <f t="shared" si="7"/>
        <v>37.623220153340633</v>
      </c>
      <c r="U15" s="65">
        <f t="shared" si="8"/>
        <v>0</v>
      </c>
      <c r="V15" s="66">
        <f t="shared" si="9"/>
        <v>0</v>
      </c>
      <c r="W15" s="66">
        <f t="shared" si="10"/>
        <v>27.309236947791163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35.067542898868197</v>
      </c>
      <c r="AE15" s="66">
        <f t="shared" ref="AE15:AE33" si="19">T15*100/(SUM($S15:$W15)+SUM($Y15:$Z15))</f>
        <v>37.623220153340633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27.309236947791163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77.36</v>
      </c>
      <c r="D16" s="55">
        <f t="shared" si="2"/>
        <v>7.7678481775278643</v>
      </c>
      <c r="E16" s="54">
        <f>SUM(D6:D16)</f>
        <v>31.890752083542523</v>
      </c>
      <c r="G16" s="48">
        <f t="shared" si="3"/>
        <v>-3</v>
      </c>
      <c r="H16" s="61">
        <v>13.79</v>
      </c>
      <c r="I16" s="60">
        <v>45.7</v>
      </c>
      <c r="J16" s="59">
        <v>0</v>
      </c>
      <c r="K16" s="60">
        <v>6.29</v>
      </c>
      <c r="L16" s="60">
        <v>11.31</v>
      </c>
      <c r="M16" s="60">
        <v>0</v>
      </c>
      <c r="N16" s="60">
        <v>0</v>
      </c>
      <c r="O16" s="59">
        <v>0</v>
      </c>
      <c r="P16" s="50">
        <f t="shared" si="4"/>
        <v>77.09</v>
      </c>
      <c r="R16" s="48">
        <f t="shared" si="5"/>
        <v>-3</v>
      </c>
      <c r="S16" s="67">
        <f t="shared" si="6"/>
        <v>17.888182643663249</v>
      </c>
      <c r="T16" s="66">
        <f t="shared" si="7"/>
        <v>59.281359449993509</v>
      </c>
      <c r="U16" s="65">
        <f t="shared" si="8"/>
        <v>0</v>
      </c>
      <c r="V16" s="66">
        <f t="shared" si="9"/>
        <v>8.1592943313010764</v>
      </c>
      <c r="W16" s="66">
        <f t="shared" si="10"/>
        <v>14.671163575042158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17.888182643663249</v>
      </c>
      <c r="AE16" s="66">
        <f t="shared" si="19"/>
        <v>59.281359449993509</v>
      </c>
      <c r="AF16" s="65">
        <f t="shared" si="20"/>
        <v>0</v>
      </c>
      <c r="AG16" s="67">
        <f t="shared" si="21"/>
        <v>8.1592943313010764</v>
      </c>
      <c r="AH16" s="66">
        <f t="shared" si="22"/>
        <v>14.671163575042158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107.81</v>
      </c>
      <c r="D17" s="55">
        <f t="shared" si="2"/>
        <v>10.825384074706296</v>
      </c>
      <c r="E17" s="54">
        <f>SUM(D6:D17)</f>
        <v>42.716136158248815</v>
      </c>
      <c r="G17" s="48">
        <f t="shared" si="3"/>
        <v>-2.5</v>
      </c>
      <c r="H17" s="61">
        <v>31.9</v>
      </c>
      <c r="I17" s="60">
        <v>64.44</v>
      </c>
      <c r="J17" s="59">
        <v>0</v>
      </c>
      <c r="K17" s="60">
        <v>2.0499999999999998</v>
      </c>
      <c r="L17" s="60">
        <v>7.66</v>
      </c>
      <c r="M17" s="60">
        <v>0</v>
      </c>
      <c r="N17" s="60">
        <v>0</v>
      </c>
      <c r="O17" s="59">
        <v>0</v>
      </c>
      <c r="P17" s="50">
        <f t="shared" si="4"/>
        <v>106.05</v>
      </c>
      <c r="R17" s="48">
        <f t="shared" si="5"/>
        <v>-2.5</v>
      </c>
      <c r="S17" s="67">
        <f t="shared" si="6"/>
        <v>30.080150872230082</v>
      </c>
      <c r="T17" s="66">
        <f t="shared" si="7"/>
        <v>60.763790664780764</v>
      </c>
      <c r="U17" s="65">
        <f t="shared" si="8"/>
        <v>0</v>
      </c>
      <c r="V17" s="66">
        <f t="shared" si="9"/>
        <v>1.9330504479019328</v>
      </c>
      <c r="W17" s="66">
        <f t="shared" si="10"/>
        <v>7.2230080150872231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30.080150872230082</v>
      </c>
      <c r="AE17" s="66">
        <f t="shared" si="19"/>
        <v>60.763790664780764</v>
      </c>
      <c r="AF17" s="65">
        <f t="shared" si="20"/>
        <v>0</v>
      </c>
      <c r="AG17" s="67">
        <f t="shared" si="21"/>
        <v>1.9330504479019328</v>
      </c>
      <c r="AH17" s="66">
        <f t="shared" si="22"/>
        <v>7.2230080150872231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105.82</v>
      </c>
      <c r="D18" s="55">
        <f t="shared" si="2"/>
        <v>10.625564815744552</v>
      </c>
      <c r="E18" s="54">
        <f>SUM(D6:D18)</f>
        <v>53.341700973993369</v>
      </c>
      <c r="G18" s="48">
        <f t="shared" si="3"/>
        <v>-2</v>
      </c>
      <c r="H18" s="61">
        <v>41.056720816018128</v>
      </c>
      <c r="I18" s="60">
        <v>49.751790706460135</v>
      </c>
      <c r="J18" s="59">
        <v>0</v>
      </c>
      <c r="K18" s="60">
        <v>7.0360105780128439</v>
      </c>
      <c r="L18" s="60">
        <v>7.9754778995088769</v>
      </c>
      <c r="M18" s="60">
        <v>0</v>
      </c>
      <c r="N18" s="60">
        <v>0</v>
      </c>
      <c r="O18" s="59">
        <v>0</v>
      </c>
      <c r="P18" s="50">
        <f t="shared" si="4"/>
        <v>105.81999999999998</v>
      </c>
      <c r="Q18" t="s">
        <v>92</v>
      </c>
      <c r="R18" s="48">
        <f t="shared" si="5"/>
        <v>-2</v>
      </c>
      <c r="S18" s="67">
        <f t="shared" si="6"/>
        <v>38.798639969777113</v>
      </c>
      <c r="T18" s="66">
        <f t="shared" si="7"/>
        <v>47.015489233094065</v>
      </c>
      <c r="U18" s="65">
        <f t="shared" si="8"/>
        <v>0</v>
      </c>
      <c r="V18" s="66">
        <f t="shared" si="9"/>
        <v>6.6490366452587839</v>
      </c>
      <c r="W18" s="66">
        <f t="shared" si="10"/>
        <v>7.5368341518700426</v>
      </c>
      <c r="X18" s="66">
        <f t="shared" si="11"/>
        <v>0</v>
      </c>
      <c r="Y18" s="66">
        <f t="shared" si="12"/>
        <v>0</v>
      </c>
      <c r="Z18" s="65">
        <f t="shared" si="13"/>
        <v>0</v>
      </c>
      <c r="AA18" s="50">
        <f t="shared" si="14"/>
        <v>100.00000000000001</v>
      </c>
      <c r="AC18" s="48">
        <f t="shared" si="15"/>
        <v>-2</v>
      </c>
      <c r="AD18" s="67">
        <f t="shared" si="18"/>
        <v>38.798639969777106</v>
      </c>
      <c r="AE18" s="66">
        <f t="shared" si="19"/>
        <v>47.015489233094058</v>
      </c>
      <c r="AF18" s="65">
        <f t="shared" si="20"/>
        <v>0</v>
      </c>
      <c r="AG18" s="67">
        <f t="shared" si="21"/>
        <v>6.649036645258783</v>
      </c>
      <c r="AH18" s="66">
        <f t="shared" si="22"/>
        <v>7.5368341518700417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99.999999999999986</v>
      </c>
    </row>
    <row r="19" spans="1:38" x14ac:dyDescent="0.35">
      <c r="A19" s="58" t="s">
        <v>58</v>
      </c>
      <c r="B19" s="57">
        <v>-1.5</v>
      </c>
      <c r="C19" s="62">
        <v>85.25</v>
      </c>
      <c r="D19" s="55">
        <f t="shared" si="2"/>
        <v>8.5600963952204037</v>
      </c>
      <c r="E19" s="54">
        <f>SUM(D6:D19)</f>
        <v>61.901797369213774</v>
      </c>
      <c r="G19" s="48">
        <f t="shared" si="3"/>
        <v>-1.5</v>
      </c>
      <c r="H19" s="61">
        <v>29.464657210401892</v>
      </c>
      <c r="I19" s="60">
        <v>47.522340425531915</v>
      </c>
      <c r="J19" s="59">
        <v>0</v>
      </c>
      <c r="K19" s="60">
        <v>1.571985815602837</v>
      </c>
      <c r="L19" s="60">
        <v>6.6910165484633568</v>
      </c>
      <c r="M19" s="60">
        <v>0</v>
      </c>
      <c r="N19" s="60">
        <v>0</v>
      </c>
      <c r="O19" s="59">
        <v>0</v>
      </c>
      <c r="P19" s="50">
        <f t="shared" si="4"/>
        <v>85.25</v>
      </c>
      <c r="Q19" t="s">
        <v>93</v>
      </c>
      <c r="R19" s="48">
        <f t="shared" si="5"/>
        <v>-1.5</v>
      </c>
      <c r="S19" s="67">
        <f t="shared" si="6"/>
        <v>34.562647754137117</v>
      </c>
      <c r="T19" s="66">
        <f t="shared" si="7"/>
        <v>55.744680851063826</v>
      </c>
      <c r="U19" s="65">
        <f t="shared" si="8"/>
        <v>0</v>
      </c>
      <c r="V19" s="66">
        <f t="shared" si="9"/>
        <v>1.843971631205674</v>
      </c>
      <c r="W19" s="66">
        <f t="shared" si="10"/>
        <v>7.8486997635933804</v>
      </c>
      <c r="X19" s="66">
        <f t="shared" si="11"/>
        <v>0</v>
      </c>
      <c r="Y19" s="66">
        <f t="shared" si="12"/>
        <v>0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34.562647754137117</v>
      </c>
      <c r="AE19" s="66">
        <f t="shared" si="19"/>
        <v>55.744680851063819</v>
      </c>
      <c r="AF19" s="65">
        <f t="shared" si="20"/>
        <v>0</v>
      </c>
      <c r="AG19" s="67">
        <f t="shared" si="21"/>
        <v>1.843971631205674</v>
      </c>
      <c r="AH19" s="66">
        <f t="shared" si="22"/>
        <v>7.8486997635933804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68.56</v>
      </c>
      <c r="D20" s="55">
        <f t="shared" si="2"/>
        <v>6.8842253238276943</v>
      </c>
      <c r="E20" s="54">
        <f>SUM(D6:D20)</f>
        <v>68.786022693041474</v>
      </c>
      <c r="G20" s="48">
        <f t="shared" si="3"/>
        <v>-1</v>
      </c>
      <c r="H20" s="61">
        <v>24.908489208633092</v>
      </c>
      <c r="I20" s="60">
        <v>34.77323741007195</v>
      </c>
      <c r="J20" s="59">
        <v>0</v>
      </c>
      <c r="K20" s="60">
        <v>1.8907434052757794</v>
      </c>
      <c r="L20" s="60">
        <v>6.9875299760191849</v>
      </c>
      <c r="M20" s="60">
        <v>0</v>
      </c>
      <c r="N20" s="60">
        <v>0</v>
      </c>
      <c r="O20" s="59">
        <v>0</v>
      </c>
      <c r="P20" s="50">
        <f t="shared" si="4"/>
        <v>68.56</v>
      </c>
      <c r="Q20" t="s">
        <v>94</v>
      </c>
      <c r="R20" s="48">
        <f t="shared" si="5"/>
        <v>-1</v>
      </c>
      <c r="S20" s="67">
        <f t="shared" si="6"/>
        <v>36.330935251798557</v>
      </c>
      <c r="T20" s="66">
        <f t="shared" si="7"/>
        <v>50.719424460431668</v>
      </c>
      <c r="U20" s="65">
        <f t="shared" si="8"/>
        <v>0</v>
      </c>
      <c r="V20" s="66">
        <f t="shared" si="9"/>
        <v>2.7577937649880093</v>
      </c>
      <c r="W20" s="66">
        <f t="shared" si="10"/>
        <v>10.191846522781775</v>
      </c>
      <c r="X20" s="66">
        <f t="shared" si="11"/>
        <v>0</v>
      </c>
      <c r="Y20" s="66">
        <f t="shared" si="12"/>
        <v>0</v>
      </c>
      <c r="Z20" s="65">
        <f t="shared" si="13"/>
        <v>0</v>
      </c>
      <c r="AA20" s="50">
        <f t="shared" si="14"/>
        <v>100.00000000000001</v>
      </c>
      <c r="AC20" s="48">
        <f t="shared" si="15"/>
        <v>-1</v>
      </c>
      <c r="AD20" s="67">
        <f t="shared" si="18"/>
        <v>36.33093525179855</v>
      </c>
      <c r="AE20" s="66">
        <f t="shared" si="19"/>
        <v>50.719424460431661</v>
      </c>
      <c r="AF20" s="65">
        <f t="shared" si="20"/>
        <v>0</v>
      </c>
      <c r="AG20" s="67">
        <f t="shared" si="21"/>
        <v>2.7577937649880093</v>
      </c>
      <c r="AH20" s="66">
        <f t="shared" si="22"/>
        <v>10.191846522781773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99.999999999999986</v>
      </c>
    </row>
    <row r="21" spans="1:38" x14ac:dyDescent="0.35">
      <c r="A21" s="58" t="s">
        <v>56</v>
      </c>
      <c r="B21" s="57">
        <v>-0.5</v>
      </c>
      <c r="C21" s="62">
        <v>53.79</v>
      </c>
      <c r="D21" s="55">
        <f t="shared" si="2"/>
        <v>5.4011446932422933</v>
      </c>
      <c r="E21" s="54">
        <f>SUM(D6:D21)</f>
        <v>74.187167386283761</v>
      </c>
      <c r="G21" s="70">
        <f t="shared" si="3"/>
        <v>-0.5</v>
      </c>
      <c r="H21" s="53">
        <v>20.782499999999995</v>
      </c>
      <c r="I21" s="52">
        <v>27.768214285714279</v>
      </c>
      <c r="J21" s="51">
        <v>0</v>
      </c>
      <c r="K21" s="52">
        <v>1.397142857142857</v>
      </c>
      <c r="L21" s="52">
        <v>3.8421428571428566</v>
      </c>
      <c r="M21" s="52">
        <v>0</v>
      </c>
      <c r="N21" s="52">
        <v>0</v>
      </c>
      <c r="O21" s="51">
        <v>0</v>
      </c>
      <c r="P21" s="69">
        <f t="shared" si="4"/>
        <v>53.789999999999992</v>
      </c>
      <c r="Q21" s="68" t="s">
        <v>95</v>
      </c>
      <c r="R21" s="48">
        <f t="shared" si="5"/>
        <v>-0.5</v>
      </c>
      <c r="S21" s="67">
        <f t="shared" si="6"/>
        <v>38.636363636363633</v>
      </c>
      <c r="T21" s="66">
        <f t="shared" si="7"/>
        <v>51.623376623376622</v>
      </c>
      <c r="U21" s="65">
        <f t="shared" si="8"/>
        <v>0</v>
      </c>
      <c r="V21" s="66">
        <f t="shared" si="9"/>
        <v>2.5974025974025974</v>
      </c>
      <c r="W21" s="66">
        <f t="shared" si="10"/>
        <v>7.1428571428571432</v>
      </c>
      <c r="X21" s="66">
        <f t="shared" si="11"/>
        <v>0</v>
      </c>
      <c r="Y21" s="66">
        <f t="shared" si="12"/>
        <v>0</v>
      </c>
      <c r="Z21" s="65">
        <f t="shared" si="13"/>
        <v>0</v>
      </c>
      <c r="AA21" s="50">
        <f t="shared" si="14"/>
        <v>99.999999999999986</v>
      </c>
      <c r="AC21" s="48">
        <f t="shared" si="15"/>
        <v>-0.5</v>
      </c>
      <c r="AD21" s="67">
        <f t="shared" si="18"/>
        <v>38.63636363636364</v>
      </c>
      <c r="AE21" s="66">
        <f t="shared" si="19"/>
        <v>51.623376623376636</v>
      </c>
      <c r="AF21" s="65">
        <f t="shared" si="20"/>
        <v>0</v>
      </c>
      <c r="AG21" s="67">
        <f t="shared" si="21"/>
        <v>2.5974025974025974</v>
      </c>
      <c r="AH21" s="66">
        <f t="shared" si="22"/>
        <v>7.1428571428571441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100.00000000000001</v>
      </c>
    </row>
    <row r="22" spans="1:38" x14ac:dyDescent="0.35">
      <c r="A22" s="58" t="s">
        <v>55</v>
      </c>
      <c r="B22" s="57">
        <v>0</v>
      </c>
      <c r="C22" s="62">
        <v>41.05</v>
      </c>
      <c r="D22" s="55">
        <f t="shared" si="2"/>
        <v>4.1218997891354556</v>
      </c>
      <c r="E22" s="54">
        <f>SUM(D6:D22)</f>
        <v>78.309067175419216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32.700000000000003</v>
      </c>
      <c r="D23" s="55">
        <f t="shared" si="2"/>
        <v>3.283462194999498</v>
      </c>
      <c r="E23" s="54">
        <f>SUM(D6:D23)</f>
        <v>81.592529370418717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26.54</v>
      </c>
      <c r="D24" s="55">
        <f t="shared" si="2"/>
        <v>2.6649261974093785</v>
      </c>
      <c r="E24" s="54">
        <f>SUM(D6:D24)</f>
        <v>84.257455567828089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21.1</v>
      </c>
      <c r="D25" s="55">
        <f t="shared" si="2"/>
        <v>2.1186866151220003</v>
      </c>
      <c r="E25" s="54">
        <f>SUM(D6:D25)</f>
        <v>86.37614218295009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17.14</v>
      </c>
      <c r="D26" s="55">
        <f t="shared" si="2"/>
        <v>1.7210563309569236</v>
      </c>
      <c r="E26" s="54">
        <f>SUM(D6:D26)</f>
        <v>88.097198513907017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12.86</v>
      </c>
      <c r="D27" s="55">
        <f t="shared" si="2"/>
        <v>1.2912943066572948</v>
      </c>
      <c r="E27" s="54">
        <f>SUM(D7:D27)</f>
        <v>89.388492820564309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11.43</v>
      </c>
      <c r="D28" s="55">
        <f t="shared" si="2"/>
        <v>1.1477055929310171</v>
      </c>
      <c r="E28" s="54">
        <f>SUM(D7:D28)</f>
        <v>90.536198413495327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10.69</v>
      </c>
      <c r="D29" s="55">
        <f t="shared" si="2"/>
        <v>1.0734009438698664</v>
      </c>
      <c r="E29" s="54">
        <f>SUM(D7:D29)</f>
        <v>91.609599357365198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12.82</v>
      </c>
      <c r="D30" s="55">
        <f t="shared" si="2"/>
        <v>1.287277839140476</v>
      </c>
      <c r="E30" s="54">
        <f>SUM(D7:D30)</f>
        <v>92.89687719650567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70.739999999999995</v>
      </c>
      <c r="D31" s="55">
        <f t="shared" si="2"/>
        <v>7.1031228034943261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185.99236723505311</v>
      </c>
      <c r="I34">
        <f t="shared" ref="I34:O34" si="26">SUM(I7:I33)</f>
        <v>432.44558282777831</v>
      </c>
      <c r="J34">
        <f t="shared" si="26"/>
        <v>0</v>
      </c>
      <c r="K34">
        <f t="shared" si="26"/>
        <v>20.235882656034317</v>
      </c>
      <c r="L34">
        <f t="shared" si="26"/>
        <v>89.946167281134279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  <c r="X34" s="156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-5.2520416293197894</v>
      </c>
      <c r="D69" s="2"/>
    </row>
    <row r="70" spans="1:16" x14ac:dyDescent="0.35">
      <c r="A70" s="24" t="s">
        <v>41</v>
      </c>
      <c r="B70" s="23">
        <v>16</v>
      </c>
      <c r="C70" s="18">
        <f t="shared" si="27"/>
        <v>-4.2437230249577782</v>
      </c>
      <c r="D70" s="2"/>
    </row>
    <row r="71" spans="1:16" x14ac:dyDescent="0.35">
      <c r="A71" s="24" t="s">
        <v>41</v>
      </c>
      <c r="B71" s="23">
        <v>25</v>
      </c>
      <c r="C71" s="18">
        <f t="shared" si="27"/>
        <v>-3.4435431747673215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27"/>
        <v>-2.1572481572481572</v>
      </c>
      <c r="D72" s="2"/>
    </row>
    <row r="73" spans="1:16" x14ac:dyDescent="0.35">
      <c r="A73" s="24" t="s">
        <v>41</v>
      </c>
      <c r="B73" s="23">
        <v>75</v>
      </c>
      <c r="C73" s="18">
        <f t="shared" si="27"/>
        <v>-0.40140073081607763</v>
      </c>
      <c r="D73" s="2"/>
    </row>
    <row r="74" spans="1:16" x14ac:dyDescent="0.35">
      <c r="A74" s="24" t="s">
        <v>41</v>
      </c>
      <c r="B74" s="23">
        <v>84</v>
      </c>
      <c r="C74" s="18">
        <f t="shared" si="27"/>
        <v>0.95169555388093552</v>
      </c>
      <c r="D74" s="2"/>
    </row>
    <row r="75" spans="1:16" x14ac:dyDescent="0.35">
      <c r="A75" s="24" t="s">
        <v>41</v>
      </c>
      <c r="B75" s="23">
        <v>95</v>
      </c>
      <c r="C75" s="18">
        <f t="shared" si="27"/>
        <v>4.1480421260955618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68.786022693041474</v>
      </c>
    </row>
    <row r="78" spans="1:16" x14ac:dyDescent="0.35">
      <c r="A78" s="20" t="s">
        <v>39</v>
      </c>
      <c r="B78">
        <f>SUM(C11:C20)/SUM(C7:C33)</f>
        <v>0.68786022693041471</v>
      </c>
      <c r="D78" s="19" t="s">
        <v>6</v>
      </c>
      <c r="E78" s="18">
        <f>SUM($D$21:$D$30)</f>
        <v>24.110854503464207</v>
      </c>
    </row>
    <row r="79" spans="1:16" x14ac:dyDescent="0.35">
      <c r="A79" s="20" t="s">
        <v>38</v>
      </c>
      <c r="B79">
        <f>SUM(C21:C33)/SUM(C7:C33)</f>
        <v>0.31213977306958535</v>
      </c>
      <c r="D79" s="19" t="s">
        <v>5</v>
      </c>
      <c r="E79" s="18">
        <f>SUM($D$31:$D$33)</f>
        <v>7.1031228034943261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84.877981672590863</v>
      </c>
      <c r="D81" s="16" t="s">
        <v>4</v>
      </c>
      <c r="E81">
        <f>100*SUM(H7:J33)/SUM(P7:P33)</f>
        <v>84.877981672590863</v>
      </c>
      <c r="G81" s="17" t="s">
        <v>2</v>
      </c>
      <c r="H81">
        <f>100*SUM(H7:H33)/(SUM(P7:P33)-SUM(M7:N33))</f>
        <v>25.526662352811222</v>
      </c>
    </row>
    <row r="82" spans="1:8" x14ac:dyDescent="0.35">
      <c r="A82" s="16" t="s">
        <v>0</v>
      </c>
      <c r="B82">
        <f>100*SUM(K7:L33)/SUM(P7:P33)</f>
        <v>15.122018327409162</v>
      </c>
      <c r="D82" s="16" t="s">
        <v>0</v>
      </c>
      <c r="E82">
        <f>100*SUM(K7:L33)/SUM(P7:P33)</f>
        <v>15.122018327409162</v>
      </c>
      <c r="G82" s="17" t="s">
        <v>1</v>
      </c>
      <c r="H82">
        <f>100*SUM(I7:J33)/(SUM(P7:P33)-SUM(M7:N33))</f>
        <v>59.351319319779641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15.122018327409162</v>
      </c>
    </row>
    <row r="85" spans="1:8" x14ac:dyDescent="0.35">
      <c r="A85" s="16" t="s">
        <v>36</v>
      </c>
      <c r="B85" s="2"/>
      <c r="C85" s="2"/>
      <c r="D85" s="13">
        <f>(C70+C74+C72)/3</f>
        <v>-1.8164252094416664</v>
      </c>
    </row>
    <row r="86" spans="1:8" x14ac:dyDescent="0.35">
      <c r="A86" s="14" t="s">
        <v>35</v>
      </c>
      <c r="B86" s="14"/>
      <c r="C86" s="14"/>
      <c r="D86" s="7">
        <f>C72</f>
        <v>-2.1572481572481572</v>
      </c>
    </row>
    <row r="87" spans="1:8" x14ac:dyDescent="0.35">
      <c r="A87" s="14" t="s">
        <v>34</v>
      </c>
      <c r="B87" s="14"/>
      <c r="C87" s="14"/>
      <c r="D87" s="7">
        <f>(C74-C70)/2</f>
        <v>2.597709289419357</v>
      </c>
    </row>
    <row r="88" spans="1:8" x14ac:dyDescent="0.35">
      <c r="A88" s="15" t="s">
        <v>33</v>
      </c>
      <c r="B88" s="14"/>
      <c r="C88" s="14"/>
      <c r="D88" s="13">
        <f>(C74+C70-D86)/D87</f>
        <v>-0.43683845550028133</v>
      </c>
    </row>
    <row r="89" spans="1:8" x14ac:dyDescent="0.35">
      <c r="A89" s="3" t="s">
        <v>32</v>
      </c>
      <c r="B89" s="12"/>
      <c r="C89" s="11"/>
      <c r="D89" s="7">
        <f>((C74-C70)/4)+((C75-C69)/6.6)</f>
        <v>2.7231097591665501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0.26917059273965738</v>
      </c>
    </row>
    <row r="91" spans="1:8" x14ac:dyDescent="0.35">
      <c r="A91" s="3" t="s">
        <v>30</v>
      </c>
      <c r="B91" s="9"/>
      <c r="C91" s="8"/>
      <c r="D91" s="7">
        <f>(C74-C69)/(2.44*(C73-C71))</f>
        <v>0.83576469079284155</v>
      </c>
    </row>
    <row r="92" spans="1:8" x14ac:dyDescent="0.35">
      <c r="A92" s="6" t="s">
        <v>29</v>
      </c>
      <c r="B92" s="6"/>
      <c r="C92" s="5"/>
      <c r="D92" s="7">
        <f>(C70+C72+C74)/3</f>
        <v>-1.8164252094416666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-1.6460137355384212</v>
      </c>
    </row>
    <row r="95" spans="1:8" x14ac:dyDescent="0.35">
      <c r="A95" s="2" t="s">
        <v>9</v>
      </c>
      <c r="B95" s="2"/>
      <c r="C95" s="2"/>
      <c r="D95" s="1">
        <f>100-E23</f>
        <v>18.407470629581283</v>
      </c>
    </row>
    <row r="96" spans="1:8" x14ac:dyDescent="0.35">
      <c r="A96" s="2" t="s">
        <v>8</v>
      </c>
      <c r="B96" s="2"/>
      <c r="C96" s="2"/>
      <c r="D96" s="1">
        <f>100-E30</f>
        <v>7.1031228034943297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MAY190405_3</v>
      </c>
      <c r="E2" s="169"/>
      <c r="G2" s="109" t="s">
        <v>90</v>
      </c>
      <c r="H2" s="108" t="str">
        <f ca="1">D2</f>
        <v>MAY190405_3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293.14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7.21</v>
      </c>
      <c r="D15" s="55">
        <f t="shared" si="2"/>
        <v>2.4595756293920994</v>
      </c>
      <c r="E15" s="54">
        <f>SUM(D6:D15)</f>
        <v>2.4595756293920994</v>
      </c>
      <c r="G15" s="48">
        <f t="shared" si="3"/>
        <v>-3.5</v>
      </c>
      <c r="H15" s="61">
        <v>4.6399999999999997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2.39</v>
      </c>
      <c r="O15" s="59">
        <v>0</v>
      </c>
      <c r="P15" s="50">
        <f t="shared" si="4"/>
        <v>7.0299999999999994</v>
      </c>
      <c r="R15" s="48">
        <f t="shared" si="5"/>
        <v>-3.5</v>
      </c>
      <c r="S15" s="67">
        <f t="shared" si="6"/>
        <v>66.002844950213372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0</v>
      </c>
      <c r="Y15" s="66">
        <f t="shared" si="12"/>
        <v>33.997155049786635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66.002844950213372</v>
      </c>
      <c r="AE15" s="66">
        <f t="shared" ref="AE15:AE33" si="19">T15*100/(SUM($S15:$W15)+SUM($Y15:$Z15))</f>
        <v>0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0</v>
      </c>
      <c r="AI15" s="66">
        <v>0</v>
      </c>
      <c r="AJ15" s="66">
        <f t="shared" ref="AJ15:AJ33" si="23">Y15*100/(SUM($S15:$W15)+SUM($Y15:$Z15))</f>
        <v>33.997155049786635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7.01</v>
      </c>
      <c r="D16" s="55">
        <f t="shared" si="2"/>
        <v>2.39134884355598</v>
      </c>
      <c r="E16" s="54">
        <f>SUM(D6:D16)</f>
        <v>4.8509244729480798</v>
      </c>
      <c r="G16" s="48">
        <f t="shared" si="3"/>
        <v>-3</v>
      </c>
      <c r="H16" s="61">
        <v>2.75</v>
      </c>
      <c r="I16" s="60">
        <v>0.98</v>
      </c>
      <c r="J16" s="59">
        <v>0</v>
      </c>
      <c r="K16" s="60">
        <v>0</v>
      </c>
      <c r="L16" s="60">
        <v>0</v>
      </c>
      <c r="M16" s="60">
        <v>0</v>
      </c>
      <c r="N16" s="60">
        <v>3.09</v>
      </c>
      <c r="O16" s="59">
        <v>0</v>
      </c>
      <c r="P16" s="50">
        <f t="shared" si="4"/>
        <v>6.82</v>
      </c>
      <c r="R16" s="48">
        <f t="shared" si="5"/>
        <v>-3</v>
      </c>
      <c r="S16" s="67">
        <f t="shared" si="6"/>
        <v>40.322580645161288</v>
      </c>
      <c r="T16" s="66">
        <f t="shared" si="7"/>
        <v>14.369501466275659</v>
      </c>
      <c r="U16" s="65">
        <f t="shared" si="8"/>
        <v>0</v>
      </c>
      <c r="V16" s="66">
        <f t="shared" si="9"/>
        <v>0</v>
      </c>
      <c r="W16" s="66">
        <f t="shared" si="10"/>
        <v>0</v>
      </c>
      <c r="X16" s="66">
        <f t="shared" si="11"/>
        <v>0</v>
      </c>
      <c r="Y16" s="66">
        <f t="shared" si="12"/>
        <v>45.307917888563047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40.322580645161288</v>
      </c>
      <c r="AE16" s="66">
        <f t="shared" si="19"/>
        <v>14.369501466275659</v>
      </c>
      <c r="AF16" s="65">
        <f t="shared" si="20"/>
        <v>0</v>
      </c>
      <c r="AG16" s="67">
        <f t="shared" si="21"/>
        <v>0</v>
      </c>
      <c r="AH16" s="66">
        <f t="shared" si="22"/>
        <v>0</v>
      </c>
      <c r="AI16" s="66">
        <v>0</v>
      </c>
      <c r="AJ16" s="66">
        <f t="shared" si="23"/>
        <v>45.30791788856304</v>
      </c>
      <c r="AK16" s="65">
        <f t="shared" si="24"/>
        <v>0</v>
      </c>
      <c r="AL16" s="64">
        <f t="shared" si="17"/>
        <v>99.999999999999986</v>
      </c>
    </row>
    <row r="17" spans="1:38" x14ac:dyDescent="0.35">
      <c r="A17" s="71" t="s">
        <v>60</v>
      </c>
      <c r="B17" s="57">
        <v>-2.5</v>
      </c>
      <c r="C17" s="62">
        <v>16.190000000000001</v>
      </c>
      <c r="D17" s="55">
        <f t="shared" si="2"/>
        <v>5.5229583134338549</v>
      </c>
      <c r="E17" s="54">
        <f>SUM(D6:D17)</f>
        <v>10.373882786381934</v>
      </c>
      <c r="G17" s="48">
        <f t="shared" si="3"/>
        <v>-2.5</v>
      </c>
      <c r="H17" s="61">
        <v>5.49</v>
      </c>
      <c r="I17" s="60">
        <v>4.34</v>
      </c>
      <c r="J17" s="59">
        <v>0</v>
      </c>
      <c r="K17" s="60">
        <v>0</v>
      </c>
      <c r="L17" s="60">
        <v>0.27</v>
      </c>
      <c r="M17" s="60">
        <v>0</v>
      </c>
      <c r="N17" s="60">
        <v>5.5</v>
      </c>
      <c r="O17" s="59">
        <v>0</v>
      </c>
      <c r="P17" s="50">
        <f t="shared" si="4"/>
        <v>15.6</v>
      </c>
      <c r="R17" s="48">
        <f t="shared" si="5"/>
        <v>-2.5</v>
      </c>
      <c r="S17" s="67">
        <f t="shared" si="6"/>
        <v>35.192307692307693</v>
      </c>
      <c r="T17" s="66">
        <f t="shared" si="7"/>
        <v>27.820512820512821</v>
      </c>
      <c r="U17" s="65">
        <f t="shared" si="8"/>
        <v>0</v>
      </c>
      <c r="V17" s="66">
        <f t="shared" si="9"/>
        <v>0</v>
      </c>
      <c r="W17" s="66">
        <f t="shared" si="10"/>
        <v>1.7307692307692308</v>
      </c>
      <c r="X17" s="66">
        <f t="shared" si="11"/>
        <v>0</v>
      </c>
      <c r="Y17" s="66">
        <f t="shared" si="12"/>
        <v>35.256410256410255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35.192307692307693</v>
      </c>
      <c r="AE17" s="66">
        <f t="shared" si="19"/>
        <v>27.820512820512821</v>
      </c>
      <c r="AF17" s="65">
        <f t="shared" si="20"/>
        <v>0</v>
      </c>
      <c r="AG17" s="67">
        <f t="shared" si="21"/>
        <v>0</v>
      </c>
      <c r="AH17" s="66">
        <f t="shared" si="22"/>
        <v>1.7307692307692308</v>
      </c>
      <c r="AI17" s="66">
        <v>0</v>
      </c>
      <c r="AJ17" s="66">
        <f t="shared" si="23"/>
        <v>35.256410256410255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15.08</v>
      </c>
      <c r="D18" s="55">
        <f t="shared" si="2"/>
        <v>5.1442996520433919</v>
      </c>
      <c r="E18" s="54">
        <f>SUM(D6:D18)</f>
        <v>15.518182438425326</v>
      </c>
      <c r="G18" s="48">
        <f t="shared" si="3"/>
        <v>-2</v>
      </c>
      <c r="H18" s="61">
        <v>3.6</v>
      </c>
      <c r="I18" s="60">
        <v>5.72</v>
      </c>
      <c r="J18" s="59">
        <v>0</v>
      </c>
      <c r="K18" s="60">
        <v>0.23</v>
      </c>
      <c r="L18" s="60">
        <v>0.81</v>
      </c>
      <c r="M18" s="60">
        <v>0</v>
      </c>
      <c r="N18" s="60">
        <v>3.69</v>
      </c>
      <c r="O18" s="59">
        <v>0</v>
      </c>
      <c r="P18" s="50">
        <f t="shared" si="4"/>
        <v>14.05</v>
      </c>
      <c r="R18" s="48">
        <f t="shared" si="5"/>
        <v>-2</v>
      </c>
      <c r="S18" s="67">
        <f t="shared" si="6"/>
        <v>25.622775800711743</v>
      </c>
      <c r="T18" s="66">
        <f t="shared" si="7"/>
        <v>40.711743772241988</v>
      </c>
      <c r="U18" s="65">
        <f t="shared" si="8"/>
        <v>0</v>
      </c>
      <c r="V18" s="66">
        <f t="shared" si="9"/>
        <v>1.6370106761565835</v>
      </c>
      <c r="W18" s="66">
        <f t="shared" si="10"/>
        <v>5.765124555160142</v>
      </c>
      <c r="X18" s="66">
        <f t="shared" si="11"/>
        <v>0</v>
      </c>
      <c r="Y18" s="66">
        <f t="shared" si="12"/>
        <v>26.263345195729535</v>
      </c>
      <c r="Z18" s="65">
        <f t="shared" si="13"/>
        <v>0</v>
      </c>
      <c r="AA18" s="50">
        <f t="shared" si="14"/>
        <v>99.999999999999972</v>
      </c>
      <c r="AC18" s="48">
        <f t="shared" si="15"/>
        <v>-2</v>
      </c>
      <c r="AD18" s="67">
        <f t="shared" si="18"/>
        <v>25.62277580071175</v>
      </c>
      <c r="AE18" s="66">
        <f t="shared" si="19"/>
        <v>40.711743772242002</v>
      </c>
      <c r="AF18" s="65">
        <f t="shared" si="20"/>
        <v>0</v>
      </c>
      <c r="AG18" s="67">
        <f t="shared" si="21"/>
        <v>1.6370106761565841</v>
      </c>
      <c r="AH18" s="66">
        <f t="shared" si="22"/>
        <v>5.7651245551601429</v>
      </c>
      <c r="AI18" s="66">
        <v>0</v>
      </c>
      <c r="AJ18" s="66">
        <f t="shared" si="23"/>
        <v>26.263345195729542</v>
      </c>
      <c r="AK18" s="65">
        <f t="shared" si="24"/>
        <v>0</v>
      </c>
      <c r="AL18" s="64">
        <f t="shared" si="17"/>
        <v>100.00000000000001</v>
      </c>
    </row>
    <row r="19" spans="1:38" x14ac:dyDescent="0.35">
      <c r="A19" s="58" t="s">
        <v>58</v>
      </c>
      <c r="B19" s="57">
        <v>-1.5</v>
      </c>
      <c r="C19" s="62">
        <v>16.45</v>
      </c>
      <c r="D19" s="55">
        <f t="shared" si="2"/>
        <v>5.6116531350208092</v>
      </c>
      <c r="E19" s="54">
        <f>SUM(D6:D19)</f>
        <v>21.129835573446137</v>
      </c>
      <c r="G19" s="48">
        <f t="shared" si="3"/>
        <v>-1.5</v>
      </c>
      <c r="H19" s="61">
        <v>5.3514556962025308</v>
      </c>
      <c r="I19" s="60">
        <v>7.4129113924050625</v>
      </c>
      <c r="J19" s="59">
        <v>0</v>
      </c>
      <c r="K19" s="60">
        <v>0</v>
      </c>
      <c r="L19" s="60">
        <v>0.85373417721518974</v>
      </c>
      <c r="M19" s="60">
        <v>0</v>
      </c>
      <c r="N19" s="60">
        <v>2.8318987341772148</v>
      </c>
      <c r="O19" s="59">
        <v>0</v>
      </c>
      <c r="P19" s="50">
        <f t="shared" si="4"/>
        <v>16.449999999999996</v>
      </c>
      <c r="Q19" t="s">
        <v>100</v>
      </c>
      <c r="R19" s="48">
        <f t="shared" si="5"/>
        <v>-1.5</v>
      </c>
      <c r="S19" s="67">
        <f t="shared" si="6"/>
        <v>32.53164556962026</v>
      </c>
      <c r="T19" s="66">
        <f t="shared" si="7"/>
        <v>45.063291139240512</v>
      </c>
      <c r="U19" s="65">
        <f t="shared" si="8"/>
        <v>0</v>
      </c>
      <c r="V19" s="66">
        <f t="shared" si="9"/>
        <v>0</v>
      </c>
      <c r="W19" s="66">
        <f t="shared" si="10"/>
        <v>5.18987341772152</v>
      </c>
      <c r="X19" s="66">
        <f t="shared" si="11"/>
        <v>0</v>
      </c>
      <c r="Y19" s="66">
        <f t="shared" si="12"/>
        <v>17.215189873417721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32.53164556962026</v>
      </c>
      <c r="AE19" s="66">
        <f t="shared" si="19"/>
        <v>45.063291139240512</v>
      </c>
      <c r="AF19" s="65">
        <f t="shared" si="20"/>
        <v>0</v>
      </c>
      <c r="AG19" s="67">
        <f t="shared" si="21"/>
        <v>0</v>
      </c>
      <c r="AH19" s="66">
        <f t="shared" si="22"/>
        <v>5.18987341772152</v>
      </c>
      <c r="AI19" s="66">
        <v>0</v>
      </c>
      <c r="AJ19" s="66">
        <f t="shared" si="23"/>
        <v>17.215189873417721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20.8</v>
      </c>
      <c r="D20" s="55">
        <f t="shared" si="2"/>
        <v>7.0955857269564033</v>
      </c>
      <c r="E20" s="54">
        <f>SUM(D6:D20)</f>
        <v>28.225421300402541</v>
      </c>
      <c r="G20" s="48">
        <f t="shared" si="3"/>
        <v>-1</v>
      </c>
      <c r="H20" s="61">
        <v>6.2096033402922757</v>
      </c>
      <c r="I20" s="60">
        <v>8.6413361169102298</v>
      </c>
      <c r="J20" s="59">
        <v>0</v>
      </c>
      <c r="K20" s="60">
        <v>0.69478079331941556</v>
      </c>
      <c r="L20" s="60">
        <v>2.1277661795407097</v>
      </c>
      <c r="M20" s="60">
        <v>0</v>
      </c>
      <c r="N20" s="60">
        <v>3.1265135699373694</v>
      </c>
      <c r="O20" s="59">
        <v>0</v>
      </c>
      <c r="P20" s="50">
        <f t="shared" si="4"/>
        <v>20.8</v>
      </c>
      <c r="Q20" t="s">
        <v>101</v>
      </c>
      <c r="R20" s="48">
        <f t="shared" si="5"/>
        <v>-1</v>
      </c>
      <c r="S20" s="67">
        <f t="shared" si="6"/>
        <v>29.853862212943636</v>
      </c>
      <c r="T20" s="66">
        <f t="shared" si="7"/>
        <v>41.544885177453025</v>
      </c>
      <c r="U20" s="65">
        <f t="shared" si="8"/>
        <v>0</v>
      </c>
      <c r="V20" s="66">
        <f t="shared" si="9"/>
        <v>3.3402922755741131</v>
      </c>
      <c r="W20" s="66">
        <f t="shared" si="10"/>
        <v>10.229645093945718</v>
      </c>
      <c r="X20" s="66">
        <f t="shared" si="11"/>
        <v>0</v>
      </c>
      <c r="Y20" s="66">
        <f t="shared" si="12"/>
        <v>15.031315240083506</v>
      </c>
      <c r="Z20" s="65">
        <f t="shared" si="13"/>
        <v>0</v>
      </c>
      <c r="AA20" s="50">
        <f t="shared" si="14"/>
        <v>100</v>
      </c>
      <c r="AC20" s="48">
        <f t="shared" si="15"/>
        <v>-1</v>
      </c>
      <c r="AD20" s="67">
        <f t="shared" si="18"/>
        <v>29.853862212943636</v>
      </c>
      <c r="AE20" s="66">
        <f t="shared" si="19"/>
        <v>41.544885177453025</v>
      </c>
      <c r="AF20" s="65">
        <f t="shared" si="20"/>
        <v>0</v>
      </c>
      <c r="AG20" s="67">
        <f t="shared" si="21"/>
        <v>3.3402922755741131</v>
      </c>
      <c r="AH20" s="66">
        <f t="shared" si="22"/>
        <v>10.229645093945718</v>
      </c>
      <c r="AI20" s="66">
        <v>0</v>
      </c>
      <c r="AJ20" s="66">
        <f t="shared" si="23"/>
        <v>15.031315240083506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23.96</v>
      </c>
      <c r="D21" s="55">
        <f t="shared" si="2"/>
        <v>8.1735689431670888</v>
      </c>
      <c r="E21" s="54">
        <f>SUM(D6:D21)</f>
        <v>36.398990243569628</v>
      </c>
      <c r="G21" s="70">
        <f t="shared" si="3"/>
        <v>-0.5</v>
      </c>
      <c r="H21" s="53">
        <v>7.3548101265822776</v>
      </c>
      <c r="I21" s="52">
        <v>10.615189873417719</v>
      </c>
      <c r="J21" s="51">
        <v>0</v>
      </c>
      <c r="K21" s="52">
        <v>0.90987341772151897</v>
      </c>
      <c r="L21" s="52">
        <v>2.2746835443037972</v>
      </c>
      <c r="M21" s="52">
        <v>0</v>
      </c>
      <c r="N21" s="52">
        <v>2.8054430379746833</v>
      </c>
      <c r="O21" s="51">
        <v>0</v>
      </c>
      <c r="P21" s="69">
        <f t="shared" si="4"/>
        <v>23.96</v>
      </c>
      <c r="Q21" t="s">
        <v>102</v>
      </c>
      <c r="R21" s="48">
        <f t="shared" si="5"/>
        <v>-0.5</v>
      </c>
      <c r="S21" s="67">
        <f t="shared" si="6"/>
        <v>30.696202531645564</v>
      </c>
      <c r="T21" s="66">
        <f t="shared" si="7"/>
        <v>44.303797468354418</v>
      </c>
      <c r="U21" s="65">
        <f t="shared" si="8"/>
        <v>0</v>
      </c>
      <c r="V21" s="66">
        <f t="shared" si="9"/>
        <v>3.7974683544303796</v>
      </c>
      <c r="W21" s="66">
        <f t="shared" si="10"/>
        <v>9.4936708860759484</v>
      </c>
      <c r="X21" s="66">
        <f t="shared" si="11"/>
        <v>0</v>
      </c>
      <c r="Y21" s="66">
        <f t="shared" si="12"/>
        <v>11.708860759493669</v>
      </c>
      <c r="Z21" s="65">
        <f t="shared" si="13"/>
        <v>0</v>
      </c>
      <c r="AA21" s="50">
        <f t="shared" si="14"/>
        <v>99.999999999999986</v>
      </c>
      <c r="AC21" s="48">
        <f t="shared" si="15"/>
        <v>-0.5</v>
      </c>
      <c r="AD21" s="67">
        <f t="shared" si="18"/>
        <v>30.696202531645568</v>
      </c>
      <c r="AE21" s="66">
        <f t="shared" si="19"/>
        <v>44.303797468354418</v>
      </c>
      <c r="AF21" s="65">
        <f t="shared" si="20"/>
        <v>0</v>
      </c>
      <c r="AG21" s="67">
        <f t="shared" si="21"/>
        <v>3.7974683544303804</v>
      </c>
      <c r="AH21" s="66">
        <f t="shared" si="22"/>
        <v>9.4936708860759502</v>
      </c>
      <c r="AI21" s="66">
        <v>0</v>
      </c>
      <c r="AJ21" s="66">
        <f t="shared" si="23"/>
        <v>11.708860759493669</v>
      </c>
      <c r="AK21" s="65">
        <f t="shared" si="24"/>
        <v>0</v>
      </c>
      <c r="AL21" s="64">
        <f t="shared" si="17"/>
        <v>99.999999999999986</v>
      </c>
    </row>
    <row r="22" spans="1:38" x14ac:dyDescent="0.35">
      <c r="A22" s="58" t="s">
        <v>55</v>
      </c>
      <c r="B22" s="57">
        <v>0</v>
      </c>
      <c r="C22" s="62">
        <v>21.72</v>
      </c>
      <c r="D22" s="55">
        <f t="shared" si="2"/>
        <v>7.4094289418025507</v>
      </c>
      <c r="E22" s="54">
        <f>SUM(D6:D22)</f>
        <v>43.80841918537218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22.7</v>
      </c>
      <c r="D23" s="55">
        <f t="shared" si="2"/>
        <v>7.7437401923995353</v>
      </c>
      <c r="E23" s="54">
        <f>SUM(D6:D23)</f>
        <v>51.552159377771716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19.34</v>
      </c>
      <c r="D24" s="55">
        <f t="shared" si="2"/>
        <v>6.5975301903527326</v>
      </c>
      <c r="E24" s="54">
        <f>SUM(D6:D24)</f>
        <v>58.149689568124451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13.54</v>
      </c>
      <c r="D25" s="55">
        <f t="shared" si="2"/>
        <v>4.6189534011052737</v>
      </c>
      <c r="E25" s="54">
        <f>SUM(D6:D25)</f>
        <v>62.768642969229724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13.7</v>
      </c>
      <c r="D26" s="55">
        <f t="shared" si="2"/>
        <v>4.6735348297741695</v>
      </c>
      <c r="E26" s="54">
        <f>SUM(D6:D26)</f>
        <v>67.4421777990039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11.34</v>
      </c>
      <c r="D27" s="55">
        <f t="shared" si="2"/>
        <v>3.8684587569079625</v>
      </c>
      <c r="E27" s="54">
        <f>SUM(D7:D27)</f>
        <v>71.310636555911856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12.78</v>
      </c>
      <c r="D28" s="55">
        <f t="shared" si="2"/>
        <v>4.3596916149280203</v>
      </c>
      <c r="E28" s="54">
        <f>SUM(D7:D28)</f>
        <v>75.67032817083988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12.6</v>
      </c>
      <c r="D29" s="55">
        <f t="shared" si="2"/>
        <v>4.2982875076755134</v>
      </c>
      <c r="E29" s="54">
        <f>SUM(D7:D29)</f>
        <v>79.968615678515391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16.78</v>
      </c>
      <c r="D30" s="55">
        <f t="shared" si="2"/>
        <v>5.7242273316504066</v>
      </c>
      <c r="E30" s="54">
        <f>SUM(D7:D30)</f>
        <v>85.692843010165802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41.94</v>
      </c>
      <c r="D31" s="55">
        <f t="shared" si="2"/>
        <v>14.307156989834208</v>
      </c>
      <c r="E31" s="54">
        <f>SUM(D7:D31)</f>
        <v>100.00000000000001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100.00000000000001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35.395869163077087</v>
      </c>
      <c r="I34">
        <f t="shared" ref="I34:O34" si="26">SUM(I7:I33)</f>
        <v>37.709437382733014</v>
      </c>
      <c r="J34">
        <f t="shared" si="26"/>
        <v>0</v>
      </c>
      <c r="K34">
        <f t="shared" si="26"/>
        <v>1.8346542110409345</v>
      </c>
      <c r="L34">
        <f t="shared" si="26"/>
        <v>6.3361839010596972</v>
      </c>
      <c r="M34">
        <f t="shared" si="26"/>
        <v>0</v>
      </c>
      <c r="N34">
        <f t="shared" si="26"/>
        <v>23.433855342089267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-2.9865040148239657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-1.9570699088145898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-1.227283653846154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0.39977973568281916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2.9231220657276986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3.8521334922526806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4.3252622794468287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28.225421300402541</v>
      </c>
    </row>
    <row r="78" spans="1:5" x14ac:dyDescent="0.35">
      <c r="A78" s="20" t="s">
        <v>39</v>
      </c>
      <c r="B78">
        <f>SUM(C11:C20)/SUM(C7:C33)</f>
        <v>0.28225421300402537</v>
      </c>
      <c r="D78" s="19" t="s">
        <v>6</v>
      </c>
      <c r="E78" s="18">
        <f>SUM($D$21:$D$30)</f>
        <v>57.467421709763244</v>
      </c>
    </row>
    <row r="79" spans="1:5" x14ac:dyDescent="0.35">
      <c r="A79" s="20" t="s">
        <v>38</v>
      </c>
      <c r="B79">
        <f>SUM(C21:C33)/SUM(C7:C33)</f>
        <v>0.71774578699597458</v>
      </c>
      <c r="D79" s="19" t="s">
        <v>5</v>
      </c>
      <c r="E79" s="18">
        <f>SUM($D$31:$D$33)</f>
        <v>14.307156989834208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69.816929181367669</v>
      </c>
      <c r="D81" s="16" t="s">
        <v>4</v>
      </c>
      <c r="E81">
        <f>100*SUM(H7:J33)/SUM(P7:P33)</f>
        <v>69.816929181367669</v>
      </c>
      <c r="G81" s="17" t="s">
        <v>2</v>
      </c>
      <c r="H81">
        <f>100*SUM(H7:H33)/(SUM(P7:P33)-SUM(M7:N33))</f>
        <v>43.550133082785131</v>
      </c>
    </row>
    <row r="82" spans="1:8" x14ac:dyDescent="0.35">
      <c r="A82" s="16" t="s">
        <v>0</v>
      </c>
      <c r="B82">
        <f>100*SUM(K7:L33)/SUM(P7:P33)</f>
        <v>7.8033025614560518</v>
      </c>
      <c r="D82" s="16" t="s">
        <v>0</v>
      </c>
      <c r="E82">
        <f>100*SUM(K7:L33)/SUM(P7:P33)</f>
        <v>7.8033025614560518</v>
      </c>
      <c r="G82" s="17" t="s">
        <v>1</v>
      </c>
      <c r="H82">
        <f>100*SUM(I7:J33)/(SUM(P7:P33)-SUM(M7:N33))</f>
        <v>46.396685695970312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22.379768257176266</v>
      </c>
      <c r="G83" s="17" t="s">
        <v>0</v>
      </c>
      <c r="H83">
        <f>100*SUM(K7:L33)/(SUM(P7:P33)-SUM(M7:N33))</f>
        <v>10.053181221244541</v>
      </c>
    </row>
    <row r="85" spans="1:8" x14ac:dyDescent="0.35">
      <c r="A85" s="16" t="s">
        <v>36</v>
      </c>
      <c r="B85" s="2"/>
      <c r="C85" s="2"/>
      <c r="D85" s="13">
        <f>(C70+C74+C72)/3</f>
        <v>0.76494777304030326</v>
      </c>
    </row>
    <row r="86" spans="1:8" x14ac:dyDescent="0.35">
      <c r="A86" s="14" t="s">
        <v>35</v>
      </c>
      <c r="B86" s="14"/>
      <c r="C86" s="14"/>
      <c r="D86" s="7">
        <f>C72</f>
        <v>0.39977973568281916</v>
      </c>
    </row>
    <row r="87" spans="1:8" x14ac:dyDescent="0.35">
      <c r="A87" s="14" t="s">
        <v>34</v>
      </c>
      <c r="B87" s="14"/>
      <c r="C87" s="14"/>
      <c r="D87" s="7">
        <f>(C74-C70)/2</f>
        <v>2.9046017005336351</v>
      </c>
    </row>
    <row r="88" spans="1:8" x14ac:dyDescent="0.35">
      <c r="A88" s="15" t="s">
        <v>33</v>
      </c>
      <c r="B88" s="14"/>
      <c r="C88" s="14"/>
      <c r="D88" s="13">
        <f>(C74+C70-D86)/D87</f>
        <v>0.51479824152156806</v>
      </c>
    </row>
    <row r="89" spans="1:8" x14ac:dyDescent="0.35">
      <c r="A89" s="3" t="s">
        <v>32</v>
      </c>
      <c r="B89" s="12"/>
      <c r="C89" s="11"/>
      <c r="D89" s="7">
        <f>((C74-C70)/4)+((C75-C69)/6.6)</f>
        <v>2.5601442281866351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0.13116238344095876</v>
      </c>
    </row>
    <row r="91" spans="1:8" x14ac:dyDescent="0.35">
      <c r="A91" s="3" t="s">
        <v>30</v>
      </c>
      <c r="B91" s="9"/>
      <c r="C91" s="8"/>
      <c r="D91" s="7">
        <f>(C74-C69)/(2.44*(C73-C71))</f>
        <v>0.67528826798004771</v>
      </c>
    </row>
    <row r="92" spans="1:8" x14ac:dyDescent="0.35">
      <c r="A92" s="6" t="s">
        <v>29</v>
      </c>
      <c r="B92" s="6"/>
      <c r="C92" s="5"/>
      <c r="D92" s="7">
        <f>(C70+C72+C74)/3</f>
        <v>0.76494777304030348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0.94753179171904545</v>
      </c>
    </row>
    <row r="95" spans="1:8" x14ac:dyDescent="0.35">
      <c r="A95" s="2" t="s">
        <v>9</v>
      </c>
      <c r="B95" s="2"/>
      <c r="C95" s="2"/>
      <c r="D95" s="1">
        <f>100-E23</f>
        <v>48.447840622228284</v>
      </c>
    </row>
    <row r="96" spans="1:8" x14ac:dyDescent="0.35">
      <c r="A96" s="2" t="s">
        <v>8</v>
      </c>
      <c r="B96" s="2"/>
      <c r="C96" s="2"/>
      <c r="D96" s="1">
        <f>100-E30</f>
        <v>14.307156989834198</v>
      </c>
    </row>
    <row r="98" spans="1:3" x14ac:dyDescent="0.35">
      <c r="A98" s="17" t="s">
        <v>108</v>
      </c>
      <c r="C98" t="str">
        <f>IF((SUM(M7:N33)/SUM(P7:P33))&gt;0.01,"Mixed","No Mixed")</f>
        <v>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MAY190405_4</v>
      </c>
      <c r="E2" s="169"/>
      <c r="G2" s="109" t="s">
        <v>90</v>
      </c>
      <c r="H2" s="108" t="str">
        <f ca="1">D2</f>
        <v>MAY190405_4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433.2700000000001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24.27</v>
      </c>
      <c r="D13" s="55">
        <f t="shared" si="2"/>
        <v>5.6015879243889479</v>
      </c>
      <c r="E13" s="54">
        <f>SUM(D7:D13)</f>
        <v>5.6015879243889479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24.38</v>
      </c>
      <c r="M13" s="60">
        <v>0</v>
      </c>
      <c r="N13" s="60">
        <v>0</v>
      </c>
      <c r="O13" s="60">
        <v>0</v>
      </c>
      <c r="P13" s="50">
        <f t="shared" si="4"/>
        <v>24.38</v>
      </c>
      <c r="R13" s="48">
        <f t="shared" si="5"/>
        <v>-4.5</v>
      </c>
      <c r="S13" s="47">
        <f t="shared" si="6"/>
        <v>0</v>
      </c>
      <c r="T13" s="46">
        <f t="shared" si="7"/>
        <v>0</v>
      </c>
      <c r="U13" s="45">
        <f t="shared" si="8"/>
        <v>0</v>
      </c>
      <c r="V13" s="46">
        <f t="shared" si="9"/>
        <v>0</v>
      </c>
      <c r="W13" s="46">
        <f t="shared" si="10"/>
        <v>100</v>
      </c>
      <c r="X13" s="46">
        <f t="shared" si="11"/>
        <v>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>
        <f t="shared" si="16"/>
        <v>0</v>
      </c>
      <c r="AE13" s="46">
        <f t="shared" si="16"/>
        <v>0</v>
      </c>
      <c r="AF13" s="45">
        <f t="shared" si="16"/>
        <v>0</v>
      </c>
      <c r="AG13" s="47">
        <f t="shared" si="16"/>
        <v>0</v>
      </c>
      <c r="AH13" s="46">
        <f t="shared" si="16"/>
        <v>100</v>
      </c>
      <c r="AI13" s="46">
        <f t="shared" si="16"/>
        <v>0</v>
      </c>
      <c r="AJ13" s="46">
        <f t="shared" si="16"/>
        <v>0</v>
      </c>
      <c r="AK13" s="45">
        <f t="shared" si="16"/>
        <v>0</v>
      </c>
      <c r="AL13" s="44">
        <f t="shared" si="17"/>
        <v>100</v>
      </c>
    </row>
    <row r="14" spans="1:38" x14ac:dyDescent="0.35">
      <c r="A14" s="58" t="s">
        <v>63</v>
      </c>
      <c r="B14" s="57">
        <v>-4</v>
      </c>
      <c r="C14" s="62">
        <v>7.5</v>
      </c>
      <c r="D14" s="55">
        <f t="shared" si="2"/>
        <v>1.7310222263253856</v>
      </c>
      <c r="E14" s="54">
        <f>SUM(D8:D14)</f>
        <v>7.3326101507143333</v>
      </c>
      <c r="G14" s="48">
        <f t="shared" si="3"/>
        <v>-4</v>
      </c>
      <c r="H14" s="61">
        <v>0</v>
      </c>
      <c r="I14" s="60">
        <v>7.51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7.51</v>
      </c>
      <c r="R14" s="48">
        <f t="shared" si="5"/>
        <v>-4</v>
      </c>
      <c r="S14" s="47">
        <f t="shared" si="6"/>
        <v>0</v>
      </c>
      <c r="T14" s="46">
        <f t="shared" si="7"/>
        <v>100</v>
      </c>
      <c r="U14" s="45">
        <f t="shared" si="8"/>
        <v>0</v>
      </c>
      <c r="V14" s="46">
        <f t="shared" si="9"/>
        <v>0</v>
      </c>
      <c r="W14" s="46">
        <f t="shared" si="10"/>
        <v>0</v>
      </c>
      <c r="X14" s="46">
        <f t="shared" si="11"/>
        <v>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0</v>
      </c>
      <c r="AE14" s="46">
        <f t="shared" si="16"/>
        <v>100</v>
      </c>
      <c r="AF14" s="45">
        <f t="shared" si="16"/>
        <v>0</v>
      </c>
      <c r="AG14" s="47">
        <f t="shared" si="16"/>
        <v>0</v>
      </c>
      <c r="AH14" s="46">
        <f t="shared" si="16"/>
        <v>0</v>
      </c>
      <c r="AI14" s="46">
        <f t="shared" si="16"/>
        <v>0</v>
      </c>
      <c r="AJ14" s="46">
        <f t="shared" si="16"/>
        <v>0</v>
      </c>
      <c r="AK14" s="45">
        <f t="shared" si="16"/>
        <v>0</v>
      </c>
      <c r="AL14" s="44">
        <f t="shared" si="17"/>
        <v>100</v>
      </c>
    </row>
    <row r="15" spans="1:38" x14ac:dyDescent="0.35">
      <c r="A15" s="58" t="s">
        <v>62</v>
      </c>
      <c r="B15" s="57">
        <v>-3.5</v>
      </c>
      <c r="C15" s="62">
        <v>4.79</v>
      </c>
      <c r="D15" s="55">
        <f t="shared" si="2"/>
        <v>1.1055461952131462</v>
      </c>
      <c r="E15" s="54">
        <f>SUM(D6:D15)</f>
        <v>8.4381563459274798</v>
      </c>
      <c r="G15" s="48">
        <f t="shared" si="3"/>
        <v>-3.5</v>
      </c>
      <c r="H15" s="61">
        <v>1.59</v>
      </c>
      <c r="I15" s="60">
        <v>0</v>
      </c>
      <c r="J15" s="59">
        <v>0</v>
      </c>
      <c r="K15" s="60">
        <v>0</v>
      </c>
      <c r="L15" s="60">
        <v>3.24</v>
      </c>
      <c r="M15" s="60">
        <v>0</v>
      </c>
      <c r="N15" s="60">
        <v>0</v>
      </c>
      <c r="O15" s="59">
        <v>0</v>
      </c>
      <c r="P15" s="50">
        <f t="shared" si="4"/>
        <v>4.83</v>
      </c>
      <c r="R15" s="48">
        <f t="shared" si="5"/>
        <v>-3.5</v>
      </c>
      <c r="S15" s="67">
        <f t="shared" si="6"/>
        <v>32.919254658385093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67.0807453416149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32.919254658385093</v>
      </c>
      <c r="AE15" s="66">
        <f t="shared" ref="AE15:AE33" si="19">T15*100/(SUM($S15:$W15)+SUM($Y15:$Z15))</f>
        <v>0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67.0807453416149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12.64</v>
      </c>
      <c r="D16" s="55">
        <f t="shared" si="2"/>
        <v>2.9173494587670499</v>
      </c>
      <c r="E16" s="54">
        <f>SUM(D6:D16)</f>
        <v>11.355505804694531</v>
      </c>
      <c r="G16" s="48">
        <f t="shared" si="3"/>
        <v>-3</v>
      </c>
      <c r="H16" s="61">
        <v>1.0900000000000001</v>
      </c>
      <c r="I16" s="60">
        <v>7.29</v>
      </c>
      <c r="J16" s="59">
        <v>0</v>
      </c>
      <c r="K16" s="60">
        <v>0</v>
      </c>
      <c r="L16" s="60">
        <v>4.28</v>
      </c>
      <c r="M16" s="60">
        <v>0</v>
      </c>
      <c r="N16" s="60">
        <v>0</v>
      </c>
      <c r="O16" s="59">
        <v>0</v>
      </c>
      <c r="P16" s="50">
        <f t="shared" si="4"/>
        <v>12.66</v>
      </c>
      <c r="R16" s="48">
        <f t="shared" si="5"/>
        <v>-3</v>
      </c>
      <c r="S16" s="67">
        <f t="shared" si="6"/>
        <v>8.6097946287519758</v>
      </c>
      <c r="T16" s="66">
        <f t="shared" si="7"/>
        <v>57.582938388625593</v>
      </c>
      <c r="U16" s="65">
        <f t="shared" si="8"/>
        <v>0</v>
      </c>
      <c r="V16" s="66">
        <f t="shared" si="9"/>
        <v>0</v>
      </c>
      <c r="W16" s="66">
        <f t="shared" si="10"/>
        <v>33.80726698262243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8.6097946287519758</v>
      </c>
      <c r="AE16" s="66">
        <f t="shared" si="19"/>
        <v>57.582938388625593</v>
      </c>
      <c r="AF16" s="65">
        <f t="shared" si="20"/>
        <v>0</v>
      </c>
      <c r="AG16" s="67">
        <f t="shared" si="21"/>
        <v>0</v>
      </c>
      <c r="AH16" s="66">
        <f t="shared" si="22"/>
        <v>33.80726698262243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17.079999999999998</v>
      </c>
      <c r="D17" s="55">
        <f t="shared" si="2"/>
        <v>3.9421146167516774</v>
      </c>
      <c r="E17" s="54">
        <f>SUM(D6:D17)</f>
        <v>15.297620421446208</v>
      </c>
      <c r="G17" s="48">
        <f t="shared" si="3"/>
        <v>-2.5</v>
      </c>
      <c r="H17" s="61">
        <v>1.4900000000000002</v>
      </c>
      <c r="I17" s="60">
        <v>9.6300000000000008</v>
      </c>
      <c r="J17" s="59">
        <v>0</v>
      </c>
      <c r="K17" s="60">
        <v>1.9</v>
      </c>
      <c r="L17" s="60">
        <v>4.0599999999999996</v>
      </c>
      <c r="M17" s="60">
        <v>0</v>
      </c>
      <c r="N17" s="60">
        <v>0</v>
      </c>
      <c r="O17" s="59">
        <v>0</v>
      </c>
      <c r="P17" s="50">
        <f t="shared" si="4"/>
        <v>17.080000000000002</v>
      </c>
      <c r="R17" s="48">
        <f t="shared" si="5"/>
        <v>-2.5</v>
      </c>
      <c r="S17" s="67">
        <f t="shared" si="6"/>
        <v>8.7236533957845435</v>
      </c>
      <c r="T17" s="66">
        <f t="shared" si="7"/>
        <v>56.381733021077281</v>
      </c>
      <c r="U17" s="65">
        <f t="shared" si="8"/>
        <v>0</v>
      </c>
      <c r="V17" s="66">
        <f t="shared" si="9"/>
        <v>11.124121779859484</v>
      </c>
      <c r="W17" s="66">
        <f t="shared" si="10"/>
        <v>23.770491803278684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99.999999999999986</v>
      </c>
      <c r="AC17" s="48">
        <f t="shared" si="15"/>
        <v>-2.5</v>
      </c>
      <c r="AD17" s="67">
        <f t="shared" si="18"/>
        <v>8.7236533957845452</v>
      </c>
      <c r="AE17" s="66">
        <f t="shared" si="19"/>
        <v>56.381733021077288</v>
      </c>
      <c r="AF17" s="65">
        <f t="shared" si="20"/>
        <v>0</v>
      </c>
      <c r="AG17" s="67">
        <f t="shared" si="21"/>
        <v>11.124121779859484</v>
      </c>
      <c r="AH17" s="66">
        <f t="shared" si="22"/>
        <v>23.770491803278688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36.200000000000003</v>
      </c>
      <c r="D18" s="55">
        <f t="shared" si="2"/>
        <v>8.3550672790638618</v>
      </c>
      <c r="E18" s="54">
        <f>SUM(D6:D18)</f>
        <v>23.652687700510072</v>
      </c>
      <c r="G18" s="48">
        <f t="shared" si="3"/>
        <v>-2</v>
      </c>
      <c r="H18" s="61">
        <v>7.1899999999999995</v>
      </c>
      <c r="I18" s="60">
        <v>16.829999999999998</v>
      </c>
      <c r="J18" s="59">
        <v>0</v>
      </c>
      <c r="K18" s="60">
        <v>2.06</v>
      </c>
      <c r="L18" s="60">
        <v>9.4700000000000006</v>
      </c>
      <c r="M18" s="60">
        <v>0.33</v>
      </c>
      <c r="N18" s="60">
        <v>0</v>
      </c>
      <c r="O18" s="59">
        <v>0</v>
      </c>
      <c r="P18" s="50">
        <f t="shared" si="4"/>
        <v>35.879999999999995</v>
      </c>
      <c r="R18" s="48">
        <f t="shared" si="5"/>
        <v>-2</v>
      </c>
      <c r="S18" s="67">
        <f t="shared" si="6"/>
        <v>20.039018952062431</v>
      </c>
      <c r="T18" s="66">
        <f t="shared" si="7"/>
        <v>46.906354515050168</v>
      </c>
      <c r="U18" s="65">
        <f t="shared" si="8"/>
        <v>0</v>
      </c>
      <c r="V18" s="66">
        <f t="shared" si="9"/>
        <v>5.7413600891861769</v>
      </c>
      <c r="W18" s="66">
        <f t="shared" si="10"/>
        <v>26.393534002229661</v>
      </c>
      <c r="X18" s="66">
        <f t="shared" si="11"/>
        <v>0.91973244147157207</v>
      </c>
      <c r="Y18" s="66">
        <f t="shared" si="12"/>
        <v>0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20.225035161744021</v>
      </c>
      <c r="AE18" s="66">
        <f t="shared" si="19"/>
        <v>47.341772151898738</v>
      </c>
      <c r="AF18" s="65">
        <f t="shared" si="20"/>
        <v>0</v>
      </c>
      <c r="AG18" s="67">
        <f t="shared" si="21"/>
        <v>5.79465541490858</v>
      </c>
      <c r="AH18" s="66">
        <f t="shared" si="22"/>
        <v>26.638537271448669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48.29</v>
      </c>
      <c r="D19" s="55">
        <f t="shared" si="2"/>
        <v>11.145475107900381</v>
      </c>
      <c r="E19" s="54">
        <f>SUM(D6:D19)</f>
        <v>34.798162808410453</v>
      </c>
      <c r="G19" s="48">
        <f t="shared" si="3"/>
        <v>-1.5</v>
      </c>
      <c r="H19" s="61">
        <v>11.790000000000001</v>
      </c>
      <c r="I19" s="60">
        <v>22.56</v>
      </c>
      <c r="J19" s="59">
        <v>0</v>
      </c>
      <c r="K19" s="60">
        <v>3.54</v>
      </c>
      <c r="L19" s="60">
        <v>10.24</v>
      </c>
      <c r="M19" s="60">
        <v>0</v>
      </c>
      <c r="N19" s="60">
        <v>0</v>
      </c>
      <c r="O19" s="59">
        <v>0.23</v>
      </c>
      <c r="P19" s="50">
        <f t="shared" si="4"/>
        <v>48.36</v>
      </c>
      <c r="R19" s="48">
        <f t="shared" si="5"/>
        <v>-1.5</v>
      </c>
      <c r="S19" s="67">
        <f t="shared" si="6"/>
        <v>24.379652605459057</v>
      </c>
      <c r="T19" s="66">
        <f t="shared" si="7"/>
        <v>46.650124069478906</v>
      </c>
      <c r="U19" s="65">
        <f t="shared" si="8"/>
        <v>0</v>
      </c>
      <c r="V19" s="66">
        <f t="shared" si="9"/>
        <v>7.320099255583127</v>
      </c>
      <c r="W19" s="66">
        <f t="shared" si="10"/>
        <v>21.174524400330853</v>
      </c>
      <c r="X19" s="66">
        <f t="shared" si="11"/>
        <v>0</v>
      </c>
      <c r="Y19" s="66">
        <f t="shared" si="12"/>
        <v>0</v>
      </c>
      <c r="Z19" s="65">
        <f t="shared" si="13"/>
        <v>0.47559966914805624</v>
      </c>
      <c r="AA19" s="50">
        <f t="shared" si="14"/>
        <v>100</v>
      </c>
      <c r="AC19" s="48">
        <f t="shared" si="15"/>
        <v>-1.5</v>
      </c>
      <c r="AD19" s="67">
        <f t="shared" si="18"/>
        <v>24.379652605459061</v>
      </c>
      <c r="AE19" s="66">
        <f t="shared" si="19"/>
        <v>46.650124069478906</v>
      </c>
      <c r="AF19" s="65">
        <f t="shared" si="20"/>
        <v>0</v>
      </c>
      <c r="AG19" s="67">
        <f t="shared" si="21"/>
        <v>7.320099255583127</v>
      </c>
      <c r="AH19" s="66">
        <f t="shared" si="22"/>
        <v>21.174524400330853</v>
      </c>
      <c r="AI19" s="66">
        <v>0</v>
      </c>
      <c r="AJ19" s="66">
        <f t="shared" si="23"/>
        <v>0</v>
      </c>
      <c r="AK19" s="65">
        <f t="shared" si="24"/>
        <v>0.47559966914805618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56.88</v>
      </c>
      <c r="D20" s="55">
        <f t="shared" si="2"/>
        <v>13.128072564451726</v>
      </c>
      <c r="E20" s="54">
        <f>SUM(D6:D20)</f>
        <v>47.92623537286218</v>
      </c>
      <c r="G20" s="48">
        <f t="shared" si="3"/>
        <v>-1</v>
      </c>
      <c r="H20" s="61">
        <v>11.76</v>
      </c>
      <c r="I20" s="60">
        <v>30.52</v>
      </c>
      <c r="J20" s="59">
        <v>0</v>
      </c>
      <c r="K20" s="60">
        <v>3.98</v>
      </c>
      <c r="L20" s="60">
        <v>10.5</v>
      </c>
      <c r="M20" s="60">
        <v>0.12</v>
      </c>
      <c r="N20" s="60">
        <v>0</v>
      </c>
      <c r="O20" s="59">
        <v>0.05</v>
      </c>
      <c r="P20" s="50">
        <f t="shared" si="4"/>
        <v>56.929999999999993</v>
      </c>
      <c r="R20" s="48">
        <f t="shared" si="5"/>
        <v>-1</v>
      </c>
      <c r="S20" s="67">
        <f t="shared" si="6"/>
        <v>20.656947128051996</v>
      </c>
      <c r="T20" s="66">
        <f t="shared" si="7"/>
        <v>53.609696118039707</v>
      </c>
      <c r="U20" s="65">
        <f t="shared" si="8"/>
        <v>0</v>
      </c>
      <c r="V20" s="66">
        <f t="shared" si="9"/>
        <v>6.9910416300720195</v>
      </c>
      <c r="W20" s="66">
        <f t="shared" si="10"/>
        <v>18.443702792903569</v>
      </c>
      <c r="X20" s="66">
        <f t="shared" si="11"/>
        <v>0.21078517477604078</v>
      </c>
      <c r="Y20" s="66">
        <f t="shared" si="12"/>
        <v>0</v>
      </c>
      <c r="Z20" s="65">
        <f t="shared" si="13"/>
        <v>8.7827156156683656E-2</v>
      </c>
      <c r="AA20" s="50">
        <f t="shared" si="14"/>
        <v>100</v>
      </c>
      <c r="AC20" s="48">
        <f t="shared" si="15"/>
        <v>-1</v>
      </c>
      <c r="AD20" s="67">
        <f t="shared" si="18"/>
        <v>20.700580883647248</v>
      </c>
      <c r="AE20" s="66">
        <f t="shared" si="19"/>
        <v>53.722936102798812</v>
      </c>
      <c r="AF20" s="65">
        <f t="shared" si="20"/>
        <v>0</v>
      </c>
      <c r="AG20" s="67">
        <f t="shared" si="21"/>
        <v>7.0058088364724522</v>
      </c>
      <c r="AH20" s="66">
        <f t="shared" si="22"/>
        <v>18.48266150325647</v>
      </c>
      <c r="AI20" s="66">
        <v>0</v>
      </c>
      <c r="AJ20" s="66">
        <f t="shared" si="23"/>
        <v>0</v>
      </c>
      <c r="AK20" s="65">
        <f t="shared" si="24"/>
        <v>8.8012673825030807E-2</v>
      </c>
      <c r="AL20" s="64">
        <f t="shared" si="17"/>
        <v>100.00000000000001</v>
      </c>
    </row>
    <row r="21" spans="1:38" x14ac:dyDescent="0.35">
      <c r="A21" s="58" t="s">
        <v>56</v>
      </c>
      <c r="B21" s="57">
        <v>-0.5</v>
      </c>
      <c r="C21" s="62">
        <v>48.62</v>
      </c>
      <c r="D21" s="55">
        <f t="shared" si="2"/>
        <v>11.221640085858699</v>
      </c>
      <c r="E21" s="54">
        <f>SUM(D6:D21)</f>
        <v>59.147875458720875</v>
      </c>
      <c r="G21" s="70">
        <f t="shared" si="3"/>
        <v>-0.5</v>
      </c>
      <c r="H21" s="53">
        <v>8.58</v>
      </c>
      <c r="I21" s="52">
        <v>28.64</v>
      </c>
      <c r="J21" s="51">
        <v>0</v>
      </c>
      <c r="K21" s="52">
        <v>3.44</v>
      </c>
      <c r="L21" s="52">
        <v>7.77</v>
      </c>
      <c r="M21" s="52">
        <v>0.13</v>
      </c>
      <c r="N21" s="52">
        <v>0.01</v>
      </c>
      <c r="O21" s="51">
        <v>0.14000000000000001</v>
      </c>
      <c r="P21" s="69">
        <f t="shared" si="4"/>
        <v>48.709999999999994</v>
      </c>
      <c r="Q21" s="68"/>
      <c r="R21" s="48">
        <f t="shared" si="5"/>
        <v>-0.5</v>
      </c>
      <c r="S21" s="67">
        <f t="shared" si="6"/>
        <v>17.614452884417986</v>
      </c>
      <c r="T21" s="66">
        <f t="shared" si="7"/>
        <v>58.796961609525773</v>
      </c>
      <c r="U21" s="65">
        <f t="shared" si="8"/>
        <v>0</v>
      </c>
      <c r="V21" s="66">
        <f t="shared" si="9"/>
        <v>7.0622048860603579</v>
      </c>
      <c r="W21" s="66">
        <f t="shared" si="10"/>
        <v>15.95154998973517</v>
      </c>
      <c r="X21" s="66">
        <f t="shared" si="11"/>
        <v>0.26688564976390888</v>
      </c>
      <c r="Y21" s="66">
        <f t="shared" si="12"/>
        <v>2.0529665366454529E-2</v>
      </c>
      <c r="Z21" s="65">
        <f t="shared" si="13"/>
        <v>0.28741531513036345</v>
      </c>
      <c r="AA21" s="50">
        <f t="shared" si="14"/>
        <v>100.00000000000001</v>
      </c>
      <c r="AC21" s="48">
        <f t="shared" si="15"/>
        <v>-0.5</v>
      </c>
      <c r="AD21" s="67">
        <f t="shared" si="18"/>
        <v>17.661589131329762</v>
      </c>
      <c r="AE21" s="66">
        <f t="shared" si="19"/>
        <v>58.954302181967883</v>
      </c>
      <c r="AF21" s="65">
        <f t="shared" si="20"/>
        <v>0</v>
      </c>
      <c r="AG21" s="67">
        <f t="shared" si="21"/>
        <v>7.0811033347056398</v>
      </c>
      <c r="AH21" s="66">
        <f t="shared" si="22"/>
        <v>15.994236311239193</v>
      </c>
      <c r="AI21" s="66">
        <v>0</v>
      </c>
      <c r="AJ21" s="66">
        <f t="shared" si="23"/>
        <v>2.0584602717167558E-2</v>
      </c>
      <c r="AK21" s="65">
        <f t="shared" si="24"/>
        <v>0.28818443804034588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36.75</v>
      </c>
      <c r="D22" s="55">
        <f t="shared" si="2"/>
        <v>8.4820089089943895</v>
      </c>
      <c r="E22" s="54">
        <f>SUM(D6:D22)</f>
        <v>67.629884367715263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29.66</v>
      </c>
      <c r="D23" s="55">
        <f t="shared" si="2"/>
        <v>6.8456158977081252</v>
      </c>
      <c r="E23" s="54">
        <f>SUM(D6:D23)</f>
        <v>74.475500265423392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23.09</v>
      </c>
      <c r="D24" s="55">
        <f t="shared" si="2"/>
        <v>5.329240427447087</v>
      </c>
      <c r="E24" s="54">
        <f>SUM(D6:D24)</f>
        <v>79.804740692870482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17.989999999999998</v>
      </c>
      <c r="D25" s="55">
        <f t="shared" si="2"/>
        <v>4.1521453135458248</v>
      </c>
      <c r="E25" s="54">
        <f>SUM(D6:D25)</f>
        <v>83.956886006416312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15.47</v>
      </c>
      <c r="D26" s="55">
        <f t="shared" si="2"/>
        <v>3.5705218455004952</v>
      </c>
      <c r="E26" s="54">
        <f>SUM(D6:D26)</f>
        <v>87.527407851916806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10.72</v>
      </c>
      <c r="D27" s="55">
        <f t="shared" si="2"/>
        <v>2.4742077688277511</v>
      </c>
      <c r="E27" s="54">
        <f>SUM(D7:D27)</f>
        <v>90.001615620744559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9.58</v>
      </c>
      <c r="D28" s="55">
        <f t="shared" si="2"/>
        <v>2.2110923904262925</v>
      </c>
      <c r="E28" s="54">
        <f>SUM(D7:D28)</f>
        <v>92.212708011170847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8.11</v>
      </c>
      <c r="D29" s="55">
        <f t="shared" si="2"/>
        <v>1.8718120340665168</v>
      </c>
      <c r="E29" s="54">
        <f>SUM(D7:D29)</f>
        <v>94.084520045237369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9.4700000000000006</v>
      </c>
      <c r="D30" s="55">
        <f t="shared" si="2"/>
        <v>2.1857040644401868</v>
      </c>
      <c r="E30" s="54">
        <f>SUM(D7:D30)</f>
        <v>96.270224109677557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16.16</v>
      </c>
      <c r="D31" s="55">
        <f t="shared" si="2"/>
        <v>3.729775890322431</v>
      </c>
      <c r="E31" s="54">
        <f>SUM(D7:D31)</f>
        <v>99.999999999999986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99.999999999999986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99.999999999999986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43.489999999999995</v>
      </c>
      <c r="I34">
        <f t="shared" ref="I34:O34" si="26">SUM(I7:I33)</f>
        <v>122.97999999999999</v>
      </c>
      <c r="J34">
        <f t="shared" si="26"/>
        <v>0</v>
      </c>
      <c r="K34">
        <f t="shared" si="26"/>
        <v>14.92</v>
      </c>
      <c r="L34">
        <f t="shared" si="26"/>
        <v>73.94</v>
      </c>
      <c r="M34">
        <f t="shared" si="26"/>
        <v>0.58000000000000007</v>
      </c>
      <c r="N34">
        <f t="shared" si="26"/>
        <v>0.01</v>
      </c>
      <c r="O34">
        <f t="shared" si="26"/>
        <v>0.42000000000000004</v>
      </c>
      <c r="R34" s="28"/>
    </row>
    <row r="35" spans="1:38" x14ac:dyDescent="0.35">
      <c r="O35">
        <f>100*O34/B4</f>
        <v>9.6937244674221615E-2</v>
      </c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9" x14ac:dyDescent="0.35">
      <c r="A67" s="5" t="s">
        <v>27</v>
      </c>
      <c r="B67" s="26"/>
      <c r="C67" s="2"/>
      <c r="D67" s="2"/>
    </row>
    <row r="68" spans="1:9" x14ac:dyDescent="0.35">
      <c r="A68" s="25" t="s">
        <v>42</v>
      </c>
      <c r="B68" s="25"/>
      <c r="C68" s="2"/>
      <c r="D68" s="2"/>
    </row>
    <row r="69" spans="1:9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-4.5536979810465592</v>
      </c>
      <c r="D69" s="2"/>
    </row>
    <row r="70" spans="1:9" x14ac:dyDescent="0.35">
      <c r="A70" s="24" t="s">
        <v>41</v>
      </c>
      <c r="B70" s="23">
        <v>16</v>
      </c>
      <c r="C70" s="18">
        <f t="shared" si="27"/>
        <v>-2.4579668508287291</v>
      </c>
      <c r="D70" s="2"/>
    </row>
    <row r="71" spans="1:9" x14ac:dyDescent="0.35">
      <c r="A71" s="24" t="s">
        <v>41</v>
      </c>
      <c r="B71" s="23">
        <v>25</v>
      </c>
      <c r="C71" s="18">
        <f t="shared" si="27"/>
        <v>-1.9395578794781527</v>
      </c>
      <c r="D71" s="2"/>
    </row>
    <row r="72" spans="1:9" x14ac:dyDescent="0.35">
      <c r="A72" s="24" t="s">
        <v>41</v>
      </c>
      <c r="B72" s="23">
        <v>50</v>
      </c>
      <c r="C72" s="18">
        <f t="shared" si="27"/>
        <v>-0.90759975318798813</v>
      </c>
      <c r="D72" s="2"/>
    </row>
    <row r="73" spans="1:9" x14ac:dyDescent="0.35">
      <c r="A73" s="24" t="s">
        <v>41</v>
      </c>
      <c r="B73" s="23">
        <v>75</v>
      </c>
      <c r="C73" s="18">
        <f t="shared" si="27"/>
        <v>0.54920961455175554</v>
      </c>
      <c r="D73" s="2"/>
    </row>
    <row r="74" spans="1:9" x14ac:dyDescent="0.35">
      <c r="A74" s="24" t="s">
        <v>41</v>
      </c>
      <c r="B74" s="23">
        <v>84</v>
      </c>
      <c r="C74" s="18">
        <f t="shared" si="27"/>
        <v>1.5060374919198463</v>
      </c>
      <c r="D74" s="2"/>
    </row>
    <row r="75" spans="1:9" x14ac:dyDescent="0.35">
      <c r="A75" s="24" t="s">
        <v>41</v>
      </c>
      <c r="B75" s="23">
        <v>95</v>
      </c>
      <c r="C75" s="18">
        <f t="shared" si="27"/>
        <v>3.7094244984160536</v>
      </c>
      <c r="D75" s="2"/>
    </row>
    <row r="76" spans="1:9" x14ac:dyDescent="0.35">
      <c r="A76" s="18"/>
      <c r="B76" s="22"/>
      <c r="C76" s="2"/>
      <c r="D76" s="2"/>
    </row>
    <row r="77" spans="1:9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47.92623537286218</v>
      </c>
    </row>
    <row r="78" spans="1:9" x14ac:dyDescent="0.35">
      <c r="A78" s="20" t="s">
        <v>39</v>
      </c>
      <c r="B78">
        <f>SUM(C11:C20)/SUM(C7:C33)</f>
        <v>0.4792623537286218</v>
      </c>
      <c r="D78" s="19" t="s">
        <v>6</v>
      </c>
      <c r="E78" s="18">
        <f>SUM($D$21:$D$30)</f>
        <v>48.343988736815369</v>
      </c>
    </row>
    <row r="79" spans="1:9" x14ac:dyDescent="0.35">
      <c r="A79" s="20" t="s">
        <v>38</v>
      </c>
      <c r="B79">
        <f>SUM(C21:C33)/SUM(C7:C33)</f>
        <v>0.52073764627137797</v>
      </c>
      <c r="D79" s="19" t="s">
        <v>5</v>
      </c>
      <c r="E79" s="18">
        <f>SUM($D$31:$D$33)</f>
        <v>3.729775890322431</v>
      </c>
    </row>
    <row r="80" spans="1:9" x14ac:dyDescent="0.35">
      <c r="A80" s="11"/>
      <c r="B80" s="8"/>
      <c r="D80" s="2"/>
      <c r="E80" s="2"/>
      <c r="H80" t="s">
        <v>121</v>
      </c>
      <c r="I80" t="s">
        <v>122</v>
      </c>
    </row>
    <row r="81" spans="1:9" x14ac:dyDescent="0.35">
      <c r="A81" s="16" t="s">
        <v>4</v>
      </c>
      <c r="B81">
        <f>100*SUM(H7:J33)/SUM(P7:P33)</f>
        <v>64.941093859717583</v>
      </c>
      <c r="D81" s="16" t="s">
        <v>4</v>
      </c>
      <c r="E81">
        <f>100*SUM(H7:J33)/SUM(P7:P33)</f>
        <v>64.941093859717583</v>
      </c>
      <c r="G81" s="17" t="s">
        <v>2</v>
      </c>
      <c r="H81">
        <f>100*SUM(H7:H33)/(SUM(P7:P33)-SUM(K7:O33))</f>
        <v>26.124827296209528</v>
      </c>
      <c r="I81">
        <f>100*SUM(S13:S21)/(SUM(AA13:AA21)-SUM(V13:Z21))</f>
        <v>24.045912115286715</v>
      </c>
    </row>
    <row r="82" spans="1:9" x14ac:dyDescent="0.35">
      <c r="A82" s="16" t="s">
        <v>0</v>
      </c>
      <c r="B82">
        <f>100*SUM(K7:L33)/SUM(P7:P33)</f>
        <v>34.664898182101901</v>
      </c>
      <c r="D82" s="16" t="s">
        <v>0</v>
      </c>
      <c r="E82">
        <f>100*SUM(K7:L33)/SUM(P7:P33)</f>
        <v>34.664898182101901</v>
      </c>
      <c r="G82" s="17" t="s">
        <v>1</v>
      </c>
      <c r="H82">
        <f>100*SUM(I7:J33)/(SUM(P7:P33)-SUM(M7:N33))</f>
        <v>48.086021505376344</v>
      </c>
    </row>
    <row r="83" spans="1:9" x14ac:dyDescent="0.35">
      <c r="A83" s="16" t="s">
        <v>3</v>
      </c>
      <c r="B83">
        <f>100*SUM(O7:O33)/SUM(P7:P33)</f>
        <v>0.16384489350081927</v>
      </c>
      <c r="D83" s="16" t="s">
        <v>37</v>
      </c>
      <c r="E83">
        <f>100*SUM(M7:N33)/SUM(P7:P33)</f>
        <v>0.23016306467972231</v>
      </c>
      <c r="G83" s="17" t="s">
        <v>0</v>
      </c>
      <c r="H83">
        <f>100*SUM(K7:L33)/(SUM(P7:P33)-SUM(M7:N33))</f>
        <v>34.744868035190621</v>
      </c>
    </row>
    <row r="85" spans="1:9" x14ac:dyDescent="0.35">
      <c r="A85" s="16" t="s">
        <v>36</v>
      </c>
      <c r="B85" s="2"/>
      <c r="C85" s="2"/>
      <c r="D85" s="13">
        <f>(C70+C74+C72)/3</f>
        <v>-0.61984303736562374</v>
      </c>
    </row>
    <row r="86" spans="1:9" x14ac:dyDescent="0.35">
      <c r="A86" s="14" t="s">
        <v>35</v>
      </c>
      <c r="B86" s="14"/>
      <c r="C86" s="14"/>
      <c r="D86" s="7">
        <f>C72</f>
        <v>-0.90759975318798813</v>
      </c>
    </row>
    <row r="87" spans="1:9" x14ac:dyDescent="0.35">
      <c r="A87" s="14" t="s">
        <v>34</v>
      </c>
      <c r="B87" s="14"/>
      <c r="C87" s="14"/>
      <c r="D87" s="7">
        <f>(C74-C70)/2</f>
        <v>1.9820021713742877</v>
      </c>
    </row>
    <row r="88" spans="1:9" x14ac:dyDescent="0.35">
      <c r="A88" s="15" t="s">
        <v>33</v>
      </c>
      <c r="B88" s="14"/>
      <c r="C88" s="14"/>
      <c r="D88" s="13">
        <f>(C74+C70-D86)/D87</f>
        <v>-2.2366073237022395E-2</v>
      </c>
    </row>
    <row r="89" spans="1:9" x14ac:dyDescent="0.35">
      <c r="A89" s="3" t="s">
        <v>32</v>
      </c>
      <c r="B89" s="12"/>
      <c r="C89" s="11"/>
      <c r="D89" s="7">
        <f>((C74-C70)/4)+((C75-C69)/6.6)</f>
        <v>2.2429893401511762</v>
      </c>
    </row>
    <row r="90" spans="1:9" x14ac:dyDescent="0.35">
      <c r="A90" s="3" t="s">
        <v>31</v>
      </c>
      <c r="B90" s="10"/>
      <c r="C90" s="10"/>
      <c r="D90" s="7">
        <f>((C70+C74-(2*C72))/(2*(C74-C70)))+((C69+C75-(2*C72))/(2*(C75-C69)))</f>
        <v>0.16763920064714444</v>
      </c>
    </row>
    <row r="91" spans="1:9" x14ac:dyDescent="0.35">
      <c r="A91" s="3" t="s">
        <v>30</v>
      </c>
      <c r="B91" s="9"/>
      <c r="C91" s="8"/>
      <c r="D91" s="7">
        <f>(C74-C69)/(2.44*(C73-C71))</f>
        <v>0.99788274743053107</v>
      </c>
    </row>
    <row r="92" spans="1:9" x14ac:dyDescent="0.35">
      <c r="A92" s="6" t="s">
        <v>29</v>
      </c>
      <c r="B92" s="6"/>
      <c r="C92" s="5"/>
      <c r="D92" s="7">
        <f>(C70+C72+C74)/3</f>
        <v>-0.61984303736562374</v>
      </c>
    </row>
    <row r="93" spans="1:9" x14ac:dyDescent="0.35">
      <c r="A93" s="6"/>
      <c r="B93" s="6"/>
      <c r="C93" s="5"/>
      <c r="D93" s="4"/>
    </row>
    <row r="94" spans="1:9" x14ac:dyDescent="0.35">
      <c r="A94" s="3" t="s">
        <v>28</v>
      </c>
      <c r="B94" s="2"/>
      <c r="C94" s="2"/>
      <c r="D94" s="2">
        <f>(C70+C74)/2</f>
        <v>-0.47596467945444143</v>
      </c>
    </row>
    <row r="95" spans="1:9" x14ac:dyDescent="0.35">
      <c r="A95" s="2" t="s">
        <v>9</v>
      </c>
      <c r="B95" s="2"/>
      <c r="C95" s="2"/>
      <c r="D95" s="1">
        <f>100-E23</f>
        <v>25.524499734576608</v>
      </c>
    </row>
    <row r="96" spans="1:9" x14ac:dyDescent="0.35">
      <c r="A96" s="2" t="s">
        <v>8</v>
      </c>
      <c r="B96" s="2"/>
      <c r="C96" s="2"/>
      <c r="D96" s="1">
        <f>100-E30</f>
        <v>3.7297758903224434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MAY190405_4_aggr</v>
      </c>
      <c r="E2" s="169"/>
      <c r="G2" s="109" t="s">
        <v>90</v>
      </c>
      <c r="H2" s="108" t="str">
        <f ca="1">D2</f>
        <v>MAY190405_4_aggr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v>433.2700000000001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Q4" s="116" t="s">
        <v>110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Q7" s="115">
        <f>100*(M7/B$4)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3" si="10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Q8" s="115">
        <f t="shared" ref="Q8:Q33" si="11">100*(M8/B$4)</f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Q9" s="115">
        <f t="shared" si="11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Q10" s="115">
        <f t="shared" si="11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10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Q11" s="115">
        <f t="shared" si="11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10"/>
        <v>0</v>
      </c>
      <c r="E12" s="54">
        <f>SUM(D6:D12)</f>
        <v>0</v>
      </c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Q12" s="115">
        <f t="shared" si="11"/>
        <v>0</v>
      </c>
      <c r="R12" s="48">
        <f t="shared" si="4"/>
        <v>-5</v>
      </c>
      <c r="S12" s="47" t="e">
        <f t="shared" si="5"/>
        <v>#DIV/0!</v>
      </c>
      <c r="T12" s="46" t="e">
        <f t="shared" si="5"/>
        <v>#DIV/0!</v>
      </c>
      <c r="U12" s="45" t="e">
        <f t="shared" si="5"/>
        <v>#DIV/0!</v>
      </c>
      <c r="V12" s="46" t="e">
        <f t="shared" si="5"/>
        <v>#DIV/0!</v>
      </c>
      <c r="W12" s="46" t="e">
        <f t="shared" si="5"/>
        <v>#DIV/0!</v>
      </c>
      <c r="X12" s="46" t="e">
        <f t="shared" si="5"/>
        <v>#DIV/0!</v>
      </c>
      <c r="Y12" s="46" t="e">
        <f t="shared" si="5"/>
        <v>#DIV/0!</v>
      </c>
      <c r="Z12" s="45" t="e">
        <f t="shared" si="5"/>
        <v>#DIV/0!</v>
      </c>
      <c r="AA12" s="49" t="e">
        <f t="shared" si="6"/>
        <v>#DIV/0!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62">
        <v>24.27</v>
      </c>
      <c r="D13" s="55">
        <f t="shared" si="10"/>
        <v>5.6015879243889479</v>
      </c>
      <c r="E13" s="54">
        <f>SUM(D7:D13)</f>
        <v>5.6015879243889479</v>
      </c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24.38</v>
      </c>
      <c r="M13" s="60">
        <v>0</v>
      </c>
      <c r="N13" s="60">
        <v>0</v>
      </c>
      <c r="O13" s="60">
        <v>0</v>
      </c>
      <c r="P13" s="50">
        <f t="shared" si="3"/>
        <v>24.38</v>
      </c>
      <c r="Q13" s="115">
        <f t="shared" si="11"/>
        <v>0</v>
      </c>
      <c r="R13" s="48">
        <f t="shared" si="4"/>
        <v>-4.5</v>
      </c>
      <c r="S13" s="47">
        <f t="shared" si="5"/>
        <v>0</v>
      </c>
      <c r="T13" s="46">
        <f t="shared" si="5"/>
        <v>0</v>
      </c>
      <c r="U13" s="45">
        <f t="shared" si="5"/>
        <v>0</v>
      </c>
      <c r="V13" s="46">
        <f t="shared" si="5"/>
        <v>0</v>
      </c>
      <c r="W13" s="46">
        <f t="shared" si="5"/>
        <v>100</v>
      </c>
      <c r="X13" s="46">
        <f t="shared" si="5"/>
        <v>0</v>
      </c>
      <c r="Y13" s="46">
        <f t="shared" si="5"/>
        <v>0</v>
      </c>
      <c r="Z13" s="45">
        <f t="shared" si="5"/>
        <v>0</v>
      </c>
      <c r="AA13" s="49">
        <f t="shared" si="6"/>
        <v>100</v>
      </c>
      <c r="AC13" s="48">
        <f t="shared" si="7"/>
        <v>-4.5</v>
      </c>
      <c r="AD13" s="47">
        <f t="shared" si="8"/>
        <v>0</v>
      </c>
      <c r="AE13" s="46">
        <f t="shared" si="8"/>
        <v>0</v>
      </c>
      <c r="AF13" s="45">
        <f t="shared" si="8"/>
        <v>0</v>
      </c>
      <c r="AG13" s="47">
        <f t="shared" si="8"/>
        <v>0</v>
      </c>
      <c r="AH13" s="46">
        <f t="shared" si="8"/>
        <v>100</v>
      </c>
      <c r="AI13" s="46">
        <f t="shared" si="8"/>
        <v>0</v>
      </c>
      <c r="AJ13" s="46">
        <f t="shared" si="8"/>
        <v>0</v>
      </c>
      <c r="AK13" s="45">
        <f t="shared" si="8"/>
        <v>0</v>
      </c>
      <c r="AL13" s="44">
        <f t="shared" si="9"/>
        <v>100</v>
      </c>
    </row>
    <row r="14" spans="1:38" x14ac:dyDescent="0.35">
      <c r="A14" s="58" t="s">
        <v>63</v>
      </c>
      <c r="B14" s="57">
        <v>-4</v>
      </c>
      <c r="C14" s="62">
        <v>7.5</v>
      </c>
      <c r="D14" s="55">
        <f t="shared" si="10"/>
        <v>1.7310222263253856</v>
      </c>
      <c r="E14" s="54">
        <f>SUM(D8:D14)</f>
        <v>7.3326101507143333</v>
      </c>
      <c r="G14" s="48">
        <f t="shared" si="2"/>
        <v>-4</v>
      </c>
      <c r="H14" s="61">
        <v>0</v>
      </c>
      <c r="I14" s="60">
        <v>7.51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7.51</v>
      </c>
      <c r="Q14" s="115">
        <f t="shared" si="11"/>
        <v>0</v>
      </c>
      <c r="R14" s="48">
        <f t="shared" si="4"/>
        <v>-4</v>
      </c>
      <c r="S14" s="47">
        <f t="shared" si="5"/>
        <v>0</v>
      </c>
      <c r="T14" s="46">
        <f t="shared" si="5"/>
        <v>100</v>
      </c>
      <c r="U14" s="45">
        <f t="shared" si="5"/>
        <v>0</v>
      </c>
      <c r="V14" s="46">
        <f t="shared" si="5"/>
        <v>0</v>
      </c>
      <c r="W14" s="46">
        <f t="shared" si="5"/>
        <v>0</v>
      </c>
      <c r="X14" s="46">
        <f t="shared" si="5"/>
        <v>0</v>
      </c>
      <c r="Y14" s="46">
        <f t="shared" si="5"/>
        <v>0</v>
      </c>
      <c r="Z14" s="45">
        <f t="shared" si="5"/>
        <v>0</v>
      </c>
      <c r="AA14" s="49">
        <f t="shared" si="6"/>
        <v>100</v>
      </c>
      <c r="AC14" s="48">
        <f t="shared" si="7"/>
        <v>-4</v>
      </c>
      <c r="AD14" s="47">
        <f t="shared" si="8"/>
        <v>0</v>
      </c>
      <c r="AE14" s="46">
        <f t="shared" si="8"/>
        <v>100</v>
      </c>
      <c r="AF14" s="45">
        <f t="shared" si="8"/>
        <v>0</v>
      </c>
      <c r="AG14" s="47">
        <f t="shared" si="8"/>
        <v>0</v>
      </c>
      <c r="AH14" s="46">
        <f t="shared" si="8"/>
        <v>0</v>
      </c>
      <c r="AI14" s="46">
        <f t="shared" si="8"/>
        <v>0</v>
      </c>
      <c r="AJ14" s="46">
        <f t="shared" si="8"/>
        <v>0</v>
      </c>
      <c r="AK14" s="45">
        <f t="shared" si="8"/>
        <v>0</v>
      </c>
      <c r="AL14" s="44">
        <f t="shared" si="9"/>
        <v>100</v>
      </c>
    </row>
    <row r="15" spans="1:38" x14ac:dyDescent="0.35">
      <c r="A15" s="58" t="s">
        <v>62</v>
      </c>
      <c r="B15" s="57">
        <v>-3.5</v>
      </c>
      <c r="C15" s="62">
        <v>4.79</v>
      </c>
      <c r="D15" s="55">
        <f t="shared" si="10"/>
        <v>1.1055461952131462</v>
      </c>
      <c r="E15" s="54">
        <f>SUM(D6:D15)</f>
        <v>8.4381563459274798</v>
      </c>
      <c r="G15" s="48">
        <f t="shared" si="2"/>
        <v>-3.5</v>
      </c>
      <c r="H15" s="61">
        <v>1.59</v>
      </c>
      <c r="I15" s="60">
        <v>0</v>
      </c>
      <c r="J15" s="59">
        <v>0</v>
      </c>
      <c r="K15" s="60">
        <v>0</v>
      </c>
      <c r="L15" s="60">
        <v>3.24</v>
      </c>
      <c r="M15" s="60">
        <v>0</v>
      </c>
      <c r="N15" s="60">
        <v>0</v>
      </c>
      <c r="O15" s="59">
        <v>0</v>
      </c>
      <c r="P15" s="50">
        <f t="shared" si="3"/>
        <v>4.83</v>
      </c>
      <c r="Q15" s="115">
        <f t="shared" si="11"/>
        <v>0</v>
      </c>
      <c r="R15" s="48">
        <f t="shared" si="4"/>
        <v>-3.5</v>
      </c>
      <c r="S15" s="67">
        <f t="shared" si="5"/>
        <v>32.919254658385093</v>
      </c>
      <c r="T15" s="66">
        <f t="shared" si="5"/>
        <v>0</v>
      </c>
      <c r="U15" s="65">
        <f t="shared" si="5"/>
        <v>0</v>
      </c>
      <c r="V15" s="66">
        <f t="shared" si="5"/>
        <v>0</v>
      </c>
      <c r="W15" s="66">
        <f t="shared" si="5"/>
        <v>67.0807453416149</v>
      </c>
      <c r="X15" s="66">
        <f t="shared" si="5"/>
        <v>0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>
        <f t="shared" ref="AD15:AD33" si="12">S15*100/(SUM($S15:$W15)+SUM($Y15:$Z15))</f>
        <v>32.919254658385093</v>
      </c>
      <c r="AE15" s="66">
        <f t="shared" ref="AE15:AI33" si="13">T15*100/(SUM($S15:$W15)+SUM($Y15:$Z15))</f>
        <v>0</v>
      </c>
      <c r="AF15" s="65">
        <f t="shared" si="13"/>
        <v>0</v>
      </c>
      <c r="AG15" s="67">
        <f t="shared" si="13"/>
        <v>0</v>
      </c>
      <c r="AH15" s="66">
        <f t="shared" si="13"/>
        <v>67.0807453416149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9"/>
        <v>100</v>
      </c>
    </row>
    <row r="16" spans="1:38" x14ac:dyDescent="0.35">
      <c r="A16" s="71" t="s">
        <v>61</v>
      </c>
      <c r="B16" s="57">
        <v>-3</v>
      </c>
      <c r="C16" s="62">
        <v>12.64</v>
      </c>
      <c r="D16" s="55">
        <f t="shared" si="10"/>
        <v>2.9173494587670499</v>
      </c>
      <c r="E16" s="54">
        <f>SUM(D6:D16)</f>
        <v>11.355505804694531</v>
      </c>
      <c r="G16" s="48">
        <f t="shared" si="2"/>
        <v>-3</v>
      </c>
      <c r="H16" s="61">
        <v>1.0900000000000001</v>
      </c>
      <c r="I16" s="60">
        <v>7.29</v>
      </c>
      <c r="J16" s="59">
        <v>0</v>
      </c>
      <c r="K16" s="60">
        <v>0</v>
      </c>
      <c r="L16" s="60">
        <v>4.28</v>
      </c>
      <c r="M16" s="60">
        <v>0</v>
      </c>
      <c r="N16" s="60">
        <v>0</v>
      </c>
      <c r="O16" s="59">
        <v>0</v>
      </c>
      <c r="P16" s="50">
        <f t="shared" si="3"/>
        <v>12.66</v>
      </c>
      <c r="Q16" s="115">
        <f t="shared" si="11"/>
        <v>0</v>
      </c>
      <c r="R16" s="48">
        <f t="shared" si="4"/>
        <v>-3</v>
      </c>
      <c r="S16" s="67">
        <f t="shared" si="5"/>
        <v>8.6097946287519758</v>
      </c>
      <c r="T16" s="66">
        <f t="shared" si="5"/>
        <v>57.582938388625593</v>
      </c>
      <c r="U16" s="65">
        <f t="shared" si="5"/>
        <v>0</v>
      </c>
      <c r="V16" s="66">
        <f t="shared" si="5"/>
        <v>0</v>
      </c>
      <c r="W16" s="66">
        <f t="shared" si="5"/>
        <v>33.80726698262243</v>
      </c>
      <c r="X16" s="66">
        <f t="shared" si="5"/>
        <v>0</v>
      </c>
      <c r="Y16" s="66">
        <f t="shared" si="5"/>
        <v>0</v>
      </c>
      <c r="Z16" s="65">
        <f t="shared" si="5"/>
        <v>0</v>
      </c>
      <c r="AA16" s="50">
        <f t="shared" si="6"/>
        <v>100</v>
      </c>
      <c r="AC16" s="48">
        <f t="shared" si="7"/>
        <v>-3</v>
      </c>
      <c r="AD16" s="67">
        <f t="shared" si="12"/>
        <v>8.6097946287519758</v>
      </c>
      <c r="AE16" s="66">
        <f t="shared" si="13"/>
        <v>57.582938388625593</v>
      </c>
      <c r="AF16" s="65">
        <f t="shared" si="13"/>
        <v>0</v>
      </c>
      <c r="AG16" s="67">
        <f t="shared" si="13"/>
        <v>0</v>
      </c>
      <c r="AH16" s="66">
        <f t="shared" si="13"/>
        <v>33.80726698262243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100</v>
      </c>
    </row>
    <row r="17" spans="1:38" x14ac:dyDescent="0.35">
      <c r="A17" s="71" t="s">
        <v>60</v>
      </c>
      <c r="B17" s="57">
        <v>-2.5</v>
      </c>
      <c r="C17" s="62">
        <v>17.079999999999998</v>
      </c>
      <c r="D17" s="55">
        <f t="shared" si="10"/>
        <v>3.9421146167516774</v>
      </c>
      <c r="E17" s="54">
        <f>SUM(D6:D17)</f>
        <v>15.297620421446208</v>
      </c>
      <c r="G17" s="48">
        <f t="shared" si="2"/>
        <v>-2.5</v>
      </c>
      <c r="H17" s="61">
        <v>1.4900000000000002</v>
      </c>
      <c r="I17" s="60">
        <v>9.6300000000000008</v>
      </c>
      <c r="J17" s="59">
        <v>0</v>
      </c>
      <c r="K17" s="60">
        <v>1.9</v>
      </c>
      <c r="L17" s="60">
        <v>4.0599999999999996</v>
      </c>
      <c r="M17" s="60">
        <v>0</v>
      </c>
      <c r="N17" s="60">
        <v>0</v>
      </c>
      <c r="O17" s="59">
        <v>0</v>
      </c>
      <c r="P17" s="50">
        <f t="shared" si="3"/>
        <v>17.080000000000002</v>
      </c>
      <c r="Q17" s="115">
        <f t="shared" si="11"/>
        <v>0</v>
      </c>
      <c r="R17" s="48">
        <f t="shared" si="4"/>
        <v>-2.5</v>
      </c>
      <c r="S17" s="67">
        <f t="shared" si="5"/>
        <v>8.7236533957845435</v>
      </c>
      <c r="T17" s="66">
        <f t="shared" si="5"/>
        <v>56.381733021077281</v>
      </c>
      <c r="U17" s="65">
        <f t="shared" si="5"/>
        <v>0</v>
      </c>
      <c r="V17" s="66">
        <f t="shared" si="5"/>
        <v>11.124121779859484</v>
      </c>
      <c r="W17" s="66">
        <f t="shared" si="5"/>
        <v>23.770491803278684</v>
      </c>
      <c r="X17" s="66">
        <f t="shared" si="5"/>
        <v>0</v>
      </c>
      <c r="Y17" s="66">
        <f t="shared" si="5"/>
        <v>0</v>
      </c>
      <c r="Z17" s="65">
        <f t="shared" si="5"/>
        <v>0</v>
      </c>
      <c r="AA17" s="50">
        <f t="shared" si="6"/>
        <v>99.999999999999986</v>
      </c>
      <c r="AC17" s="48">
        <f t="shared" si="7"/>
        <v>-2.5</v>
      </c>
      <c r="AD17" s="67">
        <f t="shared" si="12"/>
        <v>8.7236533957845452</v>
      </c>
      <c r="AE17" s="66">
        <f t="shared" si="13"/>
        <v>56.381733021077288</v>
      </c>
      <c r="AF17" s="65">
        <f t="shared" si="13"/>
        <v>0</v>
      </c>
      <c r="AG17" s="67">
        <f t="shared" si="13"/>
        <v>11.124121779859484</v>
      </c>
      <c r="AH17" s="66">
        <f t="shared" si="13"/>
        <v>23.770491803278688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9"/>
        <v>100</v>
      </c>
    </row>
    <row r="18" spans="1:38" x14ac:dyDescent="0.35">
      <c r="A18" s="58" t="s">
        <v>59</v>
      </c>
      <c r="B18" s="57">
        <v>-2</v>
      </c>
      <c r="C18" s="62">
        <v>35.870000000000005</v>
      </c>
      <c r="D18" s="55">
        <f t="shared" si="10"/>
        <v>8.2789023011055445</v>
      </c>
      <c r="E18" s="54">
        <f>SUM(D6:D18)</f>
        <v>23.576522722551751</v>
      </c>
      <c r="G18" s="48">
        <f t="shared" si="2"/>
        <v>-2</v>
      </c>
      <c r="H18" s="61">
        <v>7.1899999999999995</v>
      </c>
      <c r="I18" s="60">
        <v>16.829999999999998</v>
      </c>
      <c r="J18" s="59">
        <v>0</v>
      </c>
      <c r="K18" s="60">
        <v>2.06</v>
      </c>
      <c r="L18" s="60">
        <v>9.4700000000000006</v>
      </c>
      <c r="M18" s="60">
        <v>0.33</v>
      </c>
      <c r="N18" s="60">
        <v>0</v>
      </c>
      <c r="O18" s="59">
        <v>0</v>
      </c>
      <c r="P18" s="50">
        <f t="shared" si="3"/>
        <v>35.879999999999995</v>
      </c>
      <c r="Q18" s="115">
        <f t="shared" si="11"/>
        <v>7.6164977958316976E-2</v>
      </c>
      <c r="R18" s="48">
        <f t="shared" si="4"/>
        <v>-2</v>
      </c>
      <c r="S18" s="67">
        <f t="shared" si="5"/>
        <v>20.039018952062431</v>
      </c>
      <c r="T18" s="66">
        <f t="shared" si="5"/>
        <v>46.906354515050168</v>
      </c>
      <c r="U18" s="65">
        <f t="shared" si="5"/>
        <v>0</v>
      </c>
      <c r="V18" s="66">
        <f t="shared" si="5"/>
        <v>5.7413600891861769</v>
      </c>
      <c r="W18" s="66">
        <f t="shared" si="5"/>
        <v>26.393534002229661</v>
      </c>
      <c r="X18" s="66">
        <f t="shared" si="5"/>
        <v>0.91973244147157207</v>
      </c>
      <c r="Y18" s="66">
        <f t="shared" si="5"/>
        <v>0</v>
      </c>
      <c r="Z18" s="65">
        <f t="shared" si="5"/>
        <v>0</v>
      </c>
      <c r="AA18" s="50">
        <f t="shared" si="6"/>
        <v>100</v>
      </c>
      <c r="AC18" s="48">
        <f t="shared" si="7"/>
        <v>-2</v>
      </c>
      <c r="AD18" s="67">
        <f t="shared" si="12"/>
        <v>20.225035161744021</v>
      </c>
      <c r="AE18" s="66">
        <f t="shared" si="13"/>
        <v>47.341772151898738</v>
      </c>
      <c r="AF18" s="65">
        <f t="shared" si="13"/>
        <v>0</v>
      </c>
      <c r="AG18" s="67">
        <f t="shared" si="13"/>
        <v>5.79465541490858</v>
      </c>
      <c r="AH18" s="66">
        <f t="shared" si="13"/>
        <v>26.638537271448669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9"/>
        <v>100</v>
      </c>
    </row>
    <row r="19" spans="1:38" x14ac:dyDescent="0.35">
      <c r="A19" s="58" t="s">
        <v>58</v>
      </c>
      <c r="B19" s="57">
        <v>-1.5</v>
      </c>
      <c r="C19" s="62">
        <v>48.29</v>
      </c>
      <c r="D19" s="55">
        <f t="shared" si="10"/>
        <v>11.145475107900381</v>
      </c>
      <c r="E19" s="54">
        <f>SUM(D6:D19)</f>
        <v>34.721997830452132</v>
      </c>
      <c r="G19" s="48">
        <f t="shared" si="2"/>
        <v>-1.5</v>
      </c>
      <c r="H19" s="61">
        <v>11.790000000000001</v>
      </c>
      <c r="I19" s="60">
        <v>22.56</v>
      </c>
      <c r="J19" s="59">
        <v>0</v>
      </c>
      <c r="K19" s="60">
        <v>3.54</v>
      </c>
      <c r="L19" s="60">
        <v>10.24</v>
      </c>
      <c r="M19" s="60">
        <v>0</v>
      </c>
      <c r="N19" s="60">
        <v>0</v>
      </c>
      <c r="O19" s="59">
        <v>0.23</v>
      </c>
      <c r="P19" s="50">
        <f t="shared" si="3"/>
        <v>48.36</v>
      </c>
      <c r="Q19" s="115">
        <f t="shared" si="11"/>
        <v>0</v>
      </c>
      <c r="R19" s="48">
        <f t="shared" si="4"/>
        <v>-1.5</v>
      </c>
      <c r="S19" s="67">
        <f t="shared" si="5"/>
        <v>24.379652605459057</v>
      </c>
      <c r="T19" s="66">
        <f t="shared" si="5"/>
        <v>46.650124069478906</v>
      </c>
      <c r="U19" s="65">
        <f t="shared" si="5"/>
        <v>0</v>
      </c>
      <c r="V19" s="66">
        <f t="shared" si="5"/>
        <v>7.320099255583127</v>
      </c>
      <c r="W19" s="66">
        <f t="shared" si="5"/>
        <v>21.174524400330853</v>
      </c>
      <c r="X19" s="66">
        <f t="shared" si="5"/>
        <v>0</v>
      </c>
      <c r="Y19" s="66">
        <f t="shared" si="5"/>
        <v>0</v>
      </c>
      <c r="Z19" s="65">
        <f t="shared" si="5"/>
        <v>0.47559966914805624</v>
      </c>
      <c r="AA19" s="50">
        <f t="shared" si="6"/>
        <v>100</v>
      </c>
      <c r="AC19" s="48">
        <f t="shared" si="7"/>
        <v>-1.5</v>
      </c>
      <c r="AD19" s="67">
        <f t="shared" si="12"/>
        <v>24.379652605459061</v>
      </c>
      <c r="AE19" s="66">
        <f t="shared" si="13"/>
        <v>46.650124069478906</v>
      </c>
      <c r="AF19" s="65">
        <f t="shared" si="13"/>
        <v>0</v>
      </c>
      <c r="AG19" s="67">
        <f t="shared" si="13"/>
        <v>7.320099255583127</v>
      </c>
      <c r="AH19" s="66">
        <f t="shared" si="13"/>
        <v>21.174524400330853</v>
      </c>
      <c r="AI19" s="66">
        <v>0</v>
      </c>
      <c r="AJ19" s="66">
        <f t="shared" si="14"/>
        <v>0</v>
      </c>
      <c r="AK19" s="65">
        <f t="shared" si="14"/>
        <v>0.47559966914805618</v>
      </c>
      <c r="AL19" s="64">
        <f t="shared" si="9"/>
        <v>100</v>
      </c>
    </row>
    <row r="20" spans="1:38" x14ac:dyDescent="0.35">
      <c r="A20" s="58" t="s">
        <v>57</v>
      </c>
      <c r="B20" s="57">
        <v>-1</v>
      </c>
      <c r="C20" s="62">
        <v>56.760000000000005</v>
      </c>
      <c r="D20" s="55">
        <f t="shared" si="10"/>
        <v>13.10037620883052</v>
      </c>
      <c r="E20" s="54">
        <f>SUM(D6:D20)</f>
        <v>47.82237403928265</v>
      </c>
      <c r="G20" s="48">
        <f t="shared" si="2"/>
        <v>-1</v>
      </c>
      <c r="H20" s="61">
        <v>11.76</v>
      </c>
      <c r="I20" s="60">
        <v>30.52</v>
      </c>
      <c r="J20" s="59">
        <v>0</v>
      </c>
      <c r="K20" s="60">
        <v>3.98</v>
      </c>
      <c r="L20" s="60">
        <v>10.5</v>
      </c>
      <c r="M20" s="60">
        <v>0.12</v>
      </c>
      <c r="N20" s="60">
        <v>0</v>
      </c>
      <c r="O20" s="59">
        <v>0.05</v>
      </c>
      <c r="P20" s="50">
        <f t="shared" si="3"/>
        <v>56.929999999999993</v>
      </c>
      <c r="Q20" s="115">
        <f t="shared" si="11"/>
        <v>2.7696355621206169E-2</v>
      </c>
      <c r="R20" s="48">
        <f t="shared" si="4"/>
        <v>-1</v>
      </c>
      <c r="S20" s="67">
        <f t="shared" si="5"/>
        <v>20.656947128051996</v>
      </c>
      <c r="T20" s="66">
        <f t="shared" si="5"/>
        <v>53.609696118039707</v>
      </c>
      <c r="U20" s="65">
        <f t="shared" si="5"/>
        <v>0</v>
      </c>
      <c r="V20" s="66">
        <f t="shared" si="5"/>
        <v>6.9910416300720195</v>
      </c>
      <c r="W20" s="66">
        <f t="shared" si="5"/>
        <v>18.443702792903569</v>
      </c>
      <c r="X20" s="66">
        <f t="shared" si="5"/>
        <v>0.21078517477604078</v>
      </c>
      <c r="Y20" s="66">
        <f t="shared" si="5"/>
        <v>0</v>
      </c>
      <c r="Z20" s="65">
        <f t="shared" si="5"/>
        <v>8.7827156156683656E-2</v>
      </c>
      <c r="AA20" s="50">
        <f t="shared" si="6"/>
        <v>100</v>
      </c>
      <c r="AC20" s="48">
        <f t="shared" si="7"/>
        <v>-1</v>
      </c>
      <c r="AD20" s="67">
        <f t="shared" si="12"/>
        <v>20.700580883647248</v>
      </c>
      <c r="AE20" s="66">
        <f t="shared" si="13"/>
        <v>53.722936102798812</v>
      </c>
      <c r="AF20" s="65">
        <f t="shared" si="13"/>
        <v>0</v>
      </c>
      <c r="AG20" s="67">
        <f t="shared" si="13"/>
        <v>7.0058088364724522</v>
      </c>
      <c r="AH20" s="66">
        <f t="shared" si="13"/>
        <v>18.48266150325647</v>
      </c>
      <c r="AI20" s="66">
        <v>0</v>
      </c>
      <c r="AJ20" s="66">
        <f t="shared" si="14"/>
        <v>0</v>
      </c>
      <c r="AK20" s="65">
        <f t="shared" si="14"/>
        <v>8.8012673825030807E-2</v>
      </c>
      <c r="AL20" s="64">
        <f t="shared" si="9"/>
        <v>100.00000000000001</v>
      </c>
    </row>
    <row r="21" spans="1:38" x14ac:dyDescent="0.35">
      <c r="A21" s="58" t="s">
        <v>56</v>
      </c>
      <c r="B21" s="57">
        <v>-0.5</v>
      </c>
      <c r="C21" s="62">
        <v>48.489999999999995</v>
      </c>
      <c r="D21" s="55">
        <f t="shared" si="10"/>
        <v>11.191635700602392</v>
      </c>
      <c r="E21" s="54">
        <f>SUM(D6:D21)</f>
        <v>59.01400973988504</v>
      </c>
      <c r="G21" s="70">
        <f t="shared" si="2"/>
        <v>-0.5</v>
      </c>
      <c r="H21" s="53">
        <v>8.58</v>
      </c>
      <c r="I21" s="52">
        <v>28.64</v>
      </c>
      <c r="J21" s="51">
        <v>0</v>
      </c>
      <c r="K21" s="52">
        <v>3.44</v>
      </c>
      <c r="L21" s="52">
        <v>7.77</v>
      </c>
      <c r="M21" s="52">
        <v>0.13</v>
      </c>
      <c r="N21" s="52">
        <v>0.01</v>
      </c>
      <c r="O21" s="51">
        <v>0.14000000000000001</v>
      </c>
      <c r="P21" s="69">
        <f t="shared" si="3"/>
        <v>48.709999999999994</v>
      </c>
      <c r="Q21" s="115">
        <f t="shared" si="11"/>
        <v>3.0004385256306686E-2</v>
      </c>
      <c r="R21" s="48">
        <f t="shared" si="4"/>
        <v>-0.5</v>
      </c>
      <c r="S21" s="67">
        <f t="shared" si="5"/>
        <v>17.614452884417986</v>
      </c>
      <c r="T21" s="66">
        <f t="shared" si="5"/>
        <v>58.796961609525773</v>
      </c>
      <c r="U21" s="65">
        <f t="shared" si="5"/>
        <v>0</v>
      </c>
      <c r="V21" s="66">
        <f t="shared" si="5"/>
        <v>7.0622048860603579</v>
      </c>
      <c r="W21" s="66">
        <f t="shared" si="5"/>
        <v>15.95154998973517</v>
      </c>
      <c r="X21" s="66">
        <f t="shared" si="5"/>
        <v>0.26688564976390888</v>
      </c>
      <c r="Y21" s="66">
        <f t="shared" si="5"/>
        <v>2.0529665366454529E-2</v>
      </c>
      <c r="Z21" s="65">
        <f t="shared" si="5"/>
        <v>0.28741531513036345</v>
      </c>
      <c r="AA21" s="50">
        <f t="shared" si="6"/>
        <v>100.00000000000001</v>
      </c>
      <c r="AC21" s="48">
        <f t="shared" si="7"/>
        <v>-0.5</v>
      </c>
      <c r="AD21" s="67">
        <f t="shared" si="12"/>
        <v>17.661589131329762</v>
      </c>
      <c r="AE21" s="66">
        <f t="shared" si="13"/>
        <v>58.954302181967883</v>
      </c>
      <c r="AF21" s="65">
        <f t="shared" si="13"/>
        <v>0</v>
      </c>
      <c r="AG21" s="67">
        <f t="shared" si="13"/>
        <v>7.0811033347056398</v>
      </c>
      <c r="AH21" s="66">
        <f t="shared" si="13"/>
        <v>15.994236311239193</v>
      </c>
      <c r="AI21" s="66">
        <v>0</v>
      </c>
      <c r="AJ21" s="66">
        <f t="shared" si="14"/>
        <v>2.0584602717167558E-2</v>
      </c>
      <c r="AK21" s="65">
        <f t="shared" si="14"/>
        <v>0.28818443804034588</v>
      </c>
      <c r="AL21" s="64">
        <f t="shared" si="9"/>
        <v>100</v>
      </c>
    </row>
    <row r="22" spans="1:38" x14ac:dyDescent="0.35">
      <c r="A22" s="58" t="s">
        <v>55</v>
      </c>
      <c r="B22" s="57">
        <v>0</v>
      </c>
      <c r="C22" s="62">
        <v>36.75</v>
      </c>
      <c r="D22" s="55">
        <f t="shared" si="10"/>
        <v>8.4820089089943895</v>
      </c>
      <c r="E22" s="54">
        <f>SUM(D6:D22)</f>
        <v>67.496018648879428</v>
      </c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Q22" s="115">
        <f t="shared" si="11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2">
        <v>29.66</v>
      </c>
      <c r="D23" s="55">
        <f t="shared" si="10"/>
        <v>6.8456158977081252</v>
      </c>
      <c r="E23" s="54">
        <f>SUM(D6:D23)</f>
        <v>74.341634546587557</v>
      </c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Q23" s="115">
        <f t="shared" si="11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3">
        <v>23.09</v>
      </c>
      <c r="D24" s="55">
        <f t="shared" si="10"/>
        <v>5.329240427447087</v>
      </c>
      <c r="E24" s="54">
        <f>SUM(D6:D24)</f>
        <v>79.670874974034646</v>
      </c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Q24" s="115">
        <f t="shared" si="11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2">
        <v>17.989999999999998</v>
      </c>
      <c r="D25" s="55">
        <f t="shared" si="10"/>
        <v>4.1521453135458248</v>
      </c>
      <c r="E25" s="54">
        <f>SUM(D6:D25)</f>
        <v>83.823020287580476</v>
      </c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Q25" s="115">
        <f t="shared" si="11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2">
        <v>15.47</v>
      </c>
      <c r="D26" s="55">
        <f t="shared" si="10"/>
        <v>3.5705218455004952</v>
      </c>
      <c r="E26" s="54">
        <f>SUM(D6:D26)</f>
        <v>87.39354213308097</v>
      </c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Q26" s="115">
        <f t="shared" si="11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2">
        <v>10.72</v>
      </c>
      <c r="D27" s="55">
        <f t="shared" si="10"/>
        <v>2.4742077688277511</v>
      </c>
      <c r="E27" s="54">
        <f>SUM(D7:D27)</f>
        <v>89.867749901908724</v>
      </c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Q27" s="115">
        <f t="shared" si="11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56">
        <v>9.58</v>
      </c>
      <c r="D28" s="55">
        <f t="shared" si="10"/>
        <v>2.2110923904262925</v>
      </c>
      <c r="E28" s="54">
        <f>SUM(D7:D28)</f>
        <v>92.078842292335011</v>
      </c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Q28" s="115">
        <f t="shared" si="11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56">
        <v>8.11</v>
      </c>
      <c r="D29" s="55">
        <f t="shared" si="10"/>
        <v>1.8718120340665168</v>
      </c>
      <c r="E29" s="54">
        <f>SUM(D7:D29)</f>
        <v>93.950654326401533</v>
      </c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Q29" s="115">
        <f t="shared" si="11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56">
        <v>9.4700000000000006</v>
      </c>
      <c r="D30" s="55">
        <f t="shared" si="10"/>
        <v>2.1857040644401868</v>
      </c>
      <c r="E30" s="54">
        <f>SUM(D7:D30)</f>
        <v>96.136358390841721</v>
      </c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Q30" s="115">
        <f t="shared" si="11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x14ac:dyDescent="0.35">
      <c r="A31" s="58" t="s">
        <v>46</v>
      </c>
      <c r="B31" s="57">
        <v>4.5</v>
      </c>
      <c r="C31" s="56">
        <v>16.16</v>
      </c>
      <c r="D31" s="55">
        <f t="shared" si="10"/>
        <v>3.729775890322431</v>
      </c>
      <c r="E31" s="54">
        <f>SUM(D7:D31)</f>
        <v>99.86613428116415</v>
      </c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Q31" s="115">
        <f t="shared" si="11"/>
        <v>0</v>
      </c>
      <c r="R31" s="48">
        <f t="shared" si="4"/>
        <v>4.5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>
        <f t="shared" si="7"/>
        <v>4.5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10"/>
        <v>0</v>
      </c>
      <c r="E32" s="54">
        <f>SUM(D7:D32)</f>
        <v>99.86613428116415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Q32" s="115">
        <f t="shared" si="11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55">
        <f t="shared" si="10"/>
        <v>0</v>
      </c>
      <c r="E33" s="39">
        <f>SUM(D7:D33)</f>
        <v>99.86613428116415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Q33" s="115">
        <f t="shared" si="11"/>
        <v>0</v>
      </c>
      <c r="R33" s="33" t="str">
        <f t="shared" si="4"/>
        <v>&gt;6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 t="str">
        <f t="shared" si="7"/>
        <v>&gt;6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G34" t="s">
        <v>131</v>
      </c>
      <c r="H34">
        <f>SUM(H7:H33)</f>
        <v>43.489999999999995</v>
      </c>
      <c r="I34">
        <f t="shared" ref="I34:O34" si="15">SUM(I7:I33)</f>
        <v>122.97999999999999</v>
      </c>
      <c r="J34">
        <f t="shared" si="15"/>
        <v>0</v>
      </c>
      <c r="K34">
        <f t="shared" si="15"/>
        <v>14.92</v>
      </c>
      <c r="L34">
        <f t="shared" si="15"/>
        <v>73.94</v>
      </c>
      <c r="M34">
        <f t="shared" si="15"/>
        <v>0.58000000000000007</v>
      </c>
      <c r="N34">
        <f t="shared" si="15"/>
        <v>0.01</v>
      </c>
      <c r="O34">
        <f t="shared" si="15"/>
        <v>0.42000000000000004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-4.5536979810465592</v>
      </c>
      <c r="D69" s="2"/>
    </row>
    <row r="70" spans="1:16" x14ac:dyDescent="0.35">
      <c r="A70" s="24" t="s">
        <v>41</v>
      </c>
      <c r="B70" s="23">
        <v>16</v>
      </c>
      <c r="C70" s="18">
        <f t="shared" si="16"/>
        <v>-2.4575801505436297</v>
      </c>
      <c r="D70" s="2"/>
    </row>
    <row r="71" spans="1:16" x14ac:dyDescent="0.35">
      <c r="A71" s="24" t="s">
        <v>41</v>
      </c>
      <c r="B71" s="23">
        <v>25</v>
      </c>
      <c r="C71" s="18">
        <f t="shared" si="16"/>
        <v>-1.9361410229861251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6"/>
        <v>-0.90271189936069218</v>
      </c>
      <c r="D72" s="2"/>
    </row>
    <row r="73" spans="1:16" x14ac:dyDescent="0.35">
      <c r="A73" s="24" t="s">
        <v>41</v>
      </c>
      <c r="B73" s="23">
        <v>75</v>
      </c>
      <c r="C73" s="18">
        <f t="shared" si="16"/>
        <v>0.56176916414032252</v>
      </c>
      <c r="D73" s="2"/>
    </row>
    <row r="74" spans="1:16" x14ac:dyDescent="0.35">
      <c r="A74" s="24" t="s">
        <v>41</v>
      </c>
      <c r="B74" s="23">
        <v>84</v>
      </c>
      <c r="C74" s="18">
        <f t="shared" si="16"/>
        <v>1.5247834518422776</v>
      </c>
      <c r="D74" s="2"/>
    </row>
    <row r="75" spans="1:16" x14ac:dyDescent="0.35">
      <c r="A75" s="24" t="s">
        <v>41</v>
      </c>
      <c r="B75" s="23">
        <v>95</v>
      </c>
      <c r="C75" s="18">
        <f t="shared" si="16"/>
        <v>3.7400475184794129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47.82237403928265</v>
      </c>
    </row>
    <row r="78" spans="1:16" x14ac:dyDescent="0.35">
      <c r="A78" s="20" t="s">
        <v>39</v>
      </c>
      <c r="B78">
        <f>SUM(C11:C20)/SUM(C7:C33)</f>
        <v>0.47886477616769496</v>
      </c>
      <c r="D78" s="19" t="s">
        <v>6</v>
      </c>
      <c r="E78" s="18">
        <f>SUM($D$21:$D$30)</f>
        <v>48.313984351559064</v>
      </c>
    </row>
    <row r="79" spans="1:16" x14ac:dyDescent="0.35">
      <c r="A79" s="20" t="s">
        <v>38</v>
      </c>
      <c r="B79">
        <f>SUM(C21:C33)/SUM(C7:C33)</f>
        <v>0.52113522383230482</v>
      </c>
      <c r="D79" s="19" t="s">
        <v>5</v>
      </c>
      <c r="E79" s="18">
        <f>SUM($D$31:$D$33)</f>
        <v>3.729775890322431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64.941093859717583</v>
      </c>
      <c r="D81" s="16" t="s">
        <v>4</v>
      </c>
      <c r="E81">
        <f>100*SUM(H7:J33)/SUM(P7:P33)</f>
        <v>64.941093859717583</v>
      </c>
      <c r="G81" s="17" t="s">
        <v>2</v>
      </c>
      <c r="H81">
        <f>100*SUM(H7:H33)/(SUM(P7:P33)-SUM(M7:N33))</f>
        <v>17.004887585532746</v>
      </c>
    </row>
    <row r="82" spans="1:8" x14ac:dyDescent="0.35">
      <c r="A82" s="16" t="s">
        <v>0</v>
      </c>
      <c r="B82">
        <f>100*SUM(K7:L33)/SUM(P7:P33)</f>
        <v>34.664898182101901</v>
      </c>
      <c r="D82" s="16" t="s">
        <v>0</v>
      </c>
      <c r="E82">
        <f>100*SUM(K7:L33)/SUM(P7:P33)</f>
        <v>34.664898182101901</v>
      </c>
      <c r="G82" s="17" t="s">
        <v>1</v>
      </c>
      <c r="H82">
        <f>100*SUM(I7:J33)/(SUM(P7:P33)-SUM(M7:N33))</f>
        <v>48.086021505376344</v>
      </c>
    </row>
    <row r="83" spans="1:8" x14ac:dyDescent="0.35">
      <c r="A83" s="16" t="s">
        <v>3</v>
      </c>
      <c r="B83">
        <f>100*SUM(O7:O33)/SUM(P7:P33)</f>
        <v>0.16384489350081927</v>
      </c>
      <c r="D83" s="16" t="s">
        <v>37</v>
      </c>
      <c r="E83">
        <f>100*SUM(M7:N33)/SUM(P7:P33)</f>
        <v>0.23016306467972231</v>
      </c>
      <c r="G83" s="17" t="s">
        <v>0</v>
      </c>
      <c r="H83">
        <f>100*SUM(K7:L33)/(SUM(P7:P33)-SUM(M7:N33))</f>
        <v>34.744868035190621</v>
      </c>
    </row>
    <row r="85" spans="1:8" x14ac:dyDescent="0.35">
      <c r="A85" s="16" t="s">
        <v>36</v>
      </c>
      <c r="B85" s="2"/>
      <c r="C85" s="2"/>
      <c r="D85" s="13">
        <f>(C70+C74+C72)/3</f>
        <v>-0.61183619935401479</v>
      </c>
    </row>
    <row r="86" spans="1:8" x14ac:dyDescent="0.35">
      <c r="A86" s="14" t="s">
        <v>35</v>
      </c>
      <c r="B86" s="14"/>
      <c r="C86" s="14"/>
      <c r="D86" s="7">
        <f>C72</f>
        <v>-0.90271189936069218</v>
      </c>
    </row>
    <row r="87" spans="1:8" x14ac:dyDescent="0.35">
      <c r="A87" s="14" t="s">
        <v>34</v>
      </c>
      <c r="B87" s="14"/>
      <c r="C87" s="14"/>
      <c r="D87" s="7">
        <f>(C74-C70)/2</f>
        <v>1.9911818011929536</v>
      </c>
    </row>
    <row r="88" spans="1:8" x14ac:dyDescent="0.35">
      <c r="A88" s="15" t="s">
        <v>33</v>
      </c>
      <c r="B88" s="14"/>
      <c r="C88" s="14"/>
      <c r="D88" s="13">
        <f>(C74+C70-D86)/D87</f>
        <v>-1.5109016827411503E-2</v>
      </c>
    </row>
    <row r="89" spans="1:8" x14ac:dyDescent="0.35">
      <c r="A89" s="3" t="s">
        <v>32</v>
      </c>
      <c r="B89" s="12"/>
      <c r="C89" s="11"/>
      <c r="D89" s="7">
        <f>((C74-C70)/4)+((C75-C69)/6.6)</f>
        <v>2.2522190065852605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0.16935189188313182</v>
      </c>
    </row>
    <row r="91" spans="1:8" x14ac:dyDescent="0.35">
      <c r="A91" s="3" t="s">
        <v>30</v>
      </c>
      <c r="B91" s="9"/>
      <c r="C91" s="8"/>
      <c r="D91" s="7">
        <f>(C74-C69)/(2.44*(C73-C71))</f>
        <v>0.99730603924722638</v>
      </c>
    </row>
    <row r="92" spans="1:8" x14ac:dyDescent="0.35">
      <c r="A92" s="6" t="s">
        <v>29</v>
      </c>
      <c r="B92" s="6"/>
      <c r="C92" s="5"/>
      <c r="D92" s="7">
        <f>(C70+C72+C74)/3</f>
        <v>-0.61183619935401479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-0.46639834935067603</v>
      </c>
    </row>
    <row r="95" spans="1:8" x14ac:dyDescent="0.35">
      <c r="A95" s="2" t="s">
        <v>9</v>
      </c>
      <c r="B95" s="2"/>
      <c r="C95" s="2"/>
      <c r="D95" s="1">
        <f>100-E23</f>
        <v>25.658365453412443</v>
      </c>
    </row>
    <row r="96" spans="1:8" x14ac:dyDescent="0.35">
      <c r="A96" s="2" t="s">
        <v>8</v>
      </c>
      <c r="B96" s="2"/>
      <c r="C96" s="2"/>
      <c r="D96" s="1">
        <f>100-E30</f>
        <v>3.8636416091582788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MAY190405_4_no_aggr</v>
      </c>
      <c r="E2" s="169"/>
      <c r="G2" s="109" t="s">
        <v>90</v>
      </c>
      <c r="H2" s="108" t="str">
        <f ca="1">D2</f>
        <v>MAY190405_4_no_aggr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432.69000000000011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24.27</v>
      </c>
      <c r="D13" s="55">
        <f t="shared" si="2"/>
        <v>5.6090965818484353</v>
      </c>
      <c r="E13" s="54">
        <f>SUM(D7:D13)</f>
        <v>5.6090965818484353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24.38</v>
      </c>
      <c r="M13" s="60">
        <v>0</v>
      </c>
      <c r="N13" s="60">
        <v>0</v>
      </c>
      <c r="O13" s="60">
        <v>0</v>
      </c>
      <c r="P13" s="50">
        <f t="shared" si="4"/>
        <v>24.38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100</v>
      </c>
      <c r="X13" s="46">
        <f t="shared" si="6"/>
        <v>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>
        <f t="shared" si="9"/>
        <v>0</v>
      </c>
      <c r="AE13" s="46">
        <f t="shared" si="9"/>
        <v>0</v>
      </c>
      <c r="AF13" s="45">
        <f t="shared" si="9"/>
        <v>0</v>
      </c>
      <c r="AG13" s="47">
        <f t="shared" si="9"/>
        <v>0</v>
      </c>
      <c r="AH13" s="46">
        <f t="shared" si="9"/>
        <v>100</v>
      </c>
      <c r="AI13" s="46">
        <f t="shared" si="9"/>
        <v>0</v>
      </c>
      <c r="AJ13" s="46">
        <f t="shared" si="9"/>
        <v>0</v>
      </c>
      <c r="AK13" s="45">
        <f t="shared" si="9"/>
        <v>0</v>
      </c>
      <c r="AL13" s="44">
        <f t="shared" si="10"/>
        <v>100</v>
      </c>
    </row>
    <row r="14" spans="1:38" x14ac:dyDescent="0.35">
      <c r="A14" s="58" t="s">
        <v>63</v>
      </c>
      <c r="B14" s="57">
        <v>-4</v>
      </c>
      <c r="C14" s="62">
        <v>7.5</v>
      </c>
      <c r="D14" s="55">
        <f t="shared" si="2"/>
        <v>1.7333425778270812</v>
      </c>
      <c r="E14" s="54">
        <f>SUM(D8:D14)</f>
        <v>7.3424391596755161</v>
      </c>
      <c r="G14" s="48">
        <f t="shared" si="3"/>
        <v>-4</v>
      </c>
      <c r="H14" s="61">
        <v>0</v>
      </c>
      <c r="I14" s="60">
        <v>7.51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7.51</v>
      </c>
      <c r="R14" s="48">
        <f t="shared" si="5"/>
        <v>-4</v>
      </c>
      <c r="S14" s="47">
        <f t="shared" si="6"/>
        <v>0</v>
      </c>
      <c r="T14" s="46">
        <f t="shared" si="6"/>
        <v>100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0</v>
      </c>
      <c r="AE14" s="46">
        <f t="shared" si="9"/>
        <v>100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4.79</v>
      </c>
      <c r="D15" s="55">
        <f t="shared" si="2"/>
        <v>1.1070281263722292</v>
      </c>
      <c r="E15" s="54">
        <f>SUM(D6:D15)</f>
        <v>8.4494672860477458</v>
      </c>
      <c r="G15" s="48">
        <f t="shared" si="3"/>
        <v>-3.5</v>
      </c>
      <c r="H15" s="61">
        <v>1.59</v>
      </c>
      <c r="I15" s="60">
        <v>0</v>
      </c>
      <c r="J15" s="59">
        <v>0</v>
      </c>
      <c r="K15" s="60">
        <v>0</v>
      </c>
      <c r="L15" s="60">
        <v>3.24</v>
      </c>
      <c r="M15" s="60">
        <v>0</v>
      </c>
      <c r="N15" s="60">
        <v>0</v>
      </c>
      <c r="O15" s="59">
        <v>0</v>
      </c>
      <c r="P15" s="50">
        <f t="shared" si="4"/>
        <v>4.83</v>
      </c>
      <c r="R15" s="48">
        <f t="shared" si="5"/>
        <v>-3.5</v>
      </c>
      <c r="S15" s="67">
        <f t="shared" si="6"/>
        <v>32.919254658385093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67.0807453416149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32.919254658385093</v>
      </c>
      <c r="AE15" s="66">
        <f t="shared" ref="AE15:AI33" si="12">T15*100/(SUM($S15:$W15)+SUM($Y15:$Z15))</f>
        <v>0</v>
      </c>
      <c r="AF15" s="65">
        <f t="shared" si="12"/>
        <v>0</v>
      </c>
      <c r="AG15" s="67">
        <f t="shared" si="12"/>
        <v>0</v>
      </c>
      <c r="AH15" s="66">
        <f t="shared" si="12"/>
        <v>67.0807453416149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12.64</v>
      </c>
      <c r="D16" s="55">
        <f t="shared" si="2"/>
        <v>2.9212600244979079</v>
      </c>
      <c r="E16" s="54">
        <f>SUM(D6:D16)</f>
        <v>11.370727310545654</v>
      </c>
      <c r="G16" s="48">
        <f t="shared" si="3"/>
        <v>-3</v>
      </c>
      <c r="H16" s="61">
        <v>1.0900000000000001</v>
      </c>
      <c r="I16" s="60">
        <v>7.29</v>
      </c>
      <c r="J16" s="59">
        <v>0</v>
      </c>
      <c r="K16" s="60">
        <v>0</v>
      </c>
      <c r="L16" s="60">
        <v>4.28</v>
      </c>
      <c r="M16" s="60">
        <v>0</v>
      </c>
      <c r="N16" s="60">
        <v>0</v>
      </c>
      <c r="O16" s="59">
        <v>0</v>
      </c>
      <c r="P16" s="50">
        <f t="shared" si="4"/>
        <v>12.66</v>
      </c>
      <c r="R16" s="48">
        <f t="shared" si="5"/>
        <v>-3</v>
      </c>
      <c r="S16" s="67">
        <f t="shared" si="6"/>
        <v>8.6097946287519758</v>
      </c>
      <c r="T16" s="66">
        <f t="shared" si="6"/>
        <v>57.582938388625593</v>
      </c>
      <c r="U16" s="65">
        <f t="shared" si="6"/>
        <v>0</v>
      </c>
      <c r="V16" s="66">
        <f t="shared" si="6"/>
        <v>0</v>
      </c>
      <c r="W16" s="66">
        <f t="shared" si="6"/>
        <v>33.80726698262243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8.6097946287519758</v>
      </c>
      <c r="AE16" s="66">
        <f t="shared" si="12"/>
        <v>57.582938388625593</v>
      </c>
      <c r="AF16" s="65">
        <f t="shared" si="12"/>
        <v>0</v>
      </c>
      <c r="AG16" s="67">
        <f t="shared" si="12"/>
        <v>0</v>
      </c>
      <c r="AH16" s="66">
        <f t="shared" si="12"/>
        <v>33.80726698262243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17.079999999999998</v>
      </c>
      <c r="D17" s="55">
        <f t="shared" si="2"/>
        <v>3.9473988305715393</v>
      </c>
      <c r="E17" s="54">
        <f>SUM(D6:D17)</f>
        <v>15.318126141117194</v>
      </c>
      <c r="G17" s="48">
        <f t="shared" si="3"/>
        <v>-2.5</v>
      </c>
      <c r="H17" s="61">
        <v>1.4900000000000002</v>
      </c>
      <c r="I17" s="60">
        <v>9.6300000000000008</v>
      </c>
      <c r="J17" s="59">
        <v>0</v>
      </c>
      <c r="K17" s="60">
        <v>1.9</v>
      </c>
      <c r="L17" s="60">
        <v>4.0599999999999996</v>
      </c>
      <c r="M17" s="60">
        <v>0</v>
      </c>
      <c r="N17" s="60">
        <v>0</v>
      </c>
      <c r="O17" s="59">
        <v>0</v>
      </c>
      <c r="P17" s="50">
        <f t="shared" si="4"/>
        <v>17.080000000000002</v>
      </c>
      <c r="R17" s="48">
        <f t="shared" si="5"/>
        <v>-2.5</v>
      </c>
      <c r="S17" s="67">
        <f t="shared" si="6"/>
        <v>8.7236533957845435</v>
      </c>
      <c r="T17" s="66">
        <f t="shared" si="6"/>
        <v>56.381733021077281</v>
      </c>
      <c r="U17" s="65">
        <f t="shared" si="6"/>
        <v>0</v>
      </c>
      <c r="V17" s="66">
        <f t="shared" si="6"/>
        <v>11.124121779859484</v>
      </c>
      <c r="W17" s="66">
        <f t="shared" si="6"/>
        <v>23.770491803278684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99.999999999999986</v>
      </c>
      <c r="AC17" s="48">
        <f t="shared" si="8"/>
        <v>-2.5</v>
      </c>
      <c r="AD17" s="67">
        <f t="shared" si="11"/>
        <v>8.7236533957845452</v>
      </c>
      <c r="AE17" s="66">
        <f t="shared" si="12"/>
        <v>56.381733021077288</v>
      </c>
      <c r="AF17" s="65">
        <f t="shared" si="12"/>
        <v>0</v>
      </c>
      <c r="AG17" s="67">
        <f t="shared" si="12"/>
        <v>11.124121779859484</v>
      </c>
      <c r="AH17" s="66">
        <f t="shared" si="12"/>
        <v>23.770491803278688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35.870000000000005</v>
      </c>
      <c r="D18" s="55">
        <f t="shared" si="2"/>
        <v>8.2899997688876557</v>
      </c>
      <c r="E18" s="54">
        <f>SUM(D6:D18)</f>
        <v>23.608125910004851</v>
      </c>
      <c r="G18" s="48">
        <f t="shared" si="3"/>
        <v>-2</v>
      </c>
      <c r="H18" s="61">
        <v>7.1899999999999995</v>
      </c>
      <c r="I18" s="60">
        <v>16.829999999999998</v>
      </c>
      <c r="J18" s="59">
        <v>0</v>
      </c>
      <c r="K18" s="60">
        <v>2.06</v>
      </c>
      <c r="L18" s="60">
        <v>9.4700000000000006</v>
      </c>
      <c r="M18" s="60">
        <v>0</v>
      </c>
      <c r="N18" s="60">
        <v>0</v>
      </c>
      <c r="O18" s="59">
        <v>0</v>
      </c>
      <c r="P18" s="50">
        <f t="shared" si="4"/>
        <v>35.549999999999997</v>
      </c>
      <c r="R18" s="48">
        <f t="shared" si="5"/>
        <v>-2</v>
      </c>
      <c r="S18" s="67">
        <f t="shared" si="6"/>
        <v>20.225035161744024</v>
      </c>
      <c r="T18" s="66">
        <f t="shared" si="6"/>
        <v>47.341772151898731</v>
      </c>
      <c r="U18" s="65">
        <f t="shared" si="6"/>
        <v>0</v>
      </c>
      <c r="V18" s="66">
        <f t="shared" si="6"/>
        <v>5.79465541490858</v>
      </c>
      <c r="W18" s="66">
        <f t="shared" si="6"/>
        <v>26.638537271448669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20.225035161744024</v>
      </c>
      <c r="AE18" s="66">
        <f t="shared" si="12"/>
        <v>47.341772151898731</v>
      </c>
      <c r="AF18" s="65">
        <f t="shared" si="12"/>
        <v>0</v>
      </c>
      <c r="AG18" s="67">
        <f t="shared" si="12"/>
        <v>5.7946554149085792</v>
      </c>
      <c r="AH18" s="66">
        <f t="shared" si="12"/>
        <v>26.638537271448669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48.29</v>
      </c>
      <c r="D19" s="55">
        <f t="shared" si="2"/>
        <v>11.160415077769301</v>
      </c>
      <c r="E19" s="54">
        <f>SUM(D6:D19)</f>
        <v>34.768540987774152</v>
      </c>
      <c r="G19" s="48">
        <f t="shared" si="3"/>
        <v>-1.5</v>
      </c>
      <c r="H19" s="61">
        <v>11.790000000000001</v>
      </c>
      <c r="I19" s="60">
        <v>22.56</v>
      </c>
      <c r="J19" s="59">
        <v>0</v>
      </c>
      <c r="K19" s="60">
        <v>3.54</v>
      </c>
      <c r="L19" s="60">
        <v>10.24</v>
      </c>
      <c r="M19" s="60">
        <v>0</v>
      </c>
      <c r="N19" s="60">
        <v>0</v>
      </c>
      <c r="O19" s="59">
        <v>0.23</v>
      </c>
      <c r="P19" s="50">
        <f t="shared" si="4"/>
        <v>48.36</v>
      </c>
      <c r="R19" s="48">
        <f t="shared" si="5"/>
        <v>-1.5</v>
      </c>
      <c r="S19" s="67">
        <f t="shared" si="6"/>
        <v>24.379652605459057</v>
      </c>
      <c r="T19" s="66">
        <f t="shared" si="6"/>
        <v>46.650124069478906</v>
      </c>
      <c r="U19" s="65">
        <f t="shared" si="6"/>
        <v>0</v>
      </c>
      <c r="V19" s="66">
        <f t="shared" si="6"/>
        <v>7.320099255583127</v>
      </c>
      <c r="W19" s="66">
        <f t="shared" si="6"/>
        <v>21.174524400330853</v>
      </c>
      <c r="X19" s="66">
        <f t="shared" si="6"/>
        <v>0</v>
      </c>
      <c r="Y19" s="66">
        <f t="shared" si="6"/>
        <v>0</v>
      </c>
      <c r="Z19" s="65">
        <f t="shared" si="6"/>
        <v>0.47559966914805624</v>
      </c>
      <c r="AA19" s="50">
        <f t="shared" si="7"/>
        <v>100</v>
      </c>
      <c r="AC19" s="48">
        <f t="shared" si="8"/>
        <v>-1.5</v>
      </c>
      <c r="AD19" s="67">
        <f t="shared" si="11"/>
        <v>24.379652605459061</v>
      </c>
      <c r="AE19" s="66">
        <f t="shared" si="12"/>
        <v>46.650124069478906</v>
      </c>
      <c r="AF19" s="65">
        <f t="shared" si="12"/>
        <v>0</v>
      </c>
      <c r="AG19" s="67">
        <f t="shared" si="12"/>
        <v>7.320099255583127</v>
      </c>
      <c r="AH19" s="66">
        <f t="shared" si="12"/>
        <v>21.174524400330853</v>
      </c>
      <c r="AI19" s="66">
        <v>0</v>
      </c>
      <c r="AJ19" s="66">
        <f t="shared" si="13"/>
        <v>0</v>
      </c>
      <c r="AK19" s="65">
        <f t="shared" si="13"/>
        <v>0.47559966914805618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56.760000000000005</v>
      </c>
      <c r="D20" s="55">
        <f t="shared" si="2"/>
        <v>13.117936628995352</v>
      </c>
      <c r="E20" s="54">
        <f>SUM(D6:D20)</f>
        <v>47.886477616769504</v>
      </c>
      <c r="G20" s="48">
        <f t="shared" si="3"/>
        <v>-1</v>
      </c>
      <c r="H20" s="61">
        <v>11.76</v>
      </c>
      <c r="I20" s="60">
        <v>30.52</v>
      </c>
      <c r="J20" s="59">
        <v>0</v>
      </c>
      <c r="K20" s="60">
        <v>3.98</v>
      </c>
      <c r="L20" s="60">
        <v>10.5</v>
      </c>
      <c r="M20" s="60">
        <v>0</v>
      </c>
      <c r="N20" s="60">
        <v>0</v>
      </c>
      <c r="O20" s="59">
        <v>0.05</v>
      </c>
      <c r="P20" s="50">
        <f t="shared" si="4"/>
        <v>56.809999999999995</v>
      </c>
      <c r="R20" s="48">
        <f t="shared" si="5"/>
        <v>-1</v>
      </c>
      <c r="S20" s="67">
        <f t="shared" si="6"/>
        <v>20.700580883647248</v>
      </c>
      <c r="T20" s="66">
        <f t="shared" si="6"/>
        <v>53.722936102798805</v>
      </c>
      <c r="U20" s="65">
        <f t="shared" si="6"/>
        <v>0</v>
      </c>
      <c r="V20" s="66">
        <f t="shared" si="6"/>
        <v>7.0058088364724522</v>
      </c>
      <c r="W20" s="66">
        <f t="shared" si="6"/>
        <v>18.48266150325647</v>
      </c>
      <c r="X20" s="66">
        <f t="shared" si="6"/>
        <v>0</v>
      </c>
      <c r="Y20" s="66">
        <f t="shared" si="6"/>
        <v>0</v>
      </c>
      <c r="Z20" s="65">
        <f t="shared" si="6"/>
        <v>8.8012673825030807E-2</v>
      </c>
      <c r="AA20" s="50">
        <f t="shared" si="7"/>
        <v>100.00000000000001</v>
      </c>
      <c r="AC20" s="48">
        <f t="shared" si="8"/>
        <v>-1</v>
      </c>
      <c r="AD20" s="67">
        <f t="shared" si="11"/>
        <v>20.700580883647245</v>
      </c>
      <c r="AE20" s="66">
        <f t="shared" si="12"/>
        <v>53.722936102798798</v>
      </c>
      <c r="AF20" s="65">
        <f t="shared" si="12"/>
        <v>0</v>
      </c>
      <c r="AG20" s="67">
        <f t="shared" si="12"/>
        <v>7.0058088364724505</v>
      </c>
      <c r="AH20" s="66">
        <f t="shared" si="12"/>
        <v>18.482661503256466</v>
      </c>
      <c r="AI20" s="66">
        <v>0</v>
      </c>
      <c r="AJ20" s="66">
        <f t="shared" si="13"/>
        <v>0</v>
      </c>
      <c r="AK20" s="65">
        <f t="shared" si="13"/>
        <v>8.8012673825030793E-2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48.489999999999995</v>
      </c>
      <c r="D21" s="55">
        <f t="shared" si="2"/>
        <v>11.206637546511356</v>
      </c>
      <c r="E21" s="54">
        <f>SUM(D6:D21)</f>
        <v>59.093115163280856</v>
      </c>
      <c r="G21" s="70">
        <f t="shared" si="3"/>
        <v>-0.5</v>
      </c>
      <c r="H21" s="53">
        <v>8.58</v>
      </c>
      <c r="I21" s="52">
        <v>28.64</v>
      </c>
      <c r="J21" s="51">
        <v>0</v>
      </c>
      <c r="K21" s="52">
        <v>3.44</v>
      </c>
      <c r="L21" s="52">
        <v>7.77</v>
      </c>
      <c r="M21" s="60">
        <v>0</v>
      </c>
      <c r="N21" s="52">
        <v>0.01</v>
      </c>
      <c r="O21" s="51">
        <v>0.14000000000000001</v>
      </c>
      <c r="P21" s="69">
        <f t="shared" si="4"/>
        <v>48.579999999999991</v>
      </c>
      <c r="Q21" s="68"/>
      <c r="R21" s="48">
        <f t="shared" si="5"/>
        <v>-0.5</v>
      </c>
      <c r="S21" s="67">
        <f t="shared" si="6"/>
        <v>17.661589131329769</v>
      </c>
      <c r="T21" s="66">
        <f t="shared" si="6"/>
        <v>58.954302181967897</v>
      </c>
      <c r="U21" s="65">
        <f t="shared" si="6"/>
        <v>0</v>
      </c>
      <c r="V21" s="66">
        <f t="shared" si="6"/>
        <v>7.0811033347056416</v>
      </c>
      <c r="W21" s="66">
        <f t="shared" si="6"/>
        <v>15.994236311239195</v>
      </c>
      <c r="X21" s="66">
        <f t="shared" si="6"/>
        <v>0</v>
      </c>
      <c r="Y21" s="66">
        <f t="shared" si="6"/>
        <v>2.0584602717167562E-2</v>
      </c>
      <c r="Z21" s="65">
        <f t="shared" si="6"/>
        <v>0.28818443804034594</v>
      </c>
      <c r="AA21" s="50">
        <f t="shared" si="7"/>
        <v>100.00000000000001</v>
      </c>
      <c r="AC21" s="48">
        <f t="shared" si="8"/>
        <v>-0.5</v>
      </c>
      <c r="AD21" s="67">
        <f t="shared" si="11"/>
        <v>17.661589131329766</v>
      </c>
      <c r="AE21" s="66">
        <f t="shared" si="12"/>
        <v>58.95430218196789</v>
      </c>
      <c r="AF21" s="65">
        <f t="shared" si="12"/>
        <v>0</v>
      </c>
      <c r="AG21" s="67">
        <f t="shared" si="12"/>
        <v>7.0811033347056398</v>
      </c>
      <c r="AH21" s="66">
        <f t="shared" si="12"/>
        <v>15.994236311239192</v>
      </c>
      <c r="AI21" s="66">
        <v>0</v>
      </c>
      <c r="AJ21" s="66">
        <f t="shared" si="13"/>
        <v>2.0584602717167562E-2</v>
      </c>
      <c r="AK21" s="65">
        <f t="shared" si="13"/>
        <v>0.28818443804034588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36.75</v>
      </c>
      <c r="D22" s="55">
        <f t="shared" si="2"/>
        <v>8.493378631352698</v>
      </c>
      <c r="E22" s="54">
        <f>SUM(D6:D22)</f>
        <v>67.586493794633554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29.66</v>
      </c>
      <c r="D23" s="55">
        <f t="shared" si="2"/>
        <v>6.8547921144468313</v>
      </c>
      <c r="E23" s="54">
        <f>SUM(D6:D23)</f>
        <v>74.441285909080392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23.09</v>
      </c>
      <c r="D24" s="55">
        <f t="shared" si="2"/>
        <v>5.3363840162703076</v>
      </c>
      <c r="E24" s="54">
        <f>SUM(D6:D24)</f>
        <v>79.777669925350693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17.989999999999998</v>
      </c>
      <c r="D25" s="55">
        <f t="shared" si="2"/>
        <v>4.1577110633478922</v>
      </c>
      <c r="E25" s="54">
        <f>SUM(D6:D25)</f>
        <v>83.935380988698583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15.47</v>
      </c>
      <c r="D26" s="55">
        <f t="shared" si="2"/>
        <v>3.5753079571979929</v>
      </c>
      <c r="E26" s="54">
        <f>SUM(D6:D26)</f>
        <v>87.510688945896575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10.72</v>
      </c>
      <c r="D27" s="55">
        <f t="shared" si="2"/>
        <v>2.4775243245741749</v>
      </c>
      <c r="E27" s="54">
        <f>SUM(D7:D27)</f>
        <v>89.988213270470752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9.58</v>
      </c>
      <c r="D28" s="55">
        <f t="shared" si="2"/>
        <v>2.2140562527444585</v>
      </c>
      <c r="E28" s="54">
        <f>SUM(D7:D28)</f>
        <v>92.202269523215207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8.11</v>
      </c>
      <c r="D29" s="55">
        <f t="shared" si="2"/>
        <v>1.8743211074903503</v>
      </c>
      <c r="E29" s="54">
        <f>SUM(D7:D29)</f>
        <v>94.076590630705553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9.4700000000000006</v>
      </c>
      <c r="D30" s="55">
        <f t="shared" si="2"/>
        <v>2.188633894936328</v>
      </c>
      <c r="E30" s="54">
        <f>SUM(D7:D30)</f>
        <v>96.265224525641884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16.16</v>
      </c>
      <c r="D31" s="55">
        <f t="shared" si="2"/>
        <v>3.7347754743580848</v>
      </c>
      <c r="E31" s="54">
        <f>SUM(D7:D31)</f>
        <v>99.999999999999972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99.999999999999972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43.489999999999995</v>
      </c>
      <c r="I34">
        <f t="shared" ref="I34:O34" si="14">SUM(I7:I33)</f>
        <v>122.97999999999999</v>
      </c>
      <c r="J34">
        <f t="shared" si="14"/>
        <v>0</v>
      </c>
      <c r="K34">
        <f t="shared" si="14"/>
        <v>14.92</v>
      </c>
      <c r="L34">
        <f t="shared" si="14"/>
        <v>73.94</v>
      </c>
      <c r="M34">
        <f t="shared" si="14"/>
        <v>0</v>
      </c>
      <c r="N34">
        <f t="shared" si="14"/>
        <v>0.01</v>
      </c>
      <c r="O34">
        <f t="shared" si="14"/>
        <v>0.42000000000000004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15"/>
    </row>
    <row r="57" spans="11:11" x14ac:dyDescent="0.35">
      <c r="K57" s="115"/>
    </row>
    <row r="58" spans="11:11" x14ac:dyDescent="0.35">
      <c r="K58" s="115"/>
    </row>
    <row r="59" spans="11:11" x14ac:dyDescent="0.35">
      <c r="K59" s="115"/>
    </row>
    <row r="60" spans="11:11" x14ac:dyDescent="0.35">
      <c r="K60" s="115"/>
    </row>
    <row r="61" spans="11:11" x14ac:dyDescent="0.35">
      <c r="K61" s="115"/>
    </row>
    <row r="62" spans="11:11" x14ac:dyDescent="0.35">
      <c r="K62" s="115"/>
    </row>
    <row r="63" spans="11:11" x14ac:dyDescent="0.35">
      <c r="K63" s="115"/>
    </row>
    <row r="64" spans="11:11" x14ac:dyDescent="0.35">
      <c r="K64" s="115"/>
    </row>
    <row r="65" spans="1:11" x14ac:dyDescent="0.35">
      <c r="K65" s="115"/>
    </row>
    <row r="66" spans="1:11" x14ac:dyDescent="0.35">
      <c r="K66" s="115"/>
    </row>
    <row r="67" spans="1:11" x14ac:dyDescent="0.35">
      <c r="A67" s="5" t="s">
        <v>27</v>
      </c>
      <c r="B67" s="26"/>
      <c r="C67" s="2"/>
      <c r="D67" s="2"/>
      <c r="K67" s="115"/>
    </row>
    <row r="68" spans="1:11" x14ac:dyDescent="0.35">
      <c r="A68" s="25" t="s">
        <v>42</v>
      </c>
      <c r="B68" s="25"/>
      <c r="C68" s="2"/>
      <c r="D68" s="2"/>
      <c r="K68" s="115"/>
    </row>
    <row r="69" spans="1:11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-4.55429542645241</v>
      </c>
      <c r="D69" s="2"/>
      <c r="K69" s="115"/>
    </row>
    <row r="70" spans="1:11" x14ac:dyDescent="0.35">
      <c r="A70" s="24" t="s">
        <v>41</v>
      </c>
      <c r="B70" s="23">
        <v>16</v>
      </c>
      <c r="C70" s="18">
        <f t="shared" si="15"/>
        <v>-2.4588737106216891</v>
      </c>
      <c r="D70" s="2"/>
      <c r="K70" s="115"/>
    </row>
    <row r="71" spans="1:11" x14ac:dyDescent="0.35">
      <c r="A71" s="24" t="s">
        <v>41</v>
      </c>
      <c r="B71" s="23">
        <v>25</v>
      </c>
      <c r="C71" s="18">
        <f t="shared" si="15"/>
        <v>-1.9376423690205011</v>
      </c>
      <c r="D71" s="2"/>
    </row>
    <row r="72" spans="1:11" x14ac:dyDescent="0.35">
      <c r="A72" s="24" t="s">
        <v>41</v>
      </c>
      <c r="B72" s="23">
        <v>50</v>
      </c>
      <c r="C72" s="18">
        <f t="shared" si="15"/>
        <v>-0.90570220664054402</v>
      </c>
      <c r="D72" s="2"/>
    </row>
    <row r="73" spans="1:11" x14ac:dyDescent="0.35">
      <c r="A73" s="24" t="s">
        <v>41</v>
      </c>
      <c r="B73" s="23">
        <v>75</v>
      </c>
      <c r="C73" s="18">
        <f t="shared" si="15"/>
        <v>0.55234950194889687</v>
      </c>
      <c r="D73" s="2"/>
    </row>
    <row r="74" spans="1:11" x14ac:dyDescent="0.35">
      <c r="A74" s="24" t="s">
        <v>41</v>
      </c>
      <c r="B74" s="23">
        <v>84</v>
      </c>
      <c r="C74" s="18">
        <f t="shared" si="15"/>
        <v>1.509036845507437</v>
      </c>
      <c r="D74" s="2"/>
    </row>
    <row r="75" spans="1:11" x14ac:dyDescent="0.35">
      <c r="A75" s="24" t="s">
        <v>41</v>
      </c>
      <c r="B75" s="23">
        <v>95</v>
      </c>
      <c r="C75" s="18">
        <f t="shared" si="15"/>
        <v>3.7109556494192257</v>
      </c>
      <c r="D75" s="2"/>
    </row>
    <row r="76" spans="1:11" x14ac:dyDescent="0.35">
      <c r="A76" s="18"/>
      <c r="B76" s="22"/>
      <c r="C76" s="2"/>
      <c r="D76" s="2"/>
    </row>
    <row r="77" spans="1:11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47.886477616769504</v>
      </c>
    </row>
    <row r="78" spans="1:11" x14ac:dyDescent="0.35">
      <c r="A78" s="20" t="s">
        <v>39</v>
      </c>
      <c r="B78">
        <f>SUM(C11:C20)/SUM(C7:C33)</f>
        <v>0.47886477616769496</v>
      </c>
      <c r="D78" s="19" t="s">
        <v>6</v>
      </c>
      <c r="E78" s="18">
        <f>SUM($D$21:$D$30)</f>
        <v>48.378746908872394</v>
      </c>
    </row>
    <row r="79" spans="1:11" x14ac:dyDescent="0.35">
      <c r="A79" s="20" t="s">
        <v>38</v>
      </c>
      <c r="B79">
        <f>SUM(C21:C33)/SUM(C7:C33)</f>
        <v>0.52113522383230482</v>
      </c>
      <c r="D79" s="19" t="s">
        <v>5</v>
      </c>
      <c r="E79" s="18">
        <f>SUM($D$31:$D$33)</f>
        <v>3.7347754743580848</v>
      </c>
    </row>
    <row r="80" spans="1:11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65.088364091335649</v>
      </c>
      <c r="D81" s="16" t="s">
        <v>4</v>
      </c>
      <c r="E81">
        <f>100*SUM(H7:J33)/SUM(P7:P33)</f>
        <v>65.088364091335649</v>
      </c>
      <c r="G81" s="17" t="s">
        <v>2</v>
      </c>
      <c r="H81">
        <f>100*SUM(H7:H33)/(SUM(P7:P33)-SUM(M7:N33))</f>
        <v>17.004887585532742</v>
      </c>
    </row>
    <row r="82" spans="1:8" x14ac:dyDescent="0.35">
      <c r="A82" s="16" t="s">
        <v>0</v>
      </c>
      <c r="B82">
        <f>100*SUM(K7:L33)/SUM(P7:P33)</f>
        <v>34.743509540193934</v>
      </c>
      <c r="D82" s="16" t="s">
        <v>0</v>
      </c>
      <c r="E82">
        <f>100*SUM(K7:L33)/SUM(P7:P33)</f>
        <v>34.743509540193934</v>
      </c>
      <c r="G82" s="17" t="s">
        <v>1</v>
      </c>
      <c r="H82">
        <f>100*SUM(I7:J33)/(SUM(P7:P33)-SUM(M7:N33))</f>
        <v>48.086021505376337</v>
      </c>
    </row>
    <row r="83" spans="1:8" x14ac:dyDescent="0.35">
      <c r="A83" s="16" t="s">
        <v>3</v>
      </c>
      <c r="B83">
        <f>100*SUM(O7:O33)/SUM(P7:P33)</f>
        <v>0.16421645292461687</v>
      </c>
      <c r="D83" s="16" t="s">
        <v>37</v>
      </c>
      <c r="E83">
        <f>100*SUM(M7:N33)/SUM(P7:P33)</f>
        <v>3.9099155458242104E-3</v>
      </c>
      <c r="G83" s="17" t="s">
        <v>0</v>
      </c>
      <c r="H83">
        <f>100*SUM(K7:L33)/(SUM(P7:P33)-SUM(M7:N33))</f>
        <v>34.744868035190613</v>
      </c>
    </row>
    <row r="85" spans="1:8" x14ac:dyDescent="0.35">
      <c r="A85" s="16" t="s">
        <v>36</v>
      </c>
      <c r="B85" s="2"/>
      <c r="C85" s="2"/>
      <c r="D85" s="13">
        <f>(C70+C74+C72)/3</f>
        <v>-0.61851302391826535</v>
      </c>
    </row>
    <row r="86" spans="1:8" x14ac:dyDescent="0.35">
      <c r="A86" s="14" t="s">
        <v>35</v>
      </c>
      <c r="B86" s="14"/>
      <c r="C86" s="14"/>
      <c r="D86" s="7">
        <f>C72</f>
        <v>-0.90570220664054402</v>
      </c>
    </row>
    <row r="87" spans="1:8" x14ac:dyDescent="0.35">
      <c r="A87" s="14" t="s">
        <v>34</v>
      </c>
      <c r="B87" s="14"/>
      <c r="C87" s="14"/>
      <c r="D87" s="7">
        <f>(C74-C70)/2</f>
        <v>1.9839552780645631</v>
      </c>
    </row>
    <row r="88" spans="1:8" x14ac:dyDescent="0.35">
      <c r="A88" s="15" t="s">
        <v>33</v>
      </c>
      <c r="B88" s="14"/>
      <c r="C88" s="14"/>
      <c r="D88" s="13">
        <f>(C74+C70-D86)/D87</f>
        <v>-2.2245793018461309E-2</v>
      </c>
    </row>
    <row r="89" spans="1:8" x14ac:dyDescent="0.35">
      <c r="A89" s="3" t="s">
        <v>32</v>
      </c>
      <c r="B89" s="12"/>
      <c r="C89" s="11"/>
      <c r="D89" s="7">
        <f>((C74-C70)/4)+((C75-C69)/6.6)</f>
        <v>2.2442884081037415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0.16712923124130122</v>
      </c>
    </row>
    <row r="91" spans="1:8" x14ac:dyDescent="0.35">
      <c r="A91" s="3" t="s">
        <v>30</v>
      </c>
      <c r="B91" s="9"/>
      <c r="C91" s="8"/>
      <c r="D91" s="7">
        <f>(C74-C69)/(2.44*(C73-C71))</f>
        <v>0.99798407841349746</v>
      </c>
    </row>
    <row r="92" spans="1:8" x14ac:dyDescent="0.35">
      <c r="A92" s="6" t="s">
        <v>29</v>
      </c>
      <c r="B92" s="6"/>
      <c r="C92" s="5"/>
      <c r="D92" s="7">
        <f>(C70+C72+C74)/3</f>
        <v>-0.61851302391826535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-0.47491843255712607</v>
      </c>
    </row>
    <row r="95" spans="1:8" x14ac:dyDescent="0.35">
      <c r="A95" s="2" t="s">
        <v>9</v>
      </c>
      <c r="B95" s="2"/>
      <c r="C95" s="2"/>
      <c r="D95" s="1">
        <f>100-E23</f>
        <v>25.558714090919608</v>
      </c>
    </row>
    <row r="96" spans="1:8" x14ac:dyDescent="0.35">
      <c r="A96" s="2" t="s">
        <v>8</v>
      </c>
      <c r="B96" s="2"/>
      <c r="C96" s="2"/>
      <c r="D96" s="1">
        <f>100-E30</f>
        <v>3.7347754743581163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MAY190405_5</v>
      </c>
      <c r="E2" s="169"/>
      <c r="G2" s="109" t="s">
        <v>90</v>
      </c>
      <c r="H2" s="108" t="str">
        <f ca="1">D2</f>
        <v>MAY190405_5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465.93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10.3</v>
      </c>
      <c r="D14" s="55">
        <f t="shared" si="2"/>
        <v>2.2106324984439722</v>
      </c>
      <c r="E14" s="54">
        <f>SUM(D8:D14)</f>
        <v>2.2106324984439722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10.31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10.31</v>
      </c>
      <c r="R14" s="48">
        <f t="shared" si="5"/>
        <v>-4</v>
      </c>
      <c r="S14" s="47">
        <f t="shared" si="6"/>
        <v>0</v>
      </c>
      <c r="T14" s="46">
        <f t="shared" si="7"/>
        <v>0</v>
      </c>
      <c r="U14" s="45">
        <f t="shared" si="8"/>
        <v>0</v>
      </c>
      <c r="V14" s="46">
        <f t="shared" si="9"/>
        <v>100</v>
      </c>
      <c r="W14" s="46">
        <f t="shared" si="10"/>
        <v>0</v>
      </c>
      <c r="X14" s="46">
        <f t="shared" si="11"/>
        <v>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0</v>
      </c>
      <c r="AE14" s="46">
        <f t="shared" si="16"/>
        <v>0</v>
      </c>
      <c r="AF14" s="45">
        <f t="shared" si="16"/>
        <v>0</v>
      </c>
      <c r="AG14" s="47">
        <f t="shared" si="16"/>
        <v>100</v>
      </c>
      <c r="AH14" s="46">
        <f t="shared" si="16"/>
        <v>0</v>
      </c>
      <c r="AI14" s="46">
        <f t="shared" si="16"/>
        <v>0</v>
      </c>
      <c r="AJ14" s="46">
        <f t="shared" si="16"/>
        <v>0</v>
      </c>
      <c r="AK14" s="45">
        <f t="shared" si="16"/>
        <v>0</v>
      </c>
      <c r="AL14" s="44">
        <f t="shared" si="17"/>
        <v>100</v>
      </c>
    </row>
    <row r="15" spans="1:38" x14ac:dyDescent="0.35">
      <c r="A15" s="58" t="s">
        <v>62</v>
      </c>
      <c r="B15" s="57">
        <v>-3.5</v>
      </c>
      <c r="C15" s="62">
        <v>0.6</v>
      </c>
      <c r="D15" s="55">
        <f t="shared" si="2"/>
        <v>0.12877470864722168</v>
      </c>
      <c r="E15" s="54">
        <f>SUM(D6:D15)</f>
        <v>2.339407207091194</v>
      </c>
      <c r="G15" s="48">
        <f t="shared" si="3"/>
        <v>-3.5</v>
      </c>
      <c r="H15" s="61">
        <v>0.6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0.6</v>
      </c>
      <c r="R15" s="48">
        <f t="shared" si="5"/>
        <v>-3.5</v>
      </c>
      <c r="S15" s="67">
        <f t="shared" si="6"/>
        <v>100</v>
      </c>
      <c r="T15" s="66">
        <f t="shared" si="7"/>
        <v>0</v>
      </c>
      <c r="U15" s="65">
        <f t="shared" si="8"/>
        <v>0</v>
      </c>
      <c r="V15" s="66">
        <f t="shared" si="9"/>
        <v>0</v>
      </c>
      <c r="W15" s="66">
        <f t="shared" si="10"/>
        <v>0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100</v>
      </c>
      <c r="AE15" s="66">
        <f t="shared" ref="AE15:AE33" si="19">T15*100/(SUM($S15:$W15)+SUM($Y15:$Z15))</f>
        <v>0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0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5.13</v>
      </c>
      <c r="D16" s="55">
        <f t="shared" si="2"/>
        <v>1.1010237589337453</v>
      </c>
      <c r="E16" s="54">
        <f>SUM(D6:D16)</f>
        <v>3.4404309660249393</v>
      </c>
      <c r="G16" s="48">
        <f t="shared" si="3"/>
        <v>-3</v>
      </c>
      <c r="H16" s="61">
        <v>1.23</v>
      </c>
      <c r="I16" s="60">
        <v>1.85</v>
      </c>
      <c r="J16" s="59">
        <v>0</v>
      </c>
      <c r="K16" s="60">
        <v>2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5.08</v>
      </c>
      <c r="R16" s="48">
        <f t="shared" si="5"/>
        <v>-3</v>
      </c>
      <c r="S16" s="67">
        <f t="shared" si="6"/>
        <v>24.212598425196852</v>
      </c>
      <c r="T16" s="66">
        <f t="shared" si="7"/>
        <v>36.417322834645667</v>
      </c>
      <c r="U16" s="65">
        <f t="shared" si="8"/>
        <v>0</v>
      </c>
      <c r="V16" s="66">
        <f t="shared" si="9"/>
        <v>39.370078740157481</v>
      </c>
      <c r="W16" s="66">
        <f t="shared" si="10"/>
        <v>0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24.212598425196852</v>
      </c>
      <c r="AE16" s="66">
        <f t="shared" si="19"/>
        <v>36.417322834645667</v>
      </c>
      <c r="AF16" s="65">
        <f t="shared" si="20"/>
        <v>0</v>
      </c>
      <c r="AG16" s="67">
        <f t="shared" si="21"/>
        <v>39.370078740157481</v>
      </c>
      <c r="AH16" s="66">
        <f t="shared" si="22"/>
        <v>0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13.79</v>
      </c>
      <c r="D17" s="55">
        <f t="shared" si="2"/>
        <v>2.9596720537419783</v>
      </c>
      <c r="E17" s="54">
        <f>SUM(D6:D17)</f>
        <v>6.4001030197669175</v>
      </c>
      <c r="G17" s="48">
        <f t="shared" si="3"/>
        <v>-2.5</v>
      </c>
      <c r="H17" s="61">
        <v>1.7</v>
      </c>
      <c r="I17" s="60">
        <v>4.54</v>
      </c>
      <c r="J17" s="59">
        <v>0</v>
      </c>
      <c r="K17" s="60">
        <v>3.18</v>
      </c>
      <c r="L17" s="60">
        <v>4.1100000000000003</v>
      </c>
      <c r="M17" s="60">
        <v>0</v>
      </c>
      <c r="N17" s="60">
        <v>0</v>
      </c>
      <c r="O17" s="59">
        <v>0</v>
      </c>
      <c r="P17" s="50">
        <f t="shared" si="4"/>
        <v>13.530000000000001</v>
      </c>
      <c r="R17" s="48">
        <f t="shared" si="5"/>
        <v>-2.5</v>
      </c>
      <c r="S17" s="67">
        <f t="shared" si="6"/>
        <v>12.564671101256467</v>
      </c>
      <c r="T17" s="66">
        <f t="shared" si="7"/>
        <v>33.555062823355506</v>
      </c>
      <c r="U17" s="65">
        <f t="shared" si="8"/>
        <v>0</v>
      </c>
      <c r="V17" s="66">
        <f t="shared" si="9"/>
        <v>23.50332594235033</v>
      </c>
      <c r="W17" s="66">
        <f t="shared" si="10"/>
        <v>30.376940133037696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12.564671101256467</v>
      </c>
      <c r="AE17" s="66">
        <f t="shared" si="19"/>
        <v>33.555062823355506</v>
      </c>
      <c r="AF17" s="65">
        <f t="shared" si="20"/>
        <v>0</v>
      </c>
      <c r="AG17" s="67">
        <f t="shared" si="21"/>
        <v>23.50332594235033</v>
      </c>
      <c r="AH17" s="66">
        <f t="shared" si="22"/>
        <v>30.376940133037696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16.63</v>
      </c>
      <c r="D18" s="55">
        <f t="shared" si="2"/>
        <v>3.569205674672161</v>
      </c>
      <c r="E18" s="54">
        <f>SUM(D6:D18)</f>
        <v>9.9693086944390785</v>
      </c>
      <c r="G18" s="48">
        <f t="shared" si="3"/>
        <v>-2</v>
      </c>
      <c r="H18" s="61">
        <v>2.92</v>
      </c>
      <c r="I18" s="60">
        <v>8.1</v>
      </c>
      <c r="J18" s="59">
        <v>0</v>
      </c>
      <c r="K18" s="60">
        <v>2.66</v>
      </c>
      <c r="L18" s="60">
        <v>2.93</v>
      </c>
      <c r="M18" s="60">
        <v>0</v>
      </c>
      <c r="N18" s="60">
        <v>0</v>
      </c>
      <c r="O18" s="59">
        <v>0</v>
      </c>
      <c r="P18" s="50">
        <f t="shared" si="4"/>
        <v>16.61</v>
      </c>
      <c r="R18" s="48">
        <f t="shared" si="5"/>
        <v>-2</v>
      </c>
      <c r="S18" s="67">
        <f t="shared" si="6"/>
        <v>17.57977122215533</v>
      </c>
      <c r="T18" s="66">
        <f t="shared" si="7"/>
        <v>48.765803732691154</v>
      </c>
      <c r="U18" s="65">
        <f t="shared" si="8"/>
        <v>0</v>
      </c>
      <c r="V18" s="66">
        <f t="shared" si="9"/>
        <v>16.014449127031909</v>
      </c>
      <c r="W18" s="66">
        <f t="shared" si="10"/>
        <v>17.639975918121614</v>
      </c>
      <c r="X18" s="66">
        <f t="shared" si="11"/>
        <v>0</v>
      </c>
      <c r="Y18" s="66">
        <f t="shared" si="12"/>
        <v>0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17.57977122215533</v>
      </c>
      <c r="AE18" s="66">
        <f t="shared" si="19"/>
        <v>48.765803732691154</v>
      </c>
      <c r="AF18" s="65">
        <f t="shared" si="20"/>
        <v>0</v>
      </c>
      <c r="AG18" s="67">
        <f t="shared" si="21"/>
        <v>16.014449127031909</v>
      </c>
      <c r="AH18" s="66">
        <f t="shared" si="22"/>
        <v>17.639975918121614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24.33</v>
      </c>
      <c r="D19" s="55">
        <f t="shared" si="2"/>
        <v>5.2218144356448386</v>
      </c>
      <c r="E19" s="54">
        <f>SUM(D6:D19)</f>
        <v>15.191123130083916</v>
      </c>
      <c r="G19" s="48">
        <f t="shared" si="3"/>
        <v>-1.5</v>
      </c>
      <c r="H19" s="61">
        <v>4.29</v>
      </c>
      <c r="I19" s="60">
        <v>14.44</v>
      </c>
      <c r="J19" s="59">
        <v>0</v>
      </c>
      <c r="K19" s="60">
        <v>2.56</v>
      </c>
      <c r="L19" s="60">
        <v>2.66</v>
      </c>
      <c r="M19" s="60">
        <v>0</v>
      </c>
      <c r="N19" s="60">
        <v>0</v>
      </c>
      <c r="O19" s="59" t="s">
        <v>105</v>
      </c>
      <c r="P19" s="50">
        <f t="shared" si="4"/>
        <v>23.95</v>
      </c>
      <c r="R19" s="48">
        <f t="shared" si="5"/>
        <v>-1.5</v>
      </c>
      <c r="S19" s="67">
        <f t="shared" si="6"/>
        <v>17.912317327766178</v>
      </c>
      <c r="T19" s="66">
        <f t="shared" si="7"/>
        <v>60.292275574112736</v>
      </c>
      <c r="U19" s="65">
        <f t="shared" si="8"/>
        <v>0</v>
      </c>
      <c r="V19" s="66">
        <f t="shared" si="9"/>
        <v>10.688935281837161</v>
      </c>
      <c r="W19" s="66">
        <f t="shared" si="10"/>
        <v>11.106471816283925</v>
      </c>
      <c r="X19" s="66">
        <f t="shared" si="11"/>
        <v>0</v>
      </c>
      <c r="Y19" s="66">
        <f t="shared" si="12"/>
        <v>0</v>
      </c>
      <c r="Z19" s="65">
        <v>0</v>
      </c>
      <c r="AA19" s="50">
        <f t="shared" si="14"/>
        <v>100</v>
      </c>
      <c r="AC19" s="48">
        <f t="shared" si="15"/>
        <v>-1.5</v>
      </c>
      <c r="AD19" s="67">
        <f t="shared" si="18"/>
        <v>17.912317327766178</v>
      </c>
      <c r="AE19" s="66">
        <f t="shared" si="19"/>
        <v>60.292275574112736</v>
      </c>
      <c r="AF19" s="65">
        <f t="shared" si="20"/>
        <v>0</v>
      </c>
      <c r="AG19" s="67">
        <f t="shared" si="21"/>
        <v>10.688935281837162</v>
      </c>
      <c r="AH19" s="66">
        <f t="shared" si="22"/>
        <v>11.106471816283925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30.82</v>
      </c>
      <c r="D20" s="55">
        <f t="shared" si="2"/>
        <v>6.6147275341789529</v>
      </c>
      <c r="E20" s="54">
        <f>SUM(D6:D20)</f>
        <v>21.80585066426287</v>
      </c>
      <c r="G20" s="48">
        <f t="shared" si="3"/>
        <v>-1</v>
      </c>
      <c r="H20" s="61">
        <v>4.6230000000000002</v>
      </c>
      <c r="I20" s="60">
        <v>20.513311688311688</v>
      </c>
      <c r="J20" s="59">
        <v>0</v>
      </c>
      <c r="K20" s="60">
        <v>3.2821298701298698</v>
      </c>
      <c r="L20" s="60">
        <v>2.4015584415584414</v>
      </c>
      <c r="M20" s="60">
        <v>0</v>
      </c>
      <c r="N20" s="60">
        <v>0</v>
      </c>
      <c r="O20" s="59">
        <v>0</v>
      </c>
      <c r="P20" s="50">
        <f t="shared" si="4"/>
        <v>30.82</v>
      </c>
      <c r="Q20" t="s">
        <v>106</v>
      </c>
      <c r="R20" s="48">
        <f t="shared" si="5"/>
        <v>-1</v>
      </c>
      <c r="S20" s="67">
        <f t="shared" si="6"/>
        <v>15</v>
      </c>
      <c r="T20" s="66">
        <f t="shared" si="7"/>
        <v>66.558441558441558</v>
      </c>
      <c r="U20" s="65">
        <f t="shared" si="8"/>
        <v>0</v>
      </c>
      <c r="V20" s="66">
        <f t="shared" si="9"/>
        <v>10.649350649350648</v>
      </c>
      <c r="W20" s="66">
        <f t="shared" si="10"/>
        <v>7.7922077922077913</v>
      </c>
      <c r="X20" s="66">
        <f t="shared" si="11"/>
        <v>0</v>
      </c>
      <c r="Y20" s="66">
        <f t="shared" si="12"/>
        <v>0</v>
      </c>
      <c r="Z20" s="65">
        <f t="shared" si="13"/>
        <v>0</v>
      </c>
      <c r="AA20" s="50">
        <f t="shared" si="14"/>
        <v>100</v>
      </c>
      <c r="AC20" s="48">
        <f t="shared" si="15"/>
        <v>-1</v>
      </c>
      <c r="AD20" s="67">
        <f t="shared" si="18"/>
        <v>15</v>
      </c>
      <c r="AE20" s="66">
        <f t="shared" si="19"/>
        <v>66.558441558441558</v>
      </c>
      <c r="AF20" s="65">
        <f t="shared" si="20"/>
        <v>0</v>
      </c>
      <c r="AG20" s="67">
        <f t="shared" si="21"/>
        <v>10.649350649350646</v>
      </c>
      <c r="AH20" s="66">
        <f t="shared" si="22"/>
        <v>7.7922077922077913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34.33</v>
      </c>
      <c r="D21" s="55">
        <f t="shared" si="2"/>
        <v>7.3680595797652</v>
      </c>
      <c r="E21" s="54">
        <f>SUM(D6:D21)</f>
        <v>29.173910244028072</v>
      </c>
      <c r="G21" s="70">
        <f t="shared" si="3"/>
        <v>-0.5</v>
      </c>
      <c r="H21" s="53">
        <v>5.4752153667054717</v>
      </c>
      <c r="I21" s="52">
        <v>23.379569266589055</v>
      </c>
      <c r="J21" s="59">
        <v>0</v>
      </c>
      <c r="K21" s="52">
        <v>3.2771362048894059</v>
      </c>
      <c r="L21" s="52">
        <v>2.1980791618160653</v>
      </c>
      <c r="M21" s="52">
        <v>0</v>
      </c>
      <c r="N21" s="52">
        <v>0</v>
      </c>
      <c r="O21" s="51" t="s">
        <v>105</v>
      </c>
      <c r="P21" s="69">
        <f t="shared" si="4"/>
        <v>34.330000000000005</v>
      </c>
      <c r="Q21" s="68" t="s">
        <v>107</v>
      </c>
      <c r="R21" s="48">
        <f t="shared" si="5"/>
        <v>-0.5</v>
      </c>
      <c r="S21" s="67">
        <f t="shared" si="6"/>
        <v>15.948777648428404</v>
      </c>
      <c r="T21" s="66">
        <f t="shared" si="7"/>
        <v>68.102444703143178</v>
      </c>
      <c r="U21" s="65">
        <f t="shared" si="8"/>
        <v>0</v>
      </c>
      <c r="V21" s="66">
        <f t="shared" si="9"/>
        <v>9.5459837019790434</v>
      </c>
      <c r="W21" s="66">
        <f t="shared" si="10"/>
        <v>6.4027939464493597</v>
      </c>
      <c r="X21" s="66">
        <f t="shared" si="11"/>
        <v>0</v>
      </c>
      <c r="Y21" s="66">
        <f t="shared" si="12"/>
        <v>0</v>
      </c>
      <c r="Z21" s="65">
        <v>0</v>
      </c>
      <c r="AA21" s="50">
        <f t="shared" si="14"/>
        <v>99.999999999999986</v>
      </c>
      <c r="AC21" s="48">
        <f t="shared" si="15"/>
        <v>-0.5</v>
      </c>
      <c r="AD21" s="67">
        <f t="shared" si="18"/>
        <v>15.948777648428406</v>
      </c>
      <c r="AE21" s="66">
        <f t="shared" si="19"/>
        <v>68.102444703143178</v>
      </c>
      <c r="AF21" s="65">
        <f t="shared" si="20"/>
        <v>0</v>
      </c>
      <c r="AG21" s="67">
        <f t="shared" si="21"/>
        <v>9.5459837019790452</v>
      </c>
      <c r="AH21" s="66">
        <f t="shared" si="22"/>
        <v>6.4027939464493615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99.999999999999986</v>
      </c>
    </row>
    <row r="22" spans="1:38" x14ac:dyDescent="0.35">
      <c r="A22" s="58" t="s">
        <v>55</v>
      </c>
      <c r="B22" s="57">
        <v>0</v>
      </c>
      <c r="C22" s="62">
        <v>34.950000000000003</v>
      </c>
      <c r="D22" s="55">
        <f t="shared" si="2"/>
        <v>7.5011267787006632</v>
      </c>
      <c r="E22" s="54">
        <f>SUM(D6:D22)</f>
        <v>36.675037022728738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35.83</v>
      </c>
      <c r="D23" s="55">
        <f t="shared" si="2"/>
        <v>7.6899963513832548</v>
      </c>
      <c r="E23" s="54">
        <f>SUM(D6:D23)</f>
        <v>44.365033374111995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35.450000000000003</v>
      </c>
      <c r="D24" s="55">
        <f t="shared" si="2"/>
        <v>7.6084390359066818</v>
      </c>
      <c r="E24" s="54">
        <f>SUM(D6:D24)</f>
        <v>51.97347241001868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34.049999999999997</v>
      </c>
      <c r="D25" s="55">
        <f t="shared" si="2"/>
        <v>7.3079647157298293</v>
      </c>
      <c r="E25" s="54">
        <f>SUM(D6:D25)</f>
        <v>59.281437125748511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31.66</v>
      </c>
      <c r="D26" s="55">
        <f t="shared" si="2"/>
        <v>6.7950121262850649</v>
      </c>
      <c r="E26" s="54">
        <f>SUM(D6:D26)</f>
        <v>66.076449252033569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22.61</v>
      </c>
      <c r="D27" s="55">
        <f t="shared" si="2"/>
        <v>4.8526602708561368</v>
      </c>
      <c r="E27" s="54">
        <f>SUM(D7:D27)</f>
        <v>70.929109522889703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21.83</v>
      </c>
      <c r="D28" s="55">
        <f t="shared" si="2"/>
        <v>4.6852531496147485</v>
      </c>
      <c r="E28" s="54">
        <f>SUM(D7:D28)</f>
        <v>75.614362672504456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20.55</v>
      </c>
      <c r="D29" s="55">
        <f t="shared" si="2"/>
        <v>4.4105337711673434</v>
      </c>
      <c r="E29" s="54">
        <f>SUM(D7:D29)</f>
        <v>80.024896443671793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18.25</v>
      </c>
      <c r="D30" s="55">
        <f t="shared" si="2"/>
        <v>3.91689738801966</v>
      </c>
      <c r="E30" s="54">
        <f>SUM(D7:D30)</f>
        <v>83.941793831691456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74.819999999999993</v>
      </c>
      <c r="D31" s="55">
        <f t="shared" si="2"/>
        <v>16.058206168308541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20.838215366705469</v>
      </c>
      <c r="I34">
        <f t="shared" ref="I34:O34" si="26">SUM(I7:I33)</f>
        <v>72.822880954900739</v>
      </c>
      <c r="J34">
        <f t="shared" si="26"/>
        <v>0</v>
      </c>
      <c r="K34">
        <f t="shared" si="26"/>
        <v>27.269266075019271</v>
      </c>
      <c r="L34">
        <f t="shared" si="26"/>
        <v>14.299637603374507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36" spans="1:38" x14ac:dyDescent="0.35">
      <c r="O36">
        <f>100*0.02/B4</f>
        <v>4.2924902882407225E-3</v>
      </c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-2.736530094271211</v>
      </c>
      <c r="D69" s="2"/>
    </row>
    <row r="70" spans="1:5" x14ac:dyDescent="0.35">
      <c r="A70" s="24" t="s">
        <v>41</v>
      </c>
      <c r="B70" s="23">
        <v>16</v>
      </c>
      <c r="C70" s="18">
        <f t="shared" si="27"/>
        <v>-1.4388578844905904</v>
      </c>
      <c r="D70" s="2"/>
    </row>
    <row r="71" spans="1:5" x14ac:dyDescent="0.35">
      <c r="A71" s="24" t="s">
        <v>41</v>
      </c>
      <c r="B71" s="23">
        <v>25</v>
      </c>
      <c r="C71" s="18">
        <f t="shared" si="27"/>
        <v>-0.78324351878823173</v>
      </c>
      <c r="D71" s="2"/>
    </row>
    <row r="72" spans="1:5" x14ac:dyDescent="0.35">
      <c r="A72" s="24" t="s">
        <v>41</v>
      </c>
      <c r="B72" s="23">
        <v>50</v>
      </c>
      <c r="C72" s="18">
        <f t="shared" si="27"/>
        <v>0.87031029619181899</v>
      </c>
      <c r="D72" s="2"/>
    </row>
    <row r="73" spans="1:5" x14ac:dyDescent="0.35">
      <c r="A73" s="24" t="s">
        <v>41</v>
      </c>
      <c r="B73" s="23">
        <v>75</v>
      </c>
      <c r="C73" s="18">
        <f t="shared" si="27"/>
        <v>2.9344365551992668</v>
      </c>
      <c r="D73" s="2"/>
    </row>
    <row r="74" spans="1:5" x14ac:dyDescent="0.35">
      <c r="A74" s="24" t="s">
        <v>41</v>
      </c>
      <c r="B74" s="23">
        <v>84</v>
      </c>
      <c r="C74" s="18">
        <f t="shared" si="27"/>
        <v>4.0018123496391338</v>
      </c>
      <c r="D74" s="2"/>
    </row>
    <row r="75" spans="1:5" x14ac:dyDescent="0.35">
      <c r="A75" s="24" t="s">
        <v>41</v>
      </c>
      <c r="B75" s="23">
        <v>95</v>
      </c>
      <c r="C75" s="18">
        <f t="shared" si="27"/>
        <v>4.3443163592622298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21.80585066426287</v>
      </c>
    </row>
    <row r="78" spans="1:5" x14ac:dyDescent="0.35">
      <c r="A78" s="20" t="s">
        <v>39</v>
      </c>
      <c r="B78">
        <f>SUM(C11:C20)/SUM(C7:C33)</f>
        <v>0.21805850664262871</v>
      </c>
      <c r="D78" s="19" t="s">
        <v>6</v>
      </c>
      <c r="E78" s="18">
        <f>SUM($D$21:$D$30)</f>
        <v>62.135943167428586</v>
      </c>
    </row>
    <row r="79" spans="1:5" x14ac:dyDescent="0.35">
      <c r="A79" s="20" t="s">
        <v>38</v>
      </c>
      <c r="B79">
        <f>SUM(C21:C33)/SUM(C7:C33)</f>
        <v>0.78194149335737129</v>
      </c>
      <c r="D79" s="19" t="s">
        <v>5</v>
      </c>
      <c r="E79" s="18">
        <f>SUM($D$31:$D$33)</f>
        <v>16.058206168308541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69.260590343567401</v>
      </c>
      <c r="D81" s="16" t="s">
        <v>4</v>
      </c>
      <c r="E81">
        <f>100*SUM(H7:J33)/SUM(P7:P33)</f>
        <v>69.260590343567401</v>
      </c>
      <c r="G81" s="17" t="s">
        <v>2</v>
      </c>
      <c r="H81">
        <f>100*SUM(H7:H33)/(SUM(P7:P33)-SUM(M7:N33))</f>
        <v>15.409461929087827</v>
      </c>
    </row>
    <row r="82" spans="1:8" x14ac:dyDescent="0.35">
      <c r="A82" s="16" t="s">
        <v>0</v>
      </c>
      <c r="B82">
        <f>100*SUM(K7:L33)/SUM(P7:P33)</f>
        <v>30.739409656432585</v>
      </c>
      <c r="D82" s="16" t="s">
        <v>0</v>
      </c>
      <c r="E82">
        <f>100*SUM(K7:L33)/SUM(P7:P33)</f>
        <v>30.739409656432585</v>
      </c>
      <c r="G82" s="17" t="s">
        <v>1</v>
      </c>
      <c r="H82">
        <f>100*SUM(I7:J33)/(SUM(P7:P33)-SUM(M7:N33))</f>
        <v>53.851128414479575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30.739409656432585</v>
      </c>
    </row>
    <row r="85" spans="1:8" x14ac:dyDescent="0.35">
      <c r="A85" s="16" t="s">
        <v>36</v>
      </c>
      <c r="B85" s="2"/>
      <c r="C85" s="2"/>
      <c r="D85" s="13">
        <f>(C70+C74+C72)/3</f>
        <v>1.144421587113454</v>
      </c>
    </row>
    <row r="86" spans="1:8" x14ac:dyDescent="0.35">
      <c r="A86" s="14" t="s">
        <v>35</v>
      </c>
      <c r="B86" s="14"/>
      <c r="C86" s="14"/>
      <c r="D86" s="7">
        <f>C72</f>
        <v>0.87031029619181899</v>
      </c>
    </row>
    <row r="87" spans="1:8" x14ac:dyDescent="0.35">
      <c r="A87" s="14" t="s">
        <v>34</v>
      </c>
      <c r="B87" s="14"/>
      <c r="C87" s="14"/>
      <c r="D87" s="7">
        <f>(C74-C70)/2</f>
        <v>2.7203351170648622</v>
      </c>
    </row>
    <row r="88" spans="1:8" x14ac:dyDescent="0.35">
      <c r="A88" s="15" t="s">
        <v>33</v>
      </c>
      <c r="B88" s="14"/>
      <c r="C88" s="14"/>
      <c r="D88" s="13">
        <f>(C74+C70-D86)/D87</f>
        <v>0.62221898998349245</v>
      </c>
    </row>
    <row r="89" spans="1:8" x14ac:dyDescent="0.35">
      <c r="A89" s="3" t="s">
        <v>32</v>
      </c>
      <c r="B89" s="12"/>
      <c r="C89" s="11"/>
      <c r="D89" s="7">
        <f>((C74-C70)/4)+((C75-C69)/6.6)</f>
        <v>2.4330230817950738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6.6193012572744112E-2</v>
      </c>
    </row>
    <row r="91" spans="1:8" x14ac:dyDescent="0.35">
      <c r="A91" s="3" t="s">
        <v>30</v>
      </c>
      <c r="B91" s="9"/>
      <c r="C91" s="8"/>
      <c r="D91" s="7">
        <f>(C74-C69)/(2.44*(C73-C71))</f>
        <v>0.74283308427314854</v>
      </c>
    </row>
    <row r="92" spans="1:8" x14ac:dyDescent="0.35">
      <c r="A92" s="6" t="s">
        <v>29</v>
      </c>
      <c r="B92" s="6"/>
      <c r="C92" s="5"/>
      <c r="D92" s="7">
        <f>(C70+C72+C74)/3</f>
        <v>1.1444215871134542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1.2814772325742716</v>
      </c>
    </row>
    <row r="95" spans="1:8" x14ac:dyDescent="0.35">
      <c r="A95" s="2" t="s">
        <v>9</v>
      </c>
      <c r="B95" s="2"/>
      <c r="C95" s="2"/>
      <c r="D95" s="1">
        <f>100-E23</f>
        <v>55.634966625888005</v>
      </c>
    </row>
    <row r="96" spans="1:8" x14ac:dyDescent="0.35">
      <c r="A96" s="2" t="s">
        <v>8</v>
      </c>
      <c r="B96" s="2"/>
      <c r="C96" s="2"/>
      <c r="D96" s="1">
        <f>100-E30</f>
        <v>16.058206168308544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MAY190405_6</v>
      </c>
      <c r="E2" s="169"/>
      <c r="G2" s="109" t="s">
        <v>90</v>
      </c>
      <c r="H2" s="108" t="str">
        <f ca="1">D2</f>
        <v>MAY190405_6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313.93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7"/>
        <v>#DIV/0!</v>
      </c>
      <c r="U12" s="45" t="e">
        <f t="shared" si="8"/>
        <v>#DIV/0!</v>
      </c>
      <c r="V12" s="46" t="e">
        <f t="shared" si="9"/>
        <v>#DIV/0!</v>
      </c>
      <c r="W12" s="46" t="e">
        <f t="shared" si="10"/>
        <v>#DIV/0!</v>
      </c>
      <c r="X12" s="46" t="e">
        <f t="shared" si="11"/>
        <v>#DIV/0!</v>
      </c>
      <c r="Y12" s="46" t="e">
        <f t="shared" si="12"/>
        <v>#DIV/0!</v>
      </c>
      <c r="Z12" s="45" t="e">
        <f t="shared" si="13"/>
        <v>#DIV/0!</v>
      </c>
      <c r="AA12" s="49" t="e">
        <f t="shared" si="14"/>
        <v>#DIV/0!</v>
      </c>
      <c r="AC12" s="48">
        <f t="shared" si="15"/>
        <v>-5</v>
      </c>
      <c r="AD12" s="47" t="e">
        <f t="shared" si="16"/>
        <v>#DIV/0!</v>
      </c>
      <c r="AE12" s="46" t="e">
        <f t="shared" si="16"/>
        <v>#DIV/0!</v>
      </c>
      <c r="AF12" s="45" t="e">
        <f t="shared" si="16"/>
        <v>#DIV/0!</v>
      </c>
      <c r="AG12" s="47" t="e">
        <f t="shared" si="16"/>
        <v>#DIV/0!</v>
      </c>
      <c r="AH12" s="46" t="e">
        <f t="shared" si="16"/>
        <v>#DIV/0!</v>
      </c>
      <c r="AI12" s="46" t="e">
        <f t="shared" si="16"/>
        <v>#DIV/0!</v>
      </c>
      <c r="AJ12" s="46" t="e">
        <f t="shared" si="16"/>
        <v>#DIV/0!</v>
      </c>
      <c r="AK12" s="45" t="e">
        <f t="shared" si="16"/>
        <v>#DIV/0!</v>
      </c>
      <c r="AL12" s="44" t="e">
        <f t="shared" si="17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7"/>
        <v>#DIV/0!</v>
      </c>
      <c r="U13" s="45" t="e">
        <f t="shared" si="8"/>
        <v>#DIV/0!</v>
      </c>
      <c r="V13" s="46" t="e">
        <f t="shared" si="9"/>
        <v>#DIV/0!</v>
      </c>
      <c r="W13" s="46" t="e">
        <f t="shared" si="10"/>
        <v>#DIV/0!</v>
      </c>
      <c r="X13" s="46" t="e">
        <f t="shared" si="11"/>
        <v>#DIV/0!</v>
      </c>
      <c r="Y13" s="46" t="e">
        <f t="shared" si="12"/>
        <v>#DIV/0!</v>
      </c>
      <c r="Z13" s="45" t="e">
        <f t="shared" si="13"/>
        <v>#DIV/0!</v>
      </c>
      <c r="AA13" s="49" t="e">
        <f t="shared" si="14"/>
        <v>#DIV/0!</v>
      </c>
      <c r="AC13" s="48">
        <f t="shared" si="15"/>
        <v>-4.5</v>
      </c>
      <c r="AD13" s="47" t="e">
        <f t="shared" si="16"/>
        <v>#DIV/0!</v>
      </c>
      <c r="AE13" s="46" t="e">
        <f t="shared" si="16"/>
        <v>#DIV/0!</v>
      </c>
      <c r="AF13" s="45" t="e">
        <f t="shared" si="16"/>
        <v>#DIV/0!</v>
      </c>
      <c r="AG13" s="47" t="e">
        <f t="shared" si="16"/>
        <v>#DIV/0!</v>
      </c>
      <c r="AH13" s="46" t="e">
        <f t="shared" si="16"/>
        <v>#DIV/0!</v>
      </c>
      <c r="AI13" s="46" t="e">
        <f t="shared" si="16"/>
        <v>#DIV/0!</v>
      </c>
      <c r="AJ13" s="46" t="e">
        <f t="shared" si="16"/>
        <v>#DIV/0!</v>
      </c>
      <c r="AK13" s="45" t="e">
        <f t="shared" si="16"/>
        <v>#DIV/0!</v>
      </c>
      <c r="AL13" s="44" t="e">
        <f t="shared" si="17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7"/>
        <v>#DIV/0!</v>
      </c>
      <c r="U14" s="45" t="e">
        <f t="shared" si="8"/>
        <v>#DIV/0!</v>
      </c>
      <c r="V14" s="46" t="e">
        <f t="shared" si="9"/>
        <v>#DIV/0!</v>
      </c>
      <c r="W14" s="46" t="e">
        <f t="shared" si="10"/>
        <v>#DIV/0!</v>
      </c>
      <c r="X14" s="46" t="e">
        <f t="shared" si="11"/>
        <v>#DIV/0!</v>
      </c>
      <c r="Y14" s="46" t="e">
        <f t="shared" si="12"/>
        <v>#DIV/0!</v>
      </c>
      <c r="Z14" s="45" t="e">
        <f t="shared" si="13"/>
        <v>#DIV/0!</v>
      </c>
      <c r="AA14" s="49" t="e">
        <f t="shared" si="14"/>
        <v>#DIV/0!</v>
      </c>
      <c r="AC14" s="48">
        <f t="shared" si="15"/>
        <v>-4</v>
      </c>
      <c r="AD14" s="47" t="e">
        <f t="shared" si="16"/>
        <v>#DIV/0!</v>
      </c>
      <c r="AE14" s="46" t="e">
        <f t="shared" si="16"/>
        <v>#DIV/0!</v>
      </c>
      <c r="AF14" s="45" t="e">
        <f t="shared" si="16"/>
        <v>#DIV/0!</v>
      </c>
      <c r="AG14" s="47" t="e">
        <f t="shared" si="16"/>
        <v>#DIV/0!</v>
      </c>
      <c r="AH14" s="46" t="e">
        <f t="shared" si="16"/>
        <v>#DIV/0!</v>
      </c>
      <c r="AI14" s="46" t="e">
        <f t="shared" si="16"/>
        <v>#DIV/0!</v>
      </c>
      <c r="AJ14" s="46" t="e">
        <f t="shared" si="16"/>
        <v>#DIV/0!</v>
      </c>
      <c r="AK14" s="45" t="e">
        <f t="shared" si="16"/>
        <v>#DIV/0!</v>
      </c>
      <c r="AL14" s="44" t="e">
        <f t="shared" si="17"/>
        <v>#DIV/0!</v>
      </c>
    </row>
    <row r="15" spans="1:38" x14ac:dyDescent="0.35">
      <c r="A15" s="58" t="s">
        <v>62</v>
      </c>
      <c r="B15" s="57">
        <v>-3.5</v>
      </c>
      <c r="C15" s="62">
        <v>8.0299999999999994</v>
      </c>
      <c r="D15" s="55">
        <f t="shared" si="2"/>
        <v>2.5578950721498419</v>
      </c>
      <c r="E15" s="54">
        <f>SUM(D6:D15)</f>
        <v>2.5578950721498419</v>
      </c>
      <c r="G15" s="48">
        <f t="shared" si="3"/>
        <v>-3.5</v>
      </c>
      <c r="H15" s="61">
        <v>0.56000000000000005</v>
      </c>
      <c r="I15" s="60">
        <v>2.12</v>
      </c>
      <c r="J15" s="59">
        <v>0</v>
      </c>
      <c r="K15" s="60">
        <v>0</v>
      </c>
      <c r="L15" s="60">
        <v>5.35</v>
      </c>
      <c r="M15" s="60">
        <v>0</v>
      </c>
      <c r="N15" s="60">
        <v>0</v>
      </c>
      <c r="O15" s="59">
        <v>0</v>
      </c>
      <c r="P15" s="50">
        <f t="shared" si="4"/>
        <v>8.0299999999999994</v>
      </c>
      <c r="R15" s="48">
        <f t="shared" si="5"/>
        <v>-3.5</v>
      </c>
      <c r="S15" s="67">
        <f t="shared" si="6"/>
        <v>6.9738480697384819</v>
      </c>
      <c r="T15" s="66">
        <f t="shared" si="7"/>
        <v>26.400996264009965</v>
      </c>
      <c r="U15" s="65">
        <f t="shared" si="8"/>
        <v>0</v>
      </c>
      <c r="V15" s="66">
        <f t="shared" si="9"/>
        <v>0</v>
      </c>
      <c r="W15" s="66">
        <f t="shared" si="10"/>
        <v>66.625155666251558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6.9738480697384819</v>
      </c>
      <c r="AE15" s="66">
        <f t="shared" ref="AE15:AE33" si="19">T15*100/(SUM($S15:$W15)+SUM($Y15:$Z15))</f>
        <v>26.400996264009965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0</v>
      </c>
      <c r="AH15" s="66">
        <f t="shared" ref="AH15:AH33" si="22">W15*100/(SUM($S15:$W15)+SUM($Y15:$Z15))</f>
        <v>66.625155666251558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20.94</v>
      </c>
      <c r="D16" s="55">
        <f t="shared" si="2"/>
        <v>6.670276813302328</v>
      </c>
      <c r="E16" s="54">
        <f>SUM(D6:D16)</f>
        <v>9.2281718854521699</v>
      </c>
      <c r="G16" s="48">
        <f t="shared" si="3"/>
        <v>-3</v>
      </c>
      <c r="H16" s="61">
        <v>6.16</v>
      </c>
      <c r="I16" s="60">
        <v>7.48</v>
      </c>
      <c r="J16" s="59">
        <v>0</v>
      </c>
      <c r="K16" s="60">
        <v>3.69</v>
      </c>
      <c r="L16" s="60">
        <v>2.5299999999999998</v>
      </c>
      <c r="M16" s="60">
        <v>0</v>
      </c>
      <c r="N16" s="60">
        <v>0</v>
      </c>
      <c r="O16" s="59">
        <v>0</v>
      </c>
      <c r="P16" s="50">
        <f t="shared" si="4"/>
        <v>19.860000000000003</v>
      </c>
      <c r="R16" s="48">
        <f t="shared" si="5"/>
        <v>-3</v>
      </c>
      <c r="S16" s="67">
        <f t="shared" si="6"/>
        <v>31.017119838872102</v>
      </c>
      <c r="T16" s="66">
        <f t="shared" si="7"/>
        <v>37.66364551863041</v>
      </c>
      <c r="U16" s="65">
        <f t="shared" si="8"/>
        <v>0</v>
      </c>
      <c r="V16" s="66">
        <f t="shared" si="9"/>
        <v>18.580060422960724</v>
      </c>
      <c r="W16" s="66">
        <f t="shared" si="10"/>
        <v>12.739174219536753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99.999999999999986</v>
      </c>
      <c r="AC16" s="48">
        <f t="shared" si="15"/>
        <v>-3</v>
      </c>
      <c r="AD16" s="67">
        <f t="shared" si="18"/>
        <v>31.017119838872105</v>
      </c>
      <c r="AE16" s="66">
        <f t="shared" si="19"/>
        <v>37.663645518630418</v>
      </c>
      <c r="AF16" s="65">
        <f t="shared" si="20"/>
        <v>0</v>
      </c>
      <c r="AG16" s="67">
        <f t="shared" si="21"/>
        <v>18.580060422960727</v>
      </c>
      <c r="AH16" s="66">
        <f t="shared" si="22"/>
        <v>12.739174219536755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37.549999999999997</v>
      </c>
      <c r="D17" s="55">
        <f t="shared" si="2"/>
        <v>11.961265250215016</v>
      </c>
      <c r="E17" s="54">
        <f>SUM(D6:D17)</f>
        <v>21.189437135667184</v>
      </c>
      <c r="G17" s="48">
        <f t="shared" si="3"/>
        <v>-2.5</v>
      </c>
      <c r="H17" s="61">
        <v>14.85</v>
      </c>
      <c r="I17" s="60">
        <v>15.94</v>
      </c>
      <c r="J17" s="59">
        <v>0</v>
      </c>
      <c r="K17" s="60">
        <v>2.19</v>
      </c>
      <c r="L17" s="60">
        <v>6.8900000000000006</v>
      </c>
      <c r="M17" s="60">
        <v>0</v>
      </c>
      <c r="N17" s="60">
        <v>0</v>
      </c>
      <c r="O17" s="59">
        <v>0</v>
      </c>
      <c r="P17" s="50">
        <f t="shared" si="4"/>
        <v>39.869999999999997</v>
      </c>
      <c r="R17" s="48">
        <f t="shared" si="5"/>
        <v>-2.5</v>
      </c>
      <c r="S17" s="67">
        <f t="shared" si="6"/>
        <v>37.246049661399553</v>
      </c>
      <c r="T17" s="66">
        <f t="shared" si="7"/>
        <v>39.9799347880612</v>
      </c>
      <c r="U17" s="65">
        <f t="shared" si="8"/>
        <v>0</v>
      </c>
      <c r="V17" s="66">
        <f t="shared" si="9"/>
        <v>5.4928517682468021</v>
      </c>
      <c r="W17" s="66">
        <f t="shared" si="10"/>
        <v>17.281163782292452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100.00000000000001</v>
      </c>
      <c r="AC17" s="48">
        <f t="shared" si="15"/>
        <v>-2.5</v>
      </c>
      <c r="AD17" s="67">
        <f t="shared" si="18"/>
        <v>37.246049661399546</v>
      </c>
      <c r="AE17" s="66">
        <f t="shared" si="19"/>
        <v>39.979934788061193</v>
      </c>
      <c r="AF17" s="65">
        <f t="shared" si="20"/>
        <v>0</v>
      </c>
      <c r="AG17" s="67">
        <f t="shared" si="21"/>
        <v>5.4928517682468012</v>
      </c>
      <c r="AH17" s="66">
        <f t="shared" si="22"/>
        <v>17.281163782292449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35.479999999999997</v>
      </c>
      <c r="D18" s="55">
        <f t="shared" si="2"/>
        <v>11.301882585289713</v>
      </c>
      <c r="E18" s="54">
        <f>SUM(D6:D18)</f>
        <v>32.491319720956895</v>
      </c>
      <c r="G18" s="48">
        <f t="shared" si="3"/>
        <v>-2</v>
      </c>
      <c r="H18" s="61">
        <v>15.32</v>
      </c>
      <c r="I18" s="60">
        <v>9.3000000000000007</v>
      </c>
      <c r="J18" s="59">
        <v>0</v>
      </c>
      <c r="K18" s="60">
        <v>4.5599999999999996</v>
      </c>
      <c r="L18" s="60">
        <v>2.94</v>
      </c>
      <c r="M18" s="60">
        <v>0</v>
      </c>
      <c r="N18" s="60">
        <v>0</v>
      </c>
      <c r="O18" s="59">
        <v>0</v>
      </c>
      <c r="P18" s="50">
        <f t="shared" si="4"/>
        <v>32.119999999999997</v>
      </c>
      <c r="R18" s="48">
        <f t="shared" si="5"/>
        <v>-2</v>
      </c>
      <c r="S18" s="67">
        <f t="shared" si="6"/>
        <v>47.696139476961399</v>
      </c>
      <c r="T18" s="66">
        <f t="shared" si="7"/>
        <v>28.953922789539234</v>
      </c>
      <c r="U18" s="65">
        <f t="shared" si="8"/>
        <v>0</v>
      </c>
      <c r="V18" s="66">
        <f t="shared" si="9"/>
        <v>14.196762141967621</v>
      </c>
      <c r="W18" s="66">
        <f t="shared" si="10"/>
        <v>9.1531755915317561</v>
      </c>
      <c r="X18" s="66">
        <f t="shared" si="11"/>
        <v>0</v>
      </c>
      <c r="Y18" s="66">
        <f t="shared" si="12"/>
        <v>0</v>
      </c>
      <c r="Z18" s="65">
        <f t="shared" si="13"/>
        <v>0</v>
      </c>
      <c r="AA18" s="50">
        <f t="shared" si="14"/>
        <v>100.00000000000003</v>
      </c>
      <c r="AC18" s="48">
        <f t="shared" si="15"/>
        <v>-2</v>
      </c>
      <c r="AD18" s="67">
        <f t="shared" si="18"/>
        <v>47.696139476961385</v>
      </c>
      <c r="AE18" s="66">
        <f t="shared" si="19"/>
        <v>28.953922789539224</v>
      </c>
      <c r="AF18" s="65">
        <f t="shared" si="20"/>
        <v>0</v>
      </c>
      <c r="AG18" s="67">
        <f t="shared" si="21"/>
        <v>14.196762141967618</v>
      </c>
      <c r="AH18" s="66">
        <f t="shared" si="22"/>
        <v>9.1531755915317525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99.999999999999972</v>
      </c>
    </row>
    <row r="19" spans="1:38" x14ac:dyDescent="0.35">
      <c r="A19" s="58" t="s">
        <v>58</v>
      </c>
      <c r="B19" s="57">
        <v>-1.5</v>
      </c>
      <c r="C19" s="62">
        <v>26.42</v>
      </c>
      <c r="D19" s="55">
        <f t="shared" si="2"/>
        <v>8.4158888924282493</v>
      </c>
      <c r="E19" s="54">
        <f>SUM(D6:D19)</f>
        <v>40.907208613385144</v>
      </c>
      <c r="G19" s="48">
        <f t="shared" si="3"/>
        <v>-1.5</v>
      </c>
      <c r="H19" s="61">
        <v>10.28</v>
      </c>
      <c r="I19" s="60">
        <v>4.78</v>
      </c>
      <c r="J19" s="59">
        <v>0</v>
      </c>
      <c r="K19" s="60">
        <v>1.9</v>
      </c>
      <c r="L19" s="60">
        <v>5.24</v>
      </c>
      <c r="M19" s="60">
        <v>0</v>
      </c>
      <c r="N19" s="60">
        <v>0</v>
      </c>
      <c r="O19" s="59">
        <v>0</v>
      </c>
      <c r="P19" s="50">
        <f t="shared" si="4"/>
        <v>22.199999999999996</v>
      </c>
      <c r="R19" s="48">
        <f t="shared" si="5"/>
        <v>-1.5</v>
      </c>
      <c r="S19" s="67">
        <f t="shared" si="6"/>
        <v>46.306306306306318</v>
      </c>
      <c r="T19" s="66">
        <f t="shared" si="7"/>
        <v>21.531531531531535</v>
      </c>
      <c r="U19" s="65">
        <f t="shared" si="8"/>
        <v>0</v>
      </c>
      <c r="V19" s="66">
        <f t="shared" si="9"/>
        <v>8.5585585585585608</v>
      </c>
      <c r="W19" s="66">
        <f t="shared" si="10"/>
        <v>23.603603603603609</v>
      </c>
      <c r="X19" s="66">
        <f t="shared" si="11"/>
        <v>0</v>
      </c>
      <c r="Y19" s="66">
        <f t="shared" si="12"/>
        <v>0</v>
      </c>
      <c r="Z19" s="65">
        <f t="shared" si="13"/>
        <v>0</v>
      </c>
      <c r="AA19" s="50">
        <f t="shared" si="14"/>
        <v>100.00000000000003</v>
      </c>
      <c r="AC19" s="48">
        <f t="shared" si="15"/>
        <v>-1.5</v>
      </c>
      <c r="AD19" s="67">
        <f t="shared" si="18"/>
        <v>46.306306306306304</v>
      </c>
      <c r="AE19" s="66">
        <f t="shared" si="19"/>
        <v>21.531531531531531</v>
      </c>
      <c r="AF19" s="65">
        <f t="shared" si="20"/>
        <v>0</v>
      </c>
      <c r="AG19" s="67">
        <f t="shared" si="21"/>
        <v>8.5585585585585591</v>
      </c>
      <c r="AH19" s="66">
        <f t="shared" si="22"/>
        <v>23.603603603603602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25.98</v>
      </c>
      <c r="D20" s="55">
        <f t="shared" si="2"/>
        <v>8.2757302583378465</v>
      </c>
      <c r="E20" s="54">
        <f>SUM(D6:D20)</f>
        <v>49.182938871722989</v>
      </c>
      <c r="G20" s="48">
        <f t="shared" si="3"/>
        <v>-1</v>
      </c>
      <c r="H20" s="61">
        <v>11.28</v>
      </c>
      <c r="I20" s="60">
        <v>8</v>
      </c>
      <c r="J20" s="59">
        <v>0</v>
      </c>
      <c r="K20" s="60">
        <v>2.36</v>
      </c>
      <c r="L20" s="60">
        <v>5.04</v>
      </c>
      <c r="M20" s="60">
        <v>0</v>
      </c>
      <c r="N20" s="60">
        <v>0</v>
      </c>
      <c r="O20" s="59">
        <v>0</v>
      </c>
      <c r="P20" s="50">
        <f t="shared" si="4"/>
        <v>26.68</v>
      </c>
      <c r="R20" s="48">
        <f t="shared" si="5"/>
        <v>-1</v>
      </c>
      <c r="S20" s="67">
        <f t="shared" si="6"/>
        <v>42.278860569715143</v>
      </c>
      <c r="T20" s="66">
        <f t="shared" si="7"/>
        <v>29.985007496251875</v>
      </c>
      <c r="U20" s="65">
        <f t="shared" si="8"/>
        <v>0</v>
      </c>
      <c r="V20" s="66">
        <f t="shared" si="9"/>
        <v>8.8455772113943034</v>
      </c>
      <c r="W20" s="66">
        <f t="shared" si="10"/>
        <v>18.890554722638679</v>
      </c>
      <c r="X20" s="66">
        <f t="shared" si="11"/>
        <v>0</v>
      </c>
      <c r="Y20" s="66">
        <f t="shared" si="12"/>
        <v>0</v>
      </c>
      <c r="Z20" s="65">
        <f t="shared" si="13"/>
        <v>0</v>
      </c>
      <c r="AA20" s="50">
        <f t="shared" si="14"/>
        <v>100</v>
      </c>
      <c r="AC20" s="48">
        <f t="shared" si="15"/>
        <v>-1</v>
      </c>
      <c r="AD20" s="67">
        <f t="shared" si="18"/>
        <v>42.278860569715143</v>
      </c>
      <c r="AE20" s="66">
        <f t="shared" si="19"/>
        <v>29.985007496251875</v>
      </c>
      <c r="AF20" s="65">
        <f t="shared" si="20"/>
        <v>0</v>
      </c>
      <c r="AG20" s="67">
        <f t="shared" si="21"/>
        <v>8.8455772113943034</v>
      </c>
      <c r="AH20" s="66">
        <f t="shared" si="22"/>
        <v>18.890554722638679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23.02</v>
      </c>
      <c r="D21" s="55">
        <f t="shared" si="2"/>
        <v>7.3328449017296844</v>
      </c>
      <c r="E21" s="54">
        <f>SUM(D6:D21)</f>
        <v>56.515783773452675</v>
      </c>
      <c r="G21" s="70">
        <f t="shared" si="3"/>
        <v>-0.5</v>
      </c>
      <c r="H21" s="53">
        <v>11.84</v>
      </c>
      <c r="I21" s="52">
        <v>6.88</v>
      </c>
      <c r="J21" s="51">
        <v>0</v>
      </c>
      <c r="K21" s="52">
        <v>1.84</v>
      </c>
      <c r="L21" s="52">
        <v>4.88</v>
      </c>
      <c r="M21" s="52">
        <v>0</v>
      </c>
      <c r="N21" s="52">
        <v>0</v>
      </c>
      <c r="O21" s="51">
        <v>0</v>
      </c>
      <c r="P21" s="69">
        <f t="shared" si="4"/>
        <v>25.439999999999998</v>
      </c>
      <c r="Q21" s="68"/>
      <c r="R21" s="48">
        <f t="shared" si="5"/>
        <v>-0.5</v>
      </c>
      <c r="S21" s="67">
        <f t="shared" si="6"/>
        <v>46.540880503144656</v>
      </c>
      <c r="T21" s="66">
        <f t="shared" si="7"/>
        <v>27.044025157232706</v>
      </c>
      <c r="U21" s="65">
        <f t="shared" si="8"/>
        <v>0</v>
      </c>
      <c r="V21" s="66">
        <f t="shared" si="9"/>
        <v>7.2327044025157239</v>
      </c>
      <c r="W21" s="66">
        <f t="shared" si="10"/>
        <v>19.182389937106919</v>
      </c>
      <c r="X21" s="66">
        <f t="shared" si="11"/>
        <v>0</v>
      </c>
      <c r="Y21" s="66">
        <f t="shared" si="12"/>
        <v>0</v>
      </c>
      <c r="Z21" s="65">
        <f t="shared" si="13"/>
        <v>0</v>
      </c>
      <c r="AA21" s="50">
        <f t="shared" si="14"/>
        <v>100</v>
      </c>
      <c r="AC21" s="48">
        <f t="shared" si="15"/>
        <v>-0.5</v>
      </c>
      <c r="AD21" s="67">
        <f t="shared" si="18"/>
        <v>46.540880503144656</v>
      </c>
      <c r="AE21" s="66">
        <f t="shared" si="19"/>
        <v>27.044025157232703</v>
      </c>
      <c r="AF21" s="65">
        <f t="shared" si="20"/>
        <v>0</v>
      </c>
      <c r="AG21" s="67">
        <f t="shared" si="21"/>
        <v>7.2327044025157239</v>
      </c>
      <c r="AH21" s="66">
        <f t="shared" si="22"/>
        <v>19.182389937106919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100</v>
      </c>
    </row>
    <row r="22" spans="1:38" x14ac:dyDescent="0.35">
      <c r="A22" s="58" t="s">
        <v>55</v>
      </c>
      <c r="B22" s="57">
        <v>0</v>
      </c>
      <c r="C22" s="62">
        <v>16.260000000000002</v>
      </c>
      <c r="D22" s="55">
        <f t="shared" si="2"/>
        <v>5.1794986143407771</v>
      </c>
      <c r="E22" s="54">
        <f>SUM(D6:D22)</f>
        <v>61.695282387793455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21.26</v>
      </c>
      <c r="D23" s="55">
        <f t="shared" si="2"/>
        <v>6.7722103653680756</v>
      </c>
      <c r="E23" s="54">
        <f>SUM(D6:D23)</f>
        <v>68.467492753161537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19.21</v>
      </c>
      <c r="D24" s="55">
        <f t="shared" si="2"/>
        <v>6.1191985474468833</v>
      </c>
      <c r="E24" s="54">
        <f>SUM(D6:D24)</f>
        <v>74.586691300608422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16.45</v>
      </c>
      <c r="D25" s="55">
        <f t="shared" si="2"/>
        <v>5.2400216608798136</v>
      </c>
      <c r="E25" s="54">
        <f>SUM(D6:D25)</f>
        <v>79.826712961488241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14.48</v>
      </c>
      <c r="D26" s="55">
        <f t="shared" si="2"/>
        <v>4.6124932309750584</v>
      </c>
      <c r="E26" s="54">
        <f>SUM(D6:D26)</f>
        <v>84.439206192463303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10.35</v>
      </c>
      <c r="D27" s="55">
        <f t="shared" si="2"/>
        <v>3.2969133246265088</v>
      </c>
      <c r="E27" s="54">
        <f>SUM(D7:D27)</f>
        <v>87.736119517089804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9.19</v>
      </c>
      <c r="D28" s="55">
        <f t="shared" si="2"/>
        <v>2.9274041983881753</v>
      </c>
      <c r="E28" s="54">
        <f>SUM(D7:D28)</f>
        <v>90.663523715477979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6.62</v>
      </c>
      <c r="D29" s="55">
        <f t="shared" si="2"/>
        <v>2.1087503583601439</v>
      </c>
      <c r="E29" s="54">
        <f>SUM(D7:D29)</f>
        <v>92.772274073838119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5.62</v>
      </c>
      <c r="D30" s="55">
        <f t="shared" si="2"/>
        <v>1.7902080081546843</v>
      </c>
      <c r="E30" s="54">
        <f>SUM(D7:D30)</f>
        <v>94.562482081992798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17.07</v>
      </c>
      <c r="D31" s="55">
        <f t="shared" si="2"/>
        <v>5.4375179180071989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70.290000000000006</v>
      </c>
      <c r="I34">
        <f t="shared" ref="I34:O34" si="26">SUM(I7:I33)</f>
        <v>54.500000000000007</v>
      </c>
      <c r="J34">
        <f t="shared" si="26"/>
        <v>0</v>
      </c>
      <c r="K34">
        <f t="shared" si="26"/>
        <v>16.54</v>
      </c>
      <c r="L34">
        <f t="shared" si="26"/>
        <v>32.870000000000005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-3.3169412607449855</v>
      </c>
      <c r="D69" s="2"/>
    </row>
    <row r="70" spans="1:16" x14ac:dyDescent="0.35">
      <c r="A70" s="24" t="s">
        <v>41</v>
      </c>
      <c r="B70" s="23">
        <v>16</v>
      </c>
      <c r="C70" s="18">
        <f t="shared" si="27"/>
        <v>-2.7169267643142474</v>
      </c>
      <c r="D70" s="2"/>
    </row>
    <row r="71" spans="1:16" x14ac:dyDescent="0.35">
      <c r="A71" s="24" t="s">
        <v>41</v>
      </c>
      <c r="B71" s="23">
        <v>25</v>
      </c>
      <c r="C71" s="18">
        <f t="shared" si="27"/>
        <v>-2.3314191093573844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27"/>
        <v>-0.944287576020851</v>
      </c>
      <c r="D72" s="2"/>
    </row>
    <row r="73" spans="1:16" x14ac:dyDescent="0.35">
      <c r="A73" s="24" t="s">
        <v>41</v>
      </c>
      <c r="B73" s="23">
        <v>75</v>
      </c>
      <c r="C73" s="18">
        <f t="shared" si="27"/>
        <v>1.0394376899696043</v>
      </c>
      <c r="D73" s="2"/>
    </row>
    <row r="74" spans="1:16" x14ac:dyDescent="0.35">
      <c r="A74" s="24" t="s">
        <v>41</v>
      </c>
      <c r="B74" s="23">
        <v>84</v>
      </c>
      <c r="C74" s="18">
        <f t="shared" si="27"/>
        <v>1.9523895027624294</v>
      </c>
      <c r="D74" s="2"/>
    </row>
    <row r="75" spans="1:16" x14ac:dyDescent="0.35">
      <c r="A75" s="24" t="s">
        <v>41</v>
      </c>
      <c r="B75" s="23">
        <v>95</v>
      </c>
      <c r="C75" s="18">
        <f t="shared" si="27"/>
        <v>4.0402314001171646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49.182938871722989</v>
      </c>
    </row>
    <row r="78" spans="1:16" x14ac:dyDescent="0.35">
      <c r="A78" s="20" t="s">
        <v>39</v>
      </c>
      <c r="B78">
        <f>SUM(C11:C20)/SUM(C7:C33)</f>
        <v>0.49182938871722998</v>
      </c>
      <c r="D78" s="19" t="s">
        <v>6</v>
      </c>
      <c r="E78" s="18">
        <f>SUM($D$21:$D$30)</f>
        <v>45.379543210269809</v>
      </c>
    </row>
    <row r="79" spans="1:16" x14ac:dyDescent="0.35">
      <c r="A79" s="20" t="s">
        <v>38</v>
      </c>
      <c r="B79">
        <f>SUM(C21:C33)/SUM(C7:C33)</f>
        <v>0.50817061128277008</v>
      </c>
      <c r="D79" s="19" t="s">
        <v>5</v>
      </c>
      <c r="E79" s="18">
        <f>SUM($D$31:$D$33)</f>
        <v>5.4375179180071989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71.636050516647529</v>
      </c>
      <c r="D81" s="16" t="s">
        <v>4</v>
      </c>
      <c r="E81">
        <f>100*SUM(H7:J33)/SUM(P7:P33)</f>
        <v>71.636050516647529</v>
      </c>
      <c r="G81" s="17" t="s">
        <v>2</v>
      </c>
      <c r="H81">
        <f>100*SUM(H7:H33)/(SUM(P7:P33)-SUM(M7:N33))</f>
        <v>40.350172215843862</v>
      </c>
    </row>
    <row r="82" spans="1:8" x14ac:dyDescent="0.35">
      <c r="A82" s="16" t="s">
        <v>0</v>
      </c>
      <c r="B82">
        <f>100*SUM(K7:L33)/SUM(P7:P33)</f>
        <v>28.363949483352471</v>
      </c>
      <c r="D82" s="16" t="s">
        <v>0</v>
      </c>
      <c r="E82">
        <f>100*SUM(K7:L33)/SUM(P7:P33)</f>
        <v>28.363949483352471</v>
      </c>
      <c r="G82" s="17" t="s">
        <v>1</v>
      </c>
      <c r="H82">
        <f>100*SUM(I7:J33)/(SUM(P7:P33)-SUM(M7:N33))</f>
        <v>31.285878300803681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28.363949483352471</v>
      </c>
    </row>
    <row r="85" spans="1:8" x14ac:dyDescent="0.35">
      <c r="A85" s="16" t="s">
        <v>36</v>
      </c>
      <c r="B85" s="2"/>
      <c r="C85" s="2"/>
      <c r="D85" s="13">
        <f>(C70+C74+C72)/3</f>
        <v>-0.56960827919088963</v>
      </c>
    </row>
    <row r="86" spans="1:8" x14ac:dyDescent="0.35">
      <c r="A86" s="14" t="s">
        <v>35</v>
      </c>
      <c r="B86" s="14"/>
      <c r="C86" s="14"/>
      <c r="D86" s="7">
        <f>C72</f>
        <v>-0.944287576020851</v>
      </c>
    </row>
    <row r="87" spans="1:8" x14ac:dyDescent="0.35">
      <c r="A87" s="14" t="s">
        <v>34</v>
      </c>
      <c r="B87" s="14"/>
      <c r="C87" s="14"/>
      <c r="D87" s="7">
        <f>(C74-C70)/2</f>
        <v>2.3346581335383383</v>
      </c>
    </row>
    <row r="88" spans="1:8" x14ac:dyDescent="0.35">
      <c r="A88" s="15" t="s">
        <v>33</v>
      </c>
      <c r="B88" s="14"/>
      <c r="C88" s="14"/>
      <c r="D88" s="13">
        <f>(C74+C70-D86)/D87</f>
        <v>7.6992135116848465E-2</v>
      </c>
    </row>
    <row r="89" spans="1:8" x14ac:dyDescent="0.35">
      <c r="A89" s="3" t="s">
        <v>32</v>
      </c>
      <c r="B89" s="12"/>
      <c r="C89" s="11"/>
      <c r="D89" s="7">
        <f>((C74-C70)/4)+((C75-C69)/6.6)</f>
        <v>2.2820521972028285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0.2978689807919378</v>
      </c>
    </row>
    <row r="91" spans="1:8" x14ac:dyDescent="0.35">
      <c r="A91" s="3" t="s">
        <v>30</v>
      </c>
      <c r="B91" s="9"/>
      <c r="C91" s="8"/>
      <c r="D91" s="7">
        <f>(C74-C69)/(2.44*(C73-C71))</f>
        <v>0.64065663921228577</v>
      </c>
    </row>
    <row r="92" spans="1:8" x14ac:dyDescent="0.35">
      <c r="A92" s="6" t="s">
        <v>29</v>
      </c>
      <c r="B92" s="6"/>
      <c r="C92" s="5"/>
      <c r="D92" s="7">
        <f>(C70+C72+C74)/3</f>
        <v>-0.56960827919088974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-0.382268630775909</v>
      </c>
    </row>
    <row r="95" spans="1:8" x14ac:dyDescent="0.35">
      <c r="A95" s="2" t="s">
        <v>9</v>
      </c>
      <c r="B95" s="2"/>
      <c r="C95" s="2"/>
      <c r="D95" s="1">
        <f>100-E23</f>
        <v>31.532507246838463</v>
      </c>
    </row>
    <row r="96" spans="1:8" x14ac:dyDescent="0.35">
      <c r="A96" s="2" t="s">
        <v>8</v>
      </c>
      <c r="B96" s="2"/>
      <c r="C96" s="2"/>
      <c r="D96" s="1">
        <f>100-E30</f>
        <v>5.4375179180072024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MAY190405_7</v>
      </c>
      <c r="E2" s="169"/>
      <c r="G2" s="109" t="s">
        <v>90</v>
      </c>
      <c r="H2" s="108" t="str">
        <f ca="1">D2</f>
        <v>MAY190405_7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1096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11.2</v>
      </c>
      <c r="D12" s="55">
        <f t="shared" si="2"/>
        <v>1.0218978102189782</v>
      </c>
      <c r="E12" s="54">
        <f>SUM(D6:D12)</f>
        <v>1.0218978102189782</v>
      </c>
      <c r="G12" s="48">
        <f t="shared" si="3"/>
        <v>-5</v>
      </c>
      <c r="H12" s="61">
        <v>11.2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11.2</v>
      </c>
      <c r="R12" s="48">
        <f t="shared" si="5"/>
        <v>-5</v>
      </c>
      <c r="S12" s="47">
        <f t="shared" si="6"/>
        <v>100</v>
      </c>
      <c r="T12" s="46">
        <f t="shared" si="7"/>
        <v>0</v>
      </c>
      <c r="U12" s="45">
        <f t="shared" si="8"/>
        <v>0</v>
      </c>
      <c r="V12" s="46">
        <f t="shared" si="9"/>
        <v>0</v>
      </c>
      <c r="W12" s="46">
        <f t="shared" si="10"/>
        <v>0</v>
      </c>
      <c r="X12" s="46">
        <f t="shared" si="11"/>
        <v>0</v>
      </c>
      <c r="Y12" s="46">
        <f t="shared" si="12"/>
        <v>0</v>
      </c>
      <c r="Z12" s="45">
        <f t="shared" si="13"/>
        <v>0</v>
      </c>
      <c r="AA12" s="49">
        <f t="shared" si="14"/>
        <v>100</v>
      </c>
      <c r="AC12" s="48">
        <f t="shared" si="15"/>
        <v>-5</v>
      </c>
      <c r="AD12" s="47">
        <f t="shared" si="16"/>
        <v>100</v>
      </c>
      <c r="AE12" s="46">
        <f t="shared" si="16"/>
        <v>0</v>
      </c>
      <c r="AF12" s="45">
        <f t="shared" si="16"/>
        <v>0</v>
      </c>
      <c r="AG12" s="47">
        <f t="shared" si="16"/>
        <v>0</v>
      </c>
      <c r="AH12" s="46">
        <f t="shared" si="16"/>
        <v>0</v>
      </c>
      <c r="AI12" s="46">
        <f t="shared" si="16"/>
        <v>0</v>
      </c>
      <c r="AJ12" s="46">
        <f t="shared" si="16"/>
        <v>0</v>
      </c>
      <c r="AK12" s="45">
        <f t="shared" si="16"/>
        <v>0</v>
      </c>
      <c r="AL12" s="44">
        <f t="shared" si="17"/>
        <v>100</v>
      </c>
    </row>
    <row r="13" spans="1:38" x14ac:dyDescent="0.35">
      <c r="A13" s="58" t="s">
        <v>64</v>
      </c>
      <c r="B13" s="57">
        <v>-4.5</v>
      </c>
      <c r="C13" s="62">
        <v>23.63</v>
      </c>
      <c r="D13" s="55">
        <f t="shared" si="2"/>
        <v>2.156021897810219</v>
      </c>
      <c r="E13" s="54">
        <f>SUM(D7:D13)</f>
        <v>3.1779197080291972</v>
      </c>
      <c r="G13" s="48">
        <f t="shared" si="3"/>
        <v>-4.5</v>
      </c>
      <c r="H13" s="61">
        <v>11.98</v>
      </c>
      <c r="I13" s="60">
        <v>0</v>
      </c>
      <c r="J13" s="59">
        <v>0</v>
      </c>
      <c r="K13" s="60">
        <v>11.5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23.48</v>
      </c>
      <c r="R13" s="48">
        <f t="shared" si="5"/>
        <v>-4.5</v>
      </c>
      <c r="S13" s="47">
        <f t="shared" si="6"/>
        <v>51.0221465076661</v>
      </c>
      <c r="T13" s="46">
        <f t="shared" si="7"/>
        <v>0</v>
      </c>
      <c r="U13" s="45">
        <f t="shared" si="8"/>
        <v>0</v>
      </c>
      <c r="V13" s="46">
        <f t="shared" si="9"/>
        <v>48.9778534923339</v>
      </c>
      <c r="W13" s="46">
        <f t="shared" si="10"/>
        <v>0</v>
      </c>
      <c r="X13" s="46">
        <f t="shared" si="11"/>
        <v>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>
        <f t="shared" si="16"/>
        <v>51.0221465076661</v>
      </c>
      <c r="AE13" s="46">
        <f t="shared" si="16"/>
        <v>0</v>
      </c>
      <c r="AF13" s="45">
        <f t="shared" si="16"/>
        <v>0</v>
      </c>
      <c r="AG13" s="47">
        <f t="shared" si="16"/>
        <v>48.9778534923339</v>
      </c>
      <c r="AH13" s="46">
        <f t="shared" si="16"/>
        <v>0</v>
      </c>
      <c r="AI13" s="46">
        <f t="shared" si="16"/>
        <v>0</v>
      </c>
      <c r="AJ13" s="46">
        <f t="shared" si="16"/>
        <v>0</v>
      </c>
      <c r="AK13" s="45">
        <f t="shared" si="16"/>
        <v>0</v>
      </c>
      <c r="AL13" s="44">
        <f t="shared" si="17"/>
        <v>100</v>
      </c>
    </row>
    <row r="14" spans="1:38" x14ac:dyDescent="0.35">
      <c r="A14" s="58" t="s">
        <v>63</v>
      </c>
      <c r="B14" s="57">
        <v>-4</v>
      </c>
      <c r="C14" s="62">
        <v>63.85</v>
      </c>
      <c r="D14" s="55">
        <f t="shared" si="2"/>
        <v>5.8257299270072993</v>
      </c>
      <c r="E14" s="54">
        <f>SUM(D8:D14)</f>
        <v>9.0036496350364956</v>
      </c>
      <c r="G14" s="48">
        <f t="shared" si="3"/>
        <v>-4</v>
      </c>
      <c r="H14" s="61">
        <v>21.49</v>
      </c>
      <c r="I14" s="60">
        <v>12.21</v>
      </c>
      <c r="J14" s="59">
        <v>0</v>
      </c>
      <c r="K14" s="60">
        <v>18.600000000000001</v>
      </c>
      <c r="L14" s="60">
        <v>11.56</v>
      </c>
      <c r="M14" s="60">
        <v>0</v>
      </c>
      <c r="N14" s="60">
        <v>0</v>
      </c>
      <c r="O14" s="60">
        <v>0</v>
      </c>
      <c r="P14" s="50">
        <f t="shared" si="4"/>
        <v>63.860000000000007</v>
      </c>
      <c r="R14" s="48">
        <f t="shared" si="5"/>
        <v>-4</v>
      </c>
      <c r="S14" s="47">
        <f t="shared" si="6"/>
        <v>33.651738177262757</v>
      </c>
      <c r="T14" s="46">
        <f t="shared" si="7"/>
        <v>19.119949890385215</v>
      </c>
      <c r="U14" s="45">
        <f t="shared" si="8"/>
        <v>0</v>
      </c>
      <c r="V14" s="46">
        <f t="shared" si="9"/>
        <v>29.126213592233011</v>
      </c>
      <c r="W14" s="46">
        <f t="shared" si="10"/>
        <v>18.10209834011901</v>
      </c>
      <c r="X14" s="46">
        <f t="shared" si="11"/>
        <v>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33.651738177262757</v>
      </c>
      <c r="AE14" s="46">
        <f t="shared" si="16"/>
        <v>19.119949890385215</v>
      </c>
      <c r="AF14" s="45">
        <f t="shared" si="16"/>
        <v>0</v>
      </c>
      <c r="AG14" s="47">
        <f t="shared" si="16"/>
        <v>29.126213592233011</v>
      </c>
      <c r="AH14" s="46">
        <f t="shared" si="16"/>
        <v>18.10209834011901</v>
      </c>
      <c r="AI14" s="46">
        <f t="shared" si="16"/>
        <v>0</v>
      </c>
      <c r="AJ14" s="46">
        <f t="shared" si="16"/>
        <v>0</v>
      </c>
      <c r="AK14" s="45">
        <f t="shared" si="16"/>
        <v>0</v>
      </c>
      <c r="AL14" s="44">
        <f t="shared" si="17"/>
        <v>100</v>
      </c>
    </row>
    <row r="15" spans="1:38" x14ac:dyDescent="0.35">
      <c r="A15" s="58" t="s">
        <v>62</v>
      </c>
      <c r="B15" s="57">
        <v>-3.5</v>
      </c>
      <c r="C15" s="62">
        <v>91.46</v>
      </c>
      <c r="D15" s="55">
        <f t="shared" si="2"/>
        <v>8.344890510948904</v>
      </c>
      <c r="E15" s="54">
        <f>SUM(D6:D15)</f>
        <v>17.3485401459854</v>
      </c>
      <c r="G15" s="48">
        <f t="shared" si="3"/>
        <v>-3.5</v>
      </c>
      <c r="H15" s="61">
        <v>31.93</v>
      </c>
      <c r="I15" s="60">
        <v>27.3</v>
      </c>
      <c r="J15" s="59">
        <v>0</v>
      </c>
      <c r="K15" s="60">
        <v>5.25</v>
      </c>
      <c r="L15" s="60">
        <v>27.16</v>
      </c>
      <c r="M15" s="60">
        <v>0</v>
      </c>
      <c r="N15" s="60">
        <v>0</v>
      </c>
      <c r="O15" s="59">
        <v>0</v>
      </c>
      <c r="P15" s="50">
        <f t="shared" si="4"/>
        <v>91.64</v>
      </c>
      <c r="R15" s="48">
        <f t="shared" si="5"/>
        <v>-3.5</v>
      </c>
      <c r="S15" s="67">
        <f t="shared" si="6"/>
        <v>34.842863378437364</v>
      </c>
      <c r="T15" s="66">
        <f t="shared" si="7"/>
        <v>29.790484504583151</v>
      </c>
      <c r="U15" s="65">
        <f t="shared" si="8"/>
        <v>0</v>
      </c>
      <c r="V15" s="66">
        <f t="shared" si="9"/>
        <v>5.7289393278044525</v>
      </c>
      <c r="W15" s="66">
        <f t="shared" si="10"/>
        <v>29.637712789175033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34.842863378437364</v>
      </c>
      <c r="AE15" s="66">
        <f t="shared" ref="AE15:AE33" si="19">T15*100/(SUM($S15:$W15)+SUM($Y15:$Z15))</f>
        <v>29.790484504583151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5.7289393278044516</v>
      </c>
      <c r="AH15" s="66">
        <f t="shared" ref="AH15:AH33" si="22">W15*100/(SUM($S15:$W15)+SUM($Y15:$Z15))</f>
        <v>29.637712789175033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138.4</v>
      </c>
      <c r="D16" s="55">
        <f t="shared" si="2"/>
        <v>12.627737226277372</v>
      </c>
      <c r="E16" s="54">
        <f>SUM(D6:D16)</f>
        <v>29.976277372262771</v>
      </c>
      <c r="G16" s="48">
        <f t="shared" si="3"/>
        <v>-3</v>
      </c>
      <c r="H16" s="61">
        <v>59.87</v>
      </c>
      <c r="I16" s="60">
        <v>46.11</v>
      </c>
      <c r="J16" s="59">
        <v>0</v>
      </c>
      <c r="K16" s="60">
        <v>5.84</v>
      </c>
      <c r="L16" s="60">
        <v>26.63</v>
      </c>
      <c r="M16" s="60">
        <v>0</v>
      </c>
      <c r="N16" s="60">
        <v>0</v>
      </c>
      <c r="O16" s="59">
        <v>0</v>
      </c>
      <c r="P16" s="50">
        <f t="shared" si="4"/>
        <v>138.44999999999999</v>
      </c>
      <c r="R16" s="48">
        <f t="shared" si="5"/>
        <v>-3</v>
      </c>
      <c r="S16" s="67">
        <f t="shared" si="6"/>
        <v>43.243048031780432</v>
      </c>
      <c r="T16" s="66">
        <f t="shared" si="7"/>
        <v>33.304442036836406</v>
      </c>
      <c r="U16" s="65">
        <f t="shared" si="8"/>
        <v>0</v>
      </c>
      <c r="V16" s="66">
        <f t="shared" si="9"/>
        <v>4.2181292885518245</v>
      </c>
      <c r="W16" s="66">
        <f t="shared" si="10"/>
        <v>19.234380642831347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43.243048031780432</v>
      </c>
      <c r="AE16" s="66">
        <f t="shared" si="19"/>
        <v>33.304442036836406</v>
      </c>
      <c r="AF16" s="65">
        <f t="shared" si="20"/>
        <v>0</v>
      </c>
      <c r="AG16" s="67">
        <f t="shared" si="21"/>
        <v>4.2181292885518245</v>
      </c>
      <c r="AH16" s="66">
        <f t="shared" si="22"/>
        <v>19.234380642831347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162</v>
      </c>
      <c r="D17" s="55">
        <f t="shared" si="2"/>
        <v>14.78102189781022</v>
      </c>
      <c r="E17" s="54">
        <f>SUM(D6:D17)</f>
        <v>44.757299270072991</v>
      </c>
      <c r="G17" s="48">
        <f t="shared" si="3"/>
        <v>-2.5</v>
      </c>
      <c r="H17" s="61">
        <v>79.259999999999991</v>
      </c>
      <c r="I17" s="60">
        <v>59.84</v>
      </c>
      <c r="J17" s="59">
        <v>0</v>
      </c>
      <c r="K17" s="60">
        <v>5.26</v>
      </c>
      <c r="L17" s="60">
        <v>18.059999999999999</v>
      </c>
      <c r="M17" s="60">
        <v>0</v>
      </c>
      <c r="N17" s="60">
        <v>0</v>
      </c>
      <c r="O17" s="59">
        <v>0</v>
      </c>
      <c r="P17" s="50">
        <f t="shared" si="4"/>
        <v>162.41999999999999</v>
      </c>
      <c r="R17" s="48">
        <f t="shared" si="5"/>
        <v>-2.5</v>
      </c>
      <c r="S17" s="67">
        <f t="shared" si="6"/>
        <v>48.799408939785742</v>
      </c>
      <c r="T17" s="66">
        <f t="shared" si="7"/>
        <v>36.842753355498097</v>
      </c>
      <c r="U17" s="65">
        <f t="shared" si="8"/>
        <v>0</v>
      </c>
      <c r="V17" s="66">
        <f t="shared" si="9"/>
        <v>3.2385174239625663</v>
      </c>
      <c r="W17" s="66">
        <f t="shared" si="10"/>
        <v>11.119320280753602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100</v>
      </c>
      <c r="AC17" s="48">
        <f t="shared" si="15"/>
        <v>-2.5</v>
      </c>
      <c r="AD17" s="67">
        <f t="shared" si="18"/>
        <v>48.799408939785742</v>
      </c>
      <c r="AE17" s="66">
        <f t="shared" si="19"/>
        <v>36.842753355498097</v>
      </c>
      <c r="AF17" s="65">
        <f t="shared" si="20"/>
        <v>0</v>
      </c>
      <c r="AG17" s="67">
        <f t="shared" si="21"/>
        <v>3.2385174239625663</v>
      </c>
      <c r="AH17" s="66">
        <f t="shared" si="22"/>
        <v>11.119320280753602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84.9</v>
      </c>
      <c r="D18" s="55">
        <f t="shared" si="2"/>
        <v>7.7463503649635044</v>
      </c>
      <c r="E18" s="54">
        <f>SUM(D6:D18)</f>
        <v>52.503649635036496</v>
      </c>
      <c r="G18" s="48">
        <f t="shared" si="3"/>
        <v>-2</v>
      </c>
      <c r="H18" s="61">
        <v>31.980150046889655</v>
      </c>
      <c r="I18" s="60">
        <v>33.811378555798697</v>
      </c>
      <c r="J18" s="59">
        <v>0</v>
      </c>
      <c r="K18" s="60">
        <v>5.7060018755861206</v>
      </c>
      <c r="L18" s="60">
        <v>13.402469521725539</v>
      </c>
      <c r="M18" s="60">
        <v>0</v>
      </c>
      <c r="N18" s="60">
        <v>0</v>
      </c>
      <c r="O18" s="59">
        <v>0</v>
      </c>
      <c r="P18" s="50">
        <f t="shared" si="4"/>
        <v>84.9</v>
      </c>
      <c r="Q18" t="s">
        <v>96</v>
      </c>
      <c r="R18" s="48">
        <f t="shared" si="5"/>
        <v>-2</v>
      </c>
      <c r="S18" s="67">
        <f t="shared" si="6"/>
        <v>37.668021256642696</v>
      </c>
      <c r="T18" s="66">
        <f t="shared" si="7"/>
        <v>39.824945295404824</v>
      </c>
      <c r="U18" s="65">
        <f t="shared" si="8"/>
        <v>0</v>
      </c>
      <c r="V18" s="66">
        <f t="shared" si="9"/>
        <v>6.7208502657080338</v>
      </c>
      <c r="W18" s="66">
        <f t="shared" si="10"/>
        <v>15.78618318224445</v>
      </c>
      <c r="X18" s="66">
        <f t="shared" si="11"/>
        <v>0</v>
      </c>
      <c r="Y18" s="66">
        <f t="shared" si="12"/>
        <v>0</v>
      </c>
      <c r="Z18" s="65">
        <f t="shared" si="13"/>
        <v>0</v>
      </c>
      <c r="AA18" s="50">
        <f t="shared" si="14"/>
        <v>100</v>
      </c>
      <c r="AC18" s="48">
        <f t="shared" si="15"/>
        <v>-2</v>
      </c>
      <c r="AD18" s="67">
        <f t="shared" si="18"/>
        <v>37.668021256642696</v>
      </c>
      <c r="AE18" s="66">
        <f t="shared" si="19"/>
        <v>39.824945295404824</v>
      </c>
      <c r="AF18" s="65">
        <f t="shared" si="20"/>
        <v>0</v>
      </c>
      <c r="AG18" s="67">
        <f t="shared" si="21"/>
        <v>6.7208502657080338</v>
      </c>
      <c r="AH18" s="66">
        <f t="shared" si="22"/>
        <v>15.78618318224445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92.25</v>
      </c>
      <c r="D19" s="55">
        <f t="shared" si="2"/>
        <v>8.4169708029197086</v>
      </c>
      <c r="E19" s="54">
        <f>SUM(D6:D19)</f>
        <v>60.920620437956202</v>
      </c>
      <c r="G19" s="48">
        <f t="shared" si="3"/>
        <v>-1.5</v>
      </c>
      <c r="H19" s="61">
        <v>36.261959654178668</v>
      </c>
      <c r="I19" s="60">
        <v>30.865201729106627</v>
      </c>
      <c r="J19" s="59">
        <v>0</v>
      </c>
      <c r="K19" s="60">
        <v>4.3067723342939486</v>
      </c>
      <c r="L19" s="60">
        <v>20.816066282420749</v>
      </c>
      <c r="M19" s="60">
        <v>0</v>
      </c>
      <c r="N19" s="60">
        <v>0</v>
      </c>
      <c r="O19" s="59">
        <v>0</v>
      </c>
      <c r="P19" s="50">
        <f t="shared" si="4"/>
        <v>92.25</v>
      </c>
      <c r="Q19" t="s">
        <v>97</v>
      </c>
      <c r="R19" s="48">
        <f t="shared" si="5"/>
        <v>-1.5</v>
      </c>
      <c r="S19" s="67">
        <f t="shared" si="6"/>
        <v>39.308357348703161</v>
      </c>
      <c r="T19" s="66">
        <f t="shared" si="7"/>
        <v>33.458213256484143</v>
      </c>
      <c r="U19" s="65">
        <f t="shared" si="8"/>
        <v>0</v>
      </c>
      <c r="V19" s="66">
        <f t="shared" si="9"/>
        <v>4.6685878962536025</v>
      </c>
      <c r="W19" s="66">
        <f t="shared" si="10"/>
        <v>22.564841498559076</v>
      </c>
      <c r="X19" s="66">
        <f t="shared" si="11"/>
        <v>0</v>
      </c>
      <c r="Y19" s="66">
        <f t="shared" si="12"/>
        <v>0</v>
      </c>
      <c r="Z19" s="65">
        <f t="shared" si="13"/>
        <v>0</v>
      </c>
      <c r="AA19" s="50">
        <f t="shared" si="14"/>
        <v>99.999999999999972</v>
      </c>
      <c r="AC19" s="48">
        <f t="shared" si="15"/>
        <v>-1.5</v>
      </c>
      <c r="AD19" s="67">
        <f t="shared" si="18"/>
        <v>39.308357348703176</v>
      </c>
      <c r="AE19" s="66">
        <f t="shared" si="19"/>
        <v>33.45821325648415</v>
      </c>
      <c r="AF19" s="65">
        <f t="shared" si="20"/>
        <v>0</v>
      </c>
      <c r="AG19" s="67">
        <f t="shared" si="21"/>
        <v>4.6685878962536043</v>
      </c>
      <c r="AH19" s="66">
        <f t="shared" si="22"/>
        <v>22.564841498559083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82.81</v>
      </c>
      <c r="D20" s="55">
        <f t="shared" si="2"/>
        <v>7.5556569343065689</v>
      </c>
      <c r="E20" s="54">
        <f>SUM(D6:D20)</f>
        <v>68.476277372262771</v>
      </c>
      <c r="G20" s="48">
        <f t="shared" si="3"/>
        <v>-1</v>
      </c>
      <c r="H20" s="61">
        <v>16.581261872455897</v>
      </c>
      <c r="I20" s="60">
        <v>21.781967435549525</v>
      </c>
      <c r="J20" s="59">
        <v>0</v>
      </c>
      <c r="K20" s="60">
        <v>2.1188059701492539</v>
      </c>
      <c r="L20" s="60">
        <v>9.5988331071913162</v>
      </c>
      <c r="M20" s="60">
        <v>0</v>
      </c>
      <c r="N20" s="60">
        <v>0</v>
      </c>
      <c r="O20" s="59">
        <v>32.729131614654001</v>
      </c>
      <c r="P20" s="50">
        <f t="shared" si="4"/>
        <v>82.81</v>
      </c>
      <c r="Q20" s="68" t="s">
        <v>98</v>
      </c>
      <c r="R20" s="48">
        <f t="shared" si="5"/>
        <v>-1</v>
      </c>
      <c r="S20" s="67">
        <f t="shared" si="6"/>
        <v>20.023260321767779</v>
      </c>
      <c r="T20" s="66">
        <f t="shared" si="7"/>
        <v>26.303547199069587</v>
      </c>
      <c r="U20" s="65">
        <f t="shared" si="8"/>
        <v>0</v>
      </c>
      <c r="V20" s="66">
        <f t="shared" si="9"/>
        <v>2.5586353944562901</v>
      </c>
      <c r="W20" s="66">
        <f t="shared" si="10"/>
        <v>11.591393680945918</v>
      </c>
      <c r="X20" s="66">
        <f t="shared" si="11"/>
        <v>0</v>
      </c>
      <c r="Y20" s="66">
        <f t="shared" si="12"/>
        <v>0</v>
      </c>
      <c r="Z20" s="65">
        <f t="shared" si="13"/>
        <v>39.523163403760414</v>
      </c>
      <c r="AA20" s="50">
        <f t="shared" si="14"/>
        <v>99.999999999999986</v>
      </c>
      <c r="AC20" s="48">
        <f t="shared" si="15"/>
        <v>-1</v>
      </c>
      <c r="AD20" s="67">
        <f t="shared" si="18"/>
        <v>20.023260321767783</v>
      </c>
      <c r="AE20" s="66">
        <f t="shared" si="19"/>
        <v>26.303547199069595</v>
      </c>
      <c r="AF20" s="65">
        <f t="shared" si="20"/>
        <v>0</v>
      </c>
      <c r="AG20" s="67">
        <f t="shared" si="21"/>
        <v>2.5586353944562905</v>
      </c>
      <c r="AH20" s="66">
        <f t="shared" si="22"/>
        <v>11.59139368094592</v>
      </c>
      <c r="AI20" s="66">
        <v>0</v>
      </c>
      <c r="AJ20" s="66">
        <f t="shared" si="23"/>
        <v>0</v>
      </c>
      <c r="AK20" s="65">
        <f t="shared" si="24"/>
        <v>39.523163403760421</v>
      </c>
      <c r="AL20" s="64">
        <f t="shared" si="17"/>
        <v>100</v>
      </c>
    </row>
    <row r="21" spans="1:38" x14ac:dyDescent="0.35">
      <c r="A21" s="58" t="s">
        <v>56</v>
      </c>
      <c r="B21" s="57">
        <v>-0.5</v>
      </c>
      <c r="C21" s="62">
        <v>66.5</v>
      </c>
      <c r="D21" s="55">
        <f t="shared" si="2"/>
        <v>6.0675182481751824</v>
      </c>
      <c r="E21" s="54">
        <f>SUM(D6:D21)</f>
        <v>74.543795620437947</v>
      </c>
      <c r="G21" s="70">
        <f t="shared" si="3"/>
        <v>-0.5</v>
      </c>
      <c r="H21" s="53">
        <v>26.695530726256983</v>
      </c>
      <c r="I21" s="52">
        <v>25.793296089385475</v>
      </c>
      <c r="J21" s="51">
        <v>0</v>
      </c>
      <c r="K21" s="52">
        <v>2.5740223463687149</v>
      </c>
      <c r="L21" s="52">
        <v>11.437150837988826</v>
      </c>
      <c r="M21" s="52">
        <v>0</v>
      </c>
      <c r="N21" s="52">
        <v>0</v>
      </c>
      <c r="O21" s="51">
        <v>0</v>
      </c>
      <c r="P21" s="69">
        <f t="shared" si="4"/>
        <v>66.5</v>
      </c>
      <c r="Q21" s="68" t="s">
        <v>99</v>
      </c>
      <c r="R21" s="48">
        <f t="shared" si="5"/>
        <v>-0.5</v>
      </c>
      <c r="S21" s="67">
        <f t="shared" si="6"/>
        <v>40.143655227454111</v>
      </c>
      <c r="T21" s="66">
        <f t="shared" si="7"/>
        <v>38.78691141260974</v>
      </c>
      <c r="U21" s="65">
        <f t="shared" si="8"/>
        <v>0</v>
      </c>
      <c r="V21" s="66">
        <f t="shared" si="9"/>
        <v>3.8707102952913002</v>
      </c>
      <c r="W21" s="66">
        <f t="shared" si="10"/>
        <v>17.198723064644852</v>
      </c>
      <c r="X21" s="66">
        <f t="shared" si="11"/>
        <v>0</v>
      </c>
      <c r="Y21" s="66">
        <f t="shared" si="12"/>
        <v>0</v>
      </c>
      <c r="Z21" s="65">
        <f t="shared" si="13"/>
        <v>0</v>
      </c>
      <c r="AA21" s="50">
        <f t="shared" si="14"/>
        <v>100.00000000000001</v>
      </c>
      <c r="AC21" s="48">
        <f t="shared" si="15"/>
        <v>-0.5</v>
      </c>
      <c r="AD21" s="67">
        <f t="shared" si="18"/>
        <v>40.143655227454104</v>
      </c>
      <c r="AE21" s="66">
        <f t="shared" si="19"/>
        <v>38.786911412609733</v>
      </c>
      <c r="AF21" s="65">
        <f t="shared" si="20"/>
        <v>0</v>
      </c>
      <c r="AG21" s="67">
        <f t="shared" si="21"/>
        <v>3.8707102952912997</v>
      </c>
      <c r="AH21" s="66">
        <f t="shared" si="22"/>
        <v>17.198723064644849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99.999999999999986</v>
      </c>
    </row>
    <row r="22" spans="1:38" x14ac:dyDescent="0.35">
      <c r="A22" s="58" t="s">
        <v>55</v>
      </c>
      <c r="B22" s="57">
        <v>0</v>
      </c>
      <c r="C22" s="62">
        <v>50.14</v>
      </c>
      <c r="D22" s="55">
        <f t="shared" si="2"/>
        <v>4.5748175182481754</v>
      </c>
      <c r="E22" s="54">
        <f>SUM(D6:D22)</f>
        <v>79.118613138686129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46.94</v>
      </c>
      <c r="D23" s="55">
        <f t="shared" si="2"/>
        <v>4.2828467153284668</v>
      </c>
      <c r="E23" s="54">
        <f>SUM(D6:D23)</f>
        <v>83.40145985401459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38.630000000000003</v>
      </c>
      <c r="D24" s="55">
        <f t="shared" si="2"/>
        <v>3.5246350364963508</v>
      </c>
      <c r="E24" s="54">
        <f>SUM(D6:D24)</f>
        <v>86.926094890510939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26.2</v>
      </c>
      <c r="D25" s="55">
        <f t="shared" si="2"/>
        <v>2.3905109489051095</v>
      </c>
      <c r="E25" s="54">
        <f>SUM(D6:D25)</f>
        <v>89.316605839416042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24.04</v>
      </c>
      <c r="D26" s="55">
        <f t="shared" si="2"/>
        <v>2.1934306569343067</v>
      </c>
      <c r="E26" s="54">
        <f>SUM(D6:D26)</f>
        <v>91.510036496350352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17.739999999999998</v>
      </c>
      <c r="D27" s="55">
        <f t="shared" si="2"/>
        <v>1.6186131386861313</v>
      </c>
      <c r="E27" s="54">
        <f>SUM(D7:D27)</f>
        <v>93.128649635036481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15.16</v>
      </c>
      <c r="D28" s="55">
        <f t="shared" si="2"/>
        <v>1.3832116788321167</v>
      </c>
      <c r="E28" s="54">
        <f>SUM(D7:D28)</f>
        <v>94.511861313868593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22.45</v>
      </c>
      <c r="D29" s="55">
        <f t="shared" si="2"/>
        <v>2.0483576642335763</v>
      </c>
      <c r="E29" s="54">
        <f>SUM(D7:D29)</f>
        <v>96.560218978102171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30.54</v>
      </c>
      <c r="D30" s="55">
        <f t="shared" si="2"/>
        <v>2.7864963503649633</v>
      </c>
      <c r="E30" s="54">
        <f>SUM(D7:D30)</f>
        <v>99.346715328467127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7.16</v>
      </c>
      <c r="D31" s="55">
        <f t="shared" si="2"/>
        <v>0.65328467153284675</v>
      </c>
      <c r="E31" s="54">
        <f>SUM(D7:D31)</f>
        <v>99.999999999999972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99.999999999999972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327.24890229978126</v>
      </c>
      <c r="I34">
        <f t="shared" ref="I34:O34" si="26">SUM(I7:I33)</f>
        <v>257.71184380984033</v>
      </c>
      <c r="J34">
        <f t="shared" si="26"/>
        <v>0</v>
      </c>
      <c r="K34">
        <f t="shared" si="26"/>
        <v>61.155602526398027</v>
      </c>
      <c r="L34">
        <f t="shared" si="26"/>
        <v>138.66451974932642</v>
      </c>
      <c r="M34">
        <f t="shared" si="26"/>
        <v>0</v>
      </c>
      <c r="N34">
        <f t="shared" si="26"/>
        <v>0</v>
      </c>
      <c r="O34">
        <f t="shared" si="26"/>
        <v>32.729131614654001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-4.3436178543461237</v>
      </c>
      <c r="D69" s="2"/>
    </row>
    <row r="70" spans="1:16" x14ac:dyDescent="0.35">
      <c r="A70" s="24" t="s">
        <v>41</v>
      </c>
      <c r="B70" s="23">
        <v>16</v>
      </c>
      <c r="C70" s="18">
        <f t="shared" si="27"/>
        <v>-3.5808003498797287</v>
      </c>
      <c r="D70" s="2"/>
    </row>
    <row r="71" spans="1:16" x14ac:dyDescent="0.35">
      <c r="A71" s="24" t="s">
        <v>41</v>
      </c>
      <c r="B71" s="23">
        <v>25</v>
      </c>
      <c r="C71" s="18">
        <f t="shared" si="27"/>
        <v>-3.1970375722543354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27"/>
        <v>-2.1616018845700822</v>
      </c>
      <c r="D72" s="2"/>
    </row>
    <row r="73" spans="1:16" x14ac:dyDescent="0.35">
      <c r="A73" s="24" t="s">
        <v>41</v>
      </c>
      <c r="B73" s="23">
        <v>75</v>
      </c>
      <c r="C73" s="18">
        <f t="shared" si="27"/>
        <v>-0.45013960909453443</v>
      </c>
      <c r="D73" s="2"/>
    </row>
    <row r="74" spans="1:16" x14ac:dyDescent="0.35">
      <c r="A74" s="24" t="s">
        <v>41</v>
      </c>
      <c r="B74" s="23">
        <v>84</v>
      </c>
      <c r="C74" s="18">
        <f t="shared" si="27"/>
        <v>0.58490810251100311</v>
      </c>
      <c r="D74" s="2"/>
    </row>
    <row r="75" spans="1:16" x14ac:dyDescent="0.35">
      <c r="A75" s="24" t="s">
        <v>41</v>
      </c>
      <c r="B75" s="23">
        <v>95</v>
      </c>
      <c r="C75" s="18">
        <f t="shared" si="27"/>
        <v>3.1191536748329671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68.476277372262771</v>
      </c>
    </row>
    <row r="78" spans="1:16" x14ac:dyDescent="0.35">
      <c r="A78" s="20" t="s">
        <v>39</v>
      </c>
      <c r="B78">
        <f>SUM(C11:C20)/SUM(C7:C33)</f>
        <v>0.68476277372262773</v>
      </c>
      <c r="D78" s="19" t="s">
        <v>6</v>
      </c>
      <c r="E78" s="18">
        <f>SUM($D$21:$D$30)</f>
        <v>30.87043795620438</v>
      </c>
    </row>
    <row r="79" spans="1:16" x14ac:dyDescent="0.35">
      <c r="A79" s="20" t="s">
        <v>38</v>
      </c>
      <c r="B79">
        <f>SUM(C21:C33)/SUM(C7:C33)</f>
        <v>0.31523722627737227</v>
      </c>
      <c r="D79" s="19" t="s">
        <v>5</v>
      </c>
      <c r="E79" s="18">
        <f>SUM($D$31:$D$33)</f>
        <v>0.65328467153284675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71.553956050644203</v>
      </c>
      <c r="D81" s="16" t="s">
        <v>4</v>
      </c>
      <c r="E81">
        <f>100*SUM(H7:J33)/SUM(P7:P33)</f>
        <v>71.553956050644203</v>
      </c>
      <c r="G81" s="17" t="s">
        <v>2</v>
      </c>
      <c r="H81">
        <f>100*SUM(H7:H33)/(SUM(P7:P33)-SUM(M7:N33))</f>
        <v>40.029957101415427</v>
      </c>
    </row>
    <row r="82" spans="1:8" x14ac:dyDescent="0.35">
      <c r="A82" s="16" t="s">
        <v>0</v>
      </c>
      <c r="B82">
        <f>100*SUM(K7:L33)/SUM(P7:P33)</f>
        <v>24.442529421747075</v>
      </c>
      <c r="D82" s="16" t="s">
        <v>0</v>
      </c>
      <c r="E82">
        <f>100*SUM(K7:L33)/SUM(P7:P33)</f>
        <v>24.442529421747075</v>
      </c>
      <c r="G82" s="17" t="s">
        <v>1</v>
      </c>
      <c r="H82">
        <f>100*SUM(I7:J33)/(SUM(P7:P33)-SUM(M7:N33))</f>
        <v>31.523998949228794</v>
      </c>
    </row>
    <row r="83" spans="1:8" x14ac:dyDescent="0.35">
      <c r="A83" s="16" t="s">
        <v>3</v>
      </c>
      <c r="B83">
        <f>100*SUM(O7:O33)/SUM(P7:P33)</f>
        <v>4.003514527608715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24.442529421747075</v>
      </c>
    </row>
    <row r="85" spans="1:8" x14ac:dyDescent="0.35">
      <c r="A85" s="16" t="s">
        <v>36</v>
      </c>
      <c r="B85" s="2"/>
      <c r="C85" s="2"/>
      <c r="D85" s="13">
        <f>(C70+C74+C72)/3</f>
        <v>-1.7191647106462693</v>
      </c>
    </row>
    <row r="86" spans="1:8" x14ac:dyDescent="0.35">
      <c r="A86" s="14" t="s">
        <v>35</v>
      </c>
      <c r="B86" s="14"/>
      <c r="C86" s="14"/>
      <c r="D86" s="7">
        <f>C72</f>
        <v>-2.1616018845700822</v>
      </c>
    </row>
    <row r="87" spans="1:8" x14ac:dyDescent="0.35">
      <c r="A87" s="14" t="s">
        <v>34</v>
      </c>
      <c r="B87" s="14"/>
      <c r="C87" s="14"/>
      <c r="D87" s="7">
        <f>(C74-C70)/2</f>
        <v>2.0828542261953658</v>
      </c>
    </row>
    <row r="88" spans="1:8" x14ac:dyDescent="0.35">
      <c r="A88" s="15" t="s">
        <v>33</v>
      </c>
      <c r="B88" s="14"/>
      <c r="C88" s="14"/>
      <c r="D88" s="13">
        <f>(C74+C70-D86)/D87</f>
        <v>-0.40055148954067477</v>
      </c>
    </row>
    <row r="89" spans="1:8" x14ac:dyDescent="0.35">
      <c r="A89" s="3" t="s">
        <v>32</v>
      </c>
      <c r="B89" s="12"/>
      <c r="C89" s="11"/>
      <c r="D89" s="7">
        <f>((C74-C70)/4)+((C75-C69)/6.6)</f>
        <v>2.1721500720642117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0.36692720913257526</v>
      </c>
    </row>
    <row r="91" spans="1:8" x14ac:dyDescent="0.35">
      <c r="A91" s="3" t="s">
        <v>30</v>
      </c>
      <c r="B91" s="9"/>
      <c r="C91" s="8"/>
      <c r="D91" s="7">
        <f>(C74-C69)/(2.44*(C73-C71))</f>
        <v>0.73533408023391522</v>
      </c>
    </row>
    <row r="92" spans="1:8" x14ac:dyDescent="0.35">
      <c r="A92" s="6" t="s">
        <v>29</v>
      </c>
      <c r="B92" s="6"/>
      <c r="C92" s="5"/>
      <c r="D92" s="7">
        <f>(C70+C72+C74)/3</f>
        <v>-1.7191647106462693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-1.4979461236843628</v>
      </c>
    </row>
    <row r="95" spans="1:8" x14ac:dyDescent="0.35">
      <c r="A95" s="2" t="s">
        <v>9</v>
      </c>
      <c r="B95" s="2"/>
      <c r="C95" s="2"/>
      <c r="D95" s="1">
        <f>100-E23</f>
        <v>16.59854014598541</v>
      </c>
    </row>
    <row r="96" spans="1:8" x14ac:dyDescent="0.35">
      <c r="A96" s="2" t="s">
        <v>8</v>
      </c>
      <c r="B96" s="2"/>
      <c r="C96" s="2"/>
      <c r="D96" s="1">
        <f>100-E30</f>
        <v>0.65328467153287306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MAY190407_9</v>
      </c>
      <c r="E2" s="169"/>
      <c r="G2" s="109" t="s">
        <v>90</v>
      </c>
      <c r="H2" s="108" t="str">
        <f ca="1">D2</f>
        <v>MAY190407_9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966.54000000000008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S33" si="6">100*H7/$P7</f>
        <v>#DIV/0!</v>
      </c>
      <c r="T7" s="46" t="e">
        <f t="shared" ref="T7:T33" si="7">100*I7/$P7</f>
        <v>#DIV/0!</v>
      </c>
      <c r="U7" s="45" t="e">
        <f t="shared" ref="U7:U33" si="8">100*J7/$P7</f>
        <v>#DIV/0!</v>
      </c>
      <c r="V7" s="46" t="e">
        <f t="shared" ref="V7:V33" si="9">100*K7/$P7</f>
        <v>#DIV/0!</v>
      </c>
      <c r="W7" s="46" t="e">
        <f t="shared" ref="W7:W33" si="10">100*L7/$P7</f>
        <v>#DIV/0!</v>
      </c>
      <c r="X7" s="46" t="e">
        <f t="shared" ref="X7:X33" si="11">100*M7/$P7</f>
        <v>#DIV/0!</v>
      </c>
      <c r="Y7" s="46" t="e">
        <f t="shared" ref="Y7:Y33" si="12">100*N7/$P7</f>
        <v>#DIV/0!</v>
      </c>
      <c r="Z7" s="45" t="e">
        <f t="shared" ref="Z7:Z33" si="13">100*O7/$P7</f>
        <v>#DIV/0!</v>
      </c>
      <c r="AA7" s="49" t="e">
        <f t="shared" ref="AA7:AA33" si="14">SUM(S7:Z7)</f>
        <v>#DIV/0!</v>
      </c>
      <c r="AC7" s="48">
        <f t="shared" ref="AC7:AC33" si="15">R7</f>
        <v>-7.5</v>
      </c>
      <c r="AD7" s="47" t="e">
        <f t="shared" ref="AD7:AK14" si="16">S7*100/(SUM($S7:$W7)+SUM($Y7:$Z7))</f>
        <v>#DIV/0!</v>
      </c>
      <c r="AE7" s="46" t="e">
        <f t="shared" si="16"/>
        <v>#DIV/0!</v>
      </c>
      <c r="AF7" s="45" t="e">
        <f t="shared" si="16"/>
        <v>#DIV/0!</v>
      </c>
      <c r="AG7" s="47" t="e">
        <f t="shared" si="16"/>
        <v>#DIV/0!</v>
      </c>
      <c r="AH7" s="46" t="e">
        <f t="shared" si="16"/>
        <v>#DIV/0!</v>
      </c>
      <c r="AI7" s="46" t="e">
        <f t="shared" si="16"/>
        <v>#DIV/0!</v>
      </c>
      <c r="AJ7" s="46" t="e">
        <f t="shared" si="16"/>
        <v>#DIV/0!</v>
      </c>
      <c r="AK7" s="45" t="e">
        <f t="shared" si="16"/>
        <v>#DIV/0!</v>
      </c>
      <c r="AL7" s="44" t="e">
        <f t="shared" ref="AL7:AL33" si="17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7"/>
        <v>#DIV/0!</v>
      </c>
      <c r="U8" s="45" t="e">
        <f t="shared" si="8"/>
        <v>#DIV/0!</v>
      </c>
      <c r="V8" s="46" t="e">
        <f t="shared" si="9"/>
        <v>#DIV/0!</v>
      </c>
      <c r="W8" s="46" t="e">
        <f t="shared" si="10"/>
        <v>#DIV/0!</v>
      </c>
      <c r="X8" s="46" t="e">
        <f t="shared" si="11"/>
        <v>#DIV/0!</v>
      </c>
      <c r="Y8" s="46" t="e">
        <f t="shared" si="12"/>
        <v>#DIV/0!</v>
      </c>
      <c r="Z8" s="45" t="e">
        <f t="shared" si="13"/>
        <v>#DIV/0!</v>
      </c>
      <c r="AA8" s="49" t="e">
        <f t="shared" si="14"/>
        <v>#DIV/0!</v>
      </c>
      <c r="AC8" s="48">
        <f t="shared" si="15"/>
        <v>-7</v>
      </c>
      <c r="AD8" s="47" t="e">
        <f t="shared" si="16"/>
        <v>#DIV/0!</v>
      </c>
      <c r="AE8" s="46" t="e">
        <f t="shared" si="16"/>
        <v>#DIV/0!</v>
      </c>
      <c r="AF8" s="45" t="e">
        <f t="shared" si="16"/>
        <v>#DIV/0!</v>
      </c>
      <c r="AG8" s="47" t="e">
        <f t="shared" si="16"/>
        <v>#DIV/0!</v>
      </c>
      <c r="AH8" s="46" t="e">
        <f t="shared" si="16"/>
        <v>#DIV/0!</v>
      </c>
      <c r="AI8" s="46" t="e">
        <f t="shared" si="16"/>
        <v>#DIV/0!</v>
      </c>
      <c r="AJ8" s="46" t="e">
        <f t="shared" si="16"/>
        <v>#DIV/0!</v>
      </c>
      <c r="AK8" s="45" t="e">
        <f t="shared" si="16"/>
        <v>#DIV/0!</v>
      </c>
      <c r="AL8" s="44" t="e">
        <f t="shared" si="17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7"/>
        <v>#DIV/0!</v>
      </c>
      <c r="U9" s="45" t="e">
        <f t="shared" si="8"/>
        <v>#DIV/0!</v>
      </c>
      <c r="V9" s="46" t="e">
        <f t="shared" si="9"/>
        <v>#DIV/0!</v>
      </c>
      <c r="W9" s="46" t="e">
        <f t="shared" si="10"/>
        <v>#DIV/0!</v>
      </c>
      <c r="X9" s="46" t="e">
        <f t="shared" si="11"/>
        <v>#DIV/0!</v>
      </c>
      <c r="Y9" s="46" t="e">
        <f t="shared" si="12"/>
        <v>#DIV/0!</v>
      </c>
      <c r="Z9" s="45" t="e">
        <f t="shared" si="13"/>
        <v>#DIV/0!</v>
      </c>
      <c r="AA9" s="49" t="e">
        <f t="shared" si="14"/>
        <v>#DIV/0!</v>
      </c>
      <c r="AC9" s="48">
        <f t="shared" si="15"/>
        <v>-6.5</v>
      </c>
      <c r="AD9" s="47" t="e">
        <f t="shared" si="16"/>
        <v>#DIV/0!</v>
      </c>
      <c r="AE9" s="46" t="e">
        <f t="shared" si="16"/>
        <v>#DIV/0!</v>
      </c>
      <c r="AF9" s="45" t="e">
        <f t="shared" si="16"/>
        <v>#DIV/0!</v>
      </c>
      <c r="AG9" s="47" t="e">
        <f t="shared" si="16"/>
        <v>#DIV/0!</v>
      </c>
      <c r="AH9" s="46" t="e">
        <f t="shared" si="16"/>
        <v>#DIV/0!</v>
      </c>
      <c r="AI9" s="46" t="e">
        <f t="shared" si="16"/>
        <v>#DIV/0!</v>
      </c>
      <c r="AJ9" s="46" t="e">
        <f t="shared" si="16"/>
        <v>#DIV/0!</v>
      </c>
      <c r="AK9" s="45" t="e">
        <f t="shared" si="16"/>
        <v>#DIV/0!</v>
      </c>
      <c r="AL9" s="44" t="e">
        <f t="shared" si="17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7"/>
        <v>#DIV/0!</v>
      </c>
      <c r="U10" s="45" t="e">
        <f t="shared" si="8"/>
        <v>#DIV/0!</v>
      </c>
      <c r="V10" s="46" t="e">
        <f t="shared" si="9"/>
        <v>#DIV/0!</v>
      </c>
      <c r="W10" s="46" t="e">
        <f t="shared" si="10"/>
        <v>#DIV/0!</v>
      </c>
      <c r="X10" s="46" t="e">
        <f t="shared" si="11"/>
        <v>#DIV/0!</v>
      </c>
      <c r="Y10" s="46" t="e">
        <f t="shared" si="12"/>
        <v>#DIV/0!</v>
      </c>
      <c r="Z10" s="45" t="e">
        <f t="shared" si="13"/>
        <v>#DIV/0!</v>
      </c>
      <c r="AA10" s="49" t="e">
        <f t="shared" si="14"/>
        <v>#DIV/0!</v>
      </c>
      <c r="AC10" s="48">
        <f t="shared" si="15"/>
        <v>-6</v>
      </c>
      <c r="AD10" s="47" t="e">
        <f t="shared" si="16"/>
        <v>#DIV/0!</v>
      </c>
      <c r="AE10" s="46" t="e">
        <f t="shared" si="16"/>
        <v>#DIV/0!</v>
      </c>
      <c r="AF10" s="45" t="e">
        <f t="shared" si="16"/>
        <v>#DIV/0!</v>
      </c>
      <c r="AG10" s="47" t="e">
        <f t="shared" si="16"/>
        <v>#DIV/0!</v>
      </c>
      <c r="AH10" s="46" t="e">
        <f t="shared" si="16"/>
        <v>#DIV/0!</v>
      </c>
      <c r="AI10" s="46" t="e">
        <f t="shared" si="16"/>
        <v>#DIV/0!</v>
      </c>
      <c r="AJ10" s="46" t="e">
        <f t="shared" si="16"/>
        <v>#DIV/0!</v>
      </c>
      <c r="AK10" s="45" t="e">
        <f t="shared" si="16"/>
        <v>#DIV/0!</v>
      </c>
      <c r="AL10" s="44" t="e">
        <f t="shared" si="17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7"/>
        <v>#DIV/0!</v>
      </c>
      <c r="U11" s="45" t="e">
        <f t="shared" si="8"/>
        <v>#DIV/0!</v>
      </c>
      <c r="V11" s="46" t="e">
        <f t="shared" si="9"/>
        <v>#DIV/0!</v>
      </c>
      <c r="W11" s="46" t="e">
        <f t="shared" si="10"/>
        <v>#DIV/0!</v>
      </c>
      <c r="X11" s="46" t="e">
        <f t="shared" si="11"/>
        <v>#DIV/0!</v>
      </c>
      <c r="Y11" s="46" t="e">
        <f t="shared" si="12"/>
        <v>#DIV/0!</v>
      </c>
      <c r="Z11" s="45" t="e">
        <f t="shared" si="13"/>
        <v>#DIV/0!</v>
      </c>
      <c r="AA11" s="49" t="e">
        <f t="shared" si="14"/>
        <v>#DIV/0!</v>
      </c>
      <c r="AC11" s="48">
        <f t="shared" si="15"/>
        <v>-5.5</v>
      </c>
      <c r="AD11" s="47" t="e">
        <f t="shared" si="16"/>
        <v>#DIV/0!</v>
      </c>
      <c r="AE11" s="46" t="e">
        <f t="shared" si="16"/>
        <v>#DIV/0!</v>
      </c>
      <c r="AF11" s="45" t="e">
        <f t="shared" si="16"/>
        <v>#DIV/0!</v>
      </c>
      <c r="AG11" s="47" t="e">
        <f t="shared" si="16"/>
        <v>#DIV/0!</v>
      </c>
      <c r="AH11" s="46" t="e">
        <f t="shared" si="16"/>
        <v>#DIV/0!</v>
      </c>
      <c r="AI11" s="46" t="e">
        <f t="shared" si="16"/>
        <v>#DIV/0!</v>
      </c>
      <c r="AJ11" s="46" t="e">
        <f t="shared" si="16"/>
        <v>#DIV/0!</v>
      </c>
      <c r="AK11" s="45" t="e">
        <f t="shared" si="16"/>
        <v>#DIV/0!</v>
      </c>
      <c r="AL11" s="44" t="e">
        <f t="shared" si="17"/>
        <v>#DIV/0!</v>
      </c>
    </row>
    <row r="12" spans="1:38" x14ac:dyDescent="0.35">
      <c r="A12" s="58" t="s">
        <v>65</v>
      </c>
      <c r="B12" s="57">
        <v>-5</v>
      </c>
      <c r="C12" s="62">
        <v>8.64</v>
      </c>
      <c r="D12" s="55">
        <f t="shared" si="2"/>
        <v>0.89391023651375012</v>
      </c>
      <c r="E12" s="54">
        <f>SUM(D6:D12)</f>
        <v>0.89391023651375012</v>
      </c>
      <c r="G12" s="48">
        <f t="shared" si="3"/>
        <v>-5</v>
      </c>
      <c r="H12" s="61">
        <v>8.6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8.6</v>
      </c>
      <c r="R12" s="48">
        <f t="shared" si="5"/>
        <v>-5</v>
      </c>
      <c r="S12" s="47">
        <f t="shared" si="6"/>
        <v>100</v>
      </c>
      <c r="T12" s="46">
        <f t="shared" si="7"/>
        <v>0</v>
      </c>
      <c r="U12" s="45">
        <f t="shared" si="8"/>
        <v>0</v>
      </c>
      <c r="V12" s="46">
        <f t="shared" si="9"/>
        <v>0</v>
      </c>
      <c r="W12" s="46">
        <f t="shared" si="10"/>
        <v>0</v>
      </c>
      <c r="X12" s="46">
        <f t="shared" si="11"/>
        <v>0</v>
      </c>
      <c r="Y12" s="46">
        <f t="shared" si="12"/>
        <v>0</v>
      </c>
      <c r="Z12" s="45">
        <f t="shared" si="13"/>
        <v>0</v>
      </c>
      <c r="AA12" s="49">
        <f t="shared" si="14"/>
        <v>100</v>
      </c>
      <c r="AC12" s="48">
        <f t="shared" si="15"/>
        <v>-5</v>
      </c>
      <c r="AD12" s="47">
        <f t="shared" si="16"/>
        <v>100</v>
      </c>
      <c r="AE12" s="46">
        <f t="shared" si="16"/>
        <v>0</v>
      </c>
      <c r="AF12" s="45">
        <f t="shared" si="16"/>
        <v>0</v>
      </c>
      <c r="AG12" s="47">
        <f t="shared" si="16"/>
        <v>0</v>
      </c>
      <c r="AH12" s="46">
        <f t="shared" si="16"/>
        <v>0</v>
      </c>
      <c r="AI12" s="46">
        <f t="shared" si="16"/>
        <v>0</v>
      </c>
      <c r="AJ12" s="46">
        <f t="shared" si="16"/>
        <v>0</v>
      </c>
      <c r="AK12" s="45">
        <f t="shared" si="16"/>
        <v>0</v>
      </c>
      <c r="AL12" s="44">
        <f t="shared" si="17"/>
        <v>100</v>
      </c>
    </row>
    <row r="13" spans="1:38" x14ac:dyDescent="0.35">
      <c r="A13" s="58" t="s">
        <v>64</v>
      </c>
      <c r="B13" s="57">
        <v>-4.5</v>
      </c>
      <c r="C13" s="62">
        <v>8.67</v>
      </c>
      <c r="D13" s="55">
        <f t="shared" si="2"/>
        <v>0.89701409150164491</v>
      </c>
      <c r="E13" s="54">
        <f>SUM(D7:D13)</f>
        <v>1.790924328015395</v>
      </c>
      <c r="G13" s="48">
        <f t="shared" si="3"/>
        <v>-4.5</v>
      </c>
      <c r="H13" s="61">
        <v>0</v>
      </c>
      <c r="I13" s="60">
        <v>8.65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8.65</v>
      </c>
      <c r="R13" s="48">
        <f t="shared" si="5"/>
        <v>-4.5</v>
      </c>
      <c r="S13" s="47">
        <f t="shared" si="6"/>
        <v>0</v>
      </c>
      <c r="T13" s="46">
        <f t="shared" si="7"/>
        <v>100</v>
      </c>
      <c r="U13" s="45">
        <f t="shared" si="8"/>
        <v>0</v>
      </c>
      <c r="V13" s="46">
        <f t="shared" si="9"/>
        <v>0</v>
      </c>
      <c r="W13" s="46">
        <f t="shared" si="10"/>
        <v>0</v>
      </c>
      <c r="X13" s="46">
        <f t="shared" si="11"/>
        <v>0</v>
      </c>
      <c r="Y13" s="46">
        <f t="shared" si="12"/>
        <v>0</v>
      </c>
      <c r="Z13" s="45">
        <f t="shared" si="13"/>
        <v>0</v>
      </c>
      <c r="AA13" s="49">
        <f t="shared" si="14"/>
        <v>100</v>
      </c>
      <c r="AC13" s="48">
        <f t="shared" si="15"/>
        <v>-4.5</v>
      </c>
      <c r="AD13" s="47">
        <f t="shared" si="16"/>
        <v>0</v>
      </c>
      <c r="AE13" s="46">
        <f t="shared" si="16"/>
        <v>100</v>
      </c>
      <c r="AF13" s="45">
        <f t="shared" si="16"/>
        <v>0</v>
      </c>
      <c r="AG13" s="47">
        <f t="shared" si="16"/>
        <v>0</v>
      </c>
      <c r="AH13" s="46">
        <f t="shared" si="16"/>
        <v>0</v>
      </c>
      <c r="AI13" s="46">
        <f t="shared" si="16"/>
        <v>0</v>
      </c>
      <c r="AJ13" s="46">
        <f t="shared" si="16"/>
        <v>0</v>
      </c>
      <c r="AK13" s="45">
        <f t="shared" si="16"/>
        <v>0</v>
      </c>
      <c r="AL13" s="44">
        <f t="shared" si="17"/>
        <v>100</v>
      </c>
    </row>
    <row r="14" spans="1:38" x14ac:dyDescent="0.35">
      <c r="A14" s="58" t="s">
        <v>63</v>
      </c>
      <c r="B14" s="57">
        <v>-4</v>
      </c>
      <c r="C14" s="62">
        <v>19.7</v>
      </c>
      <c r="D14" s="55">
        <f t="shared" si="2"/>
        <v>2.0381981087176939</v>
      </c>
      <c r="E14" s="54">
        <f>SUM(D8:D14)</f>
        <v>3.8291224367330887</v>
      </c>
      <c r="G14" s="48">
        <f t="shared" si="3"/>
        <v>-4</v>
      </c>
      <c r="H14" s="61">
        <v>5.99</v>
      </c>
      <c r="I14" s="60">
        <v>13.62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19.61</v>
      </c>
      <c r="R14" s="48">
        <f t="shared" si="5"/>
        <v>-4</v>
      </c>
      <c r="S14" s="47">
        <f t="shared" si="6"/>
        <v>30.545639979602246</v>
      </c>
      <c r="T14" s="46">
        <f t="shared" si="7"/>
        <v>69.454360020397758</v>
      </c>
      <c r="U14" s="45">
        <f t="shared" si="8"/>
        <v>0</v>
      </c>
      <c r="V14" s="46">
        <f t="shared" si="9"/>
        <v>0</v>
      </c>
      <c r="W14" s="46">
        <f t="shared" si="10"/>
        <v>0</v>
      </c>
      <c r="X14" s="46">
        <f t="shared" si="11"/>
        <v>0</v>
      </c>
      <c r="Y14" s="46">
        <f t="shared" si="12"/>
        <v>0</v>
      </c>
      <c r="Z14" s="45">
        <f t="shared" si="13"/>
        <v>0</v>
      </c>
      <c r="AA14" s="49">
        <f t="shared" si="14"/>
        <v>100</v>
      </c>
      <c r="AC14" s="48">
        <f t="shared" si="15"/>
        <v>-4</v>
      </c>
      <c r="AD14" s="47">
        <f t="shared" si="16"/>
        <v>30.545639979602246</v>
      </c>
      <c r="AE14" s="46">
        <f t="shared" si="16"/>
        <v>69.454360020397758</v>
      </c>
      <c r="AF14" s="45">
        <f t="shared" si="16"/>
        <v>0</v>
      </c>
      <c r="AG14" s="47">
        <f t="shared" si="16"/>
        <v>0</v>
      </c>
      <c r="AH14" s="46">
        <f t="shared" si="16"/>
        <v>0</v>
      </c>
      <c r="AI14" s="46">
        <f t="shared" si="16"/>
        <v>0</v>
      </c>
      <c r="AJ14" s="46">
        <f t="shared" si="16"/>
        <v>0</v>
      </c>
      <c r="AK14" s="45">
        <f t="shared" si="16"/>
        <v>0</v>
      </c>
      <c r="AL14" s="44">
        <f t="shared" si="17"/>
        <v>100</v>
      </c>
    </row>
    <row r="15" spans="1:38" x14ac:dyDescent="0.35">
      <c r="A15" s="58" t="s">
        <v>62</v>
      </c>
      <c r="B15" s="57">
        <v>-3.5</v>
      </c>
      <c r="C15" s="62">
        <v>59.44</v>
      </c>
      <c r="D15" s="55">
        <f t="shared" si="2"/>
        <v>6.1497713493492245</v>
      </c>
      <c r="E15" s="54">
        <f>SUM(D6:D15)</f>
        <v>9.9788937860823133</v>
      </c>
      <c r="G15" s="48">
        <f t="shared" si="3"/>
        <v>-3.5</v>
      </c>
      <c r="H15" s="61">
        <v>16.600000000000001</v>
      </c>
      <c r="I15" s="60">
        <v>19.12</v>
      </c>
      <c r="J15" s="59">
        <v>0</v>
      </c>
      <c r="K15" s="60">
        <v>2.41</v>
      </c>
      <c r="L15" s="60">
        <v>21.37</v>
      </c>
      <c r="M15" s="60">
        <v>0</v>
      </c>
      <c r="N15" s="60">
        <v>0</v>
      </c>
      <c r="O15" s="59">
        <v>0</v>
      </c>
      <c r="P15" s="50">
        <f t="shared" si="4"/>
        <v>59.5</v>
      </c>
      <c r="R15" s="48">
        <f t="shared" si="5"/>
        <v>-3.5</v>
      </c>
      <c r="S15" s="67">
        <f t="shared" si="6"/>
        <v>27.89915966386555</v>
      </c>
      <c r="T15" s="66">
        <f t="shared" si="7"/>
        <v>32.134453781512605</v>
      </c>
      <c r="U15" s="65">
        <f t="shared" si="8"/>
        <v>0</v>
      </c>
      <c r="V15" s="66">
        <f t="shared" si="9"/>
        <v>4.0504201680672267</v>
      </c>
      <c r="W15" s="66">
        <f t="shared" si="10"/>
        <v>35.915966386554622</v>
      </c>
      <c r="X15" s="66">
        <f t="shared" si="11"/>
        <v>0</v>
      </c>
      <c r="Y15" s="66">
        <f t="shared" si="12"/>
        <v>0</v>
      </c>
      <c r="Z15" s="65">
        <f t="shared" si="13"/>
        <v>0</v>
      </c>
      <c r="AA15" s="50">
        <f t="shared" si="14"/>
        <v>100</v>
      </c>
      <c r="AC15" s="48">
        <f t="shared" si="15"/>
        <v>-3.5</v>
      </c>
      <c r="AD15" s="67">
        <f t="shared" ref="AD15:AD33" si="18">S15*100/(SUM($S15:$W15)+SUM($Y15:$Z15))</f>
        <v>27.899159663865547</v>
      </c>
      <c r="AE15" s="66">
        <f t="shared" ref="AE15:AE33" si="19">T15*100/(SUM($S15:$W15)+SUM($Y15:$Z15))</f>
        <v>32.134453781512605</v>
      </c>
      <c r="AF15" s="65">
        <f t="shared" ref="AF15:AF33" si="20">U15*100/(SUM($S15:$W15)+SUM($Y15:$Z15))</f>
        <v>0</v>
      </c>
      <c r="AG15" s="67">
        <f t="shared" ref="AG15:AG33" si="21">V15*100/(SUM($S15:$W15)+SUM($Y15:$Z15))</f>
        <v>4.0504201680672267</v>
      </c>
      <c r="AH15" s="66">
        <f t="shared" ref="AH15:AH33" si="22">W15*100/(SUM($S15:$W15)+SUM($Y15:$Z15))</f>
        <v>35.915966386554622</v>
      </c>
      <c r="AI15" s="66">
        <v>0</v>
      </c>
      <c r="AJ15" s="66">
        <f t="shared" ref="AJ15:AJ33" si="23">Y15*100/(SUM($S15:$W15)+SUM($Y15:$Z15))</f>
        <v>0</v>
      </c>
      <c r="AK15" s="65">
        <f t="shared" ref="AK15:AK33" si="24">Z15*100/(SUM($S15:$W15)+SUM($Y15:$Z15))</f>
        <v>0</v>
      </c>
      <c r="AL15" s="64">
        <f t="shared" si="17"/>
        <v>100</v>
      </c>
    </row>
    <row r="16" spans="1:38" x14ac:dyDescent="0.35">
      <c r="A16" s="71" t="s">
        <v>61</v>
      </c>
      <c r="B16" s="57">
        <v>-3</v>
      </c>
      <c r="C16" s="62">
        <v>80.540000000000006</v>
      </c>
      <c r="D16" s="55">
        <f t="shared" si="2"/>
        <v>8.3328160241686842</v>
      </c>
      <c r="E16" s="54">
        <f>SUM(D6:D16)</f>
        <v>18.311709810250996</v>
      </c>
      <c r="G16" s="48">
        <f t="shared" si="3"/>
        <v>-3</v>
      </c>
      <c r="H16" s="61">
        <v>36.53</v>
      </c>
      <c r="I16" s="60">
        <v>29.48</v>
      </c>
      <c r="J16" s="59">
        <v>0</v>
      </c>
      <c r="K16" s="60">
        <v>1.23</v>
      </c>
      <c r="L16" s="60">
        <v>12.97</v>
      </c>
      <c r="M16" s="60">
        <v>0</v>
      </c>
      <c r="N16" s="60">
        <v>0</v>
      </c>
      <c r="O16" s="59">
        <v>0</v>
      </c>
      <c r="P16" s="50">
        <f t="shared" si="4"/>
        <v>80.210000000000008</v>
      </c>
      <c r="R16" s="48">
        <f t="shared" si="5"/>
        <v>-3</v>
      </c>
      <c r="S16" s="67">
        <f t="shared" si="6"/>
        <v>45.542949756888163</v>
      </c>
      <c r="T16" s="66">
        <f t="shared" si="7"/>
        <v>36.753522004737562</v>
      </c>
      <c r="U16" s="65">
        <f t="shared" si="8"/>
        <v>0</v>
      </c>
      <c r="V16" s="66">
        <f t="shared" si="9"/>
        <v>1.5334746290986159</v>
      </c>
      <c r="W16" s="66">
        <f t="shared" si="10"/>
        <v>16.170053609275651</v>
      </c>
      <c r="X16" s="66">
        <f t="shared" si="11"/>
        <v>0</v>
      </c>
      <c r="Y16" s="66">
        <f t="shared" si="12"/>
        <v>0</v>
      </c>
      <c r="Z16" s="65">
        <f t="shared" si="13"/>
        <v>0</v>
      </c>
      <c r="AA16" s="50">
        <f t="shared" si="14"/>
        <v>100</v>
      </c>
      <c r="AC16" s="48">
        <f t="shared" si="15"/>
        <v>-3</v>
      </c>
      <c r="AD16" s="67">
        <f t="shared" si="18"/>
        <v>45.542949756888163</v>
      </c>
      <c r="AE16" s="66">
        <f t="shared" si="19"/>
        <v>36.753522004737562</v>
      </c>
      <c r="AF16" s="65">
        <f t="shared" si="20"/>
        <v>0</v>
      </c>
      <c r="AG16" s="67">
        <f t="shared" si="21"/>
        <v>1.5334746290986159</v>
      </c>
      <c r="AH16" s="66">
        <f t="shared" si="22"/>
        <v>16.170053609275651</v>
      </c>
      <c r="AI16" s="66">
        <v>0</v>
      </c>
      <c r="AJ16" s="66">
        <f t="shared" si="23"/>
        <v>0</v>
      </c>
      <c r="AK16" s="65">
        <f t="shared" si="24"/>
        <v>0</v>
      </c>
      <c r="AL16" s="64">
        <f t="shared" si="17"/>
        <v>100</v>
      </c>
    </row>
    <row r="17" spans="1:38" x14ac:dyDescent="0.35">
      <c r="A17" s="71" t="s">
        <v>60</v>
      </c>
      <c r="B17" s="57">
        <v>-2.5</v>
      </c>
      <c r="C17" s="62">
        <v>152.61000000000001</v>
      </c>
      <c r="D17" s="55">
        <f t="shared" si="2"/>
        <v>15.78931032342169</v>
      </c>
      <c r="E17" s="54">
        <f>SUM(D6:D17)</f>
        <v>34.101020133672684</v>
      </c>
      <c r="G17" s="48">
        <f t="shared" si="3"/>
        <v>-2.5</v>
      </c>
      <c r="H17" s="61">
        <v>78.73</v>
      </c>
      <c r="I17" s="60">
        <v>58.06</v>
      </c>
      <c r="J17" s="59">
        <v>0</v>
      </c>
      <c r="K17" s="60">
        <v>4.5999999999999996</v>
      </c>
      <c r="L17" s="60">
        <v>11.28</v>
      </c>
      <c r="M17" s="60">
        <v>0</v>
      </c>
      <c r="N17" s="60">
        <v>0</v>
      </c>
      <c r="O17" s="59">
        <v>0</v>
      </c>
      <c r="P17" s="50">
        <f t="shared" si="4"/>
        <v>152.67000000000002</v>
      </c>
      <c r="R17" s="48">
        <f t="shared" si="5"/>
        <v>-2.5</v>
      </c>
      <c r="S17" s="67">
        <f t="shared" si="6"/>
        <v>51.568743040544959</v>
      </c>
      <c r="T17" s="66">
        <f t="shared" si="7"/>
        <v>38.029737341979427</v>
      </c>
      <c r="U17" s="65">
        <f t="shared" si="8"/>
        <v>0</v>
      </c>
      <c r="V17" s="66">
        <f t="shared" si="9"/>
        <v>3.013034649898473</v>
      </c>
      <c r="W17" s="66">
        <f t="shared" si="10"/>
        <v>7.388484967577126</v>
      </c>
      <c r="X17" s="66">
        <f t="shared" si="11"/>
        <v>0</v>
      </c>
      <c r="Y17" s="66">
        <f t="shared" si="12"/>
        <v>0</v>
      </c>
      <c r="Z17" s="65">
        <f t="shared" si="13"/>
        <v>0</v>
      </c>
      <c r="AA17" s="50">
        <f t="shared" si="14"/>
        <v>99.999999999999986</v>
      </c>
      <c r="AC17" s="48">
        <f t="shared" si="15"/>
        <v>-2.5</v>
      </c>
      <c r="AD17" s="67">
        <f t="shared" si="18"/>
        <v>51.568743040544966</v>
      </c>
      <c r="AE17" s="66">
        <f t="shared" si="19"/>
        <v>38.029737341979434</v>
      </c>
      <c r="AF17" s="65">
        <f t="shared" si="20"/>
        <v>0</v>
      </c>
      <c r="AG17" s="67">
        <f t="shared" si="21"/>
        <v>3.0130346498984739</v>
      </c>
      <c r="AH17" s="66">
        <f t="shared" si="22"/>
        <v>7.3884849675771269</v>
      </c>
      <c r="AI17" s="66">
        <v>0</v>
      </c>
      <c r="AJ17" s="66">
        <f t="shared" si="23"/>
        <v>0</v>
      </c>
      <c r="AK17" s="65">
        <f t="shared" si="24"/>
        <v>0</v>
      </c>
      <c r="AL17" s="64">
        <f t="shared" si="17"/>
        <v>100</v>
      </c>
    </row>
    <row r="18" spans="1:38" x14ac:dyDescent="0.35">
      <c r="A18" s="58" t="s">
        <v>59</v>
      </c>
      <c r="B18" s="57">
        <v>-2</v>
      </c>
      <c r="C18" s="62">
        <v>134.49</v>
      </c>
      <c r="D18" s="55">
        <f t="shared" si="2"/>
        <v>13.914581910733132</v>
      </c>
      <c r="E18" s="54">
        <f>SUM(D6:D18)</f>
        <v>48.015602044405817</v>
      </c>
      <c r="G18" s="48">
        <f t="shared" si="3"/>
        <v>-2</v>
      </c>
      <c r="H18" s="61">
        <v>64.25</v>
      </c>
      <c r="I18" s="60">
        <v>60.22</v>
      </c>
      <c r="J18" s="59">
        <v>0</v>
      </c>
      <c r="K18" s="60">
        <v>2.4500000000000002</v>
      </c>
      <c r="L18" s="60">
        <v>10.49</v>
      </c>
      <c r="M18" s="60">
        <v>0</v>
      </c>
      <c r="N18" s="60">
        <v>0</v>
      </c>
      <c r="O18" s="59">
        <v>0</v>
      </c>
      <c r="P18" s="50">
        <f t="shared" si="4"/>
        <v>137.41</v>
      </c>
      <c r="R18" s="48">
        <f t="shared" si="5"/>
        <v>-2</v>
      </c>
      <c r="S18" s="67">
        <f t="shared" si="6"/>
        <v>46.757877883705703</v>
      </c>
      <c r="T18" s="66">
        <f t="shared" si="7"/>
        <v>43.825049123062371</v>
      </c>
      <c r="U18" s="65">
        <f t="shared" si="8"/>
        <v>0</v>
      </c>
      <c r="V18" s="66">
        <f t="shared" si="9"/>
        <v>1.7829852266938362</v>
      </c>
      <c r="W18" s="66">
        <f t="shared" si="10"/>
        <v>7.634087766538098</v>
      </c>
      <c r="X18" s="66">
        <f t="shared" si="11"/>
        <v>0</v>
      </c>
      <c r="Y18" s="66">
        <f t="shared" si="12"/>
        <v>0</v>
      </c>
      <c r="Z18" s="65">
        <f t="shared" si="13"/>
        <v>0</v>
      </c>
      <c r="AA18" s="50">
        <f t="shared" si="14"/>
        <v>100.00000000000001</v>
      </c>
      <c r="AC18" s="48">
        <f t="shared" si="15"/>
        <v>-2</v>
      </c>
      <c r="AD18" s="67">
        <f t="shared" si="18"/>
        <v>46.757877883705696</v>
      </c>
      <c r="AE18" s="66">
        <f t="shared" si="19"/>
        <v>43.825049123062364</v>
      </c>
      <c r="AF18" s="65">
        <f t="shared" si="20"/>
        <v>0</v>
      </c>
      <c r="AG18" s="67">
        <f t="shared" si="21"/>
        <v>1.782985226693836</v>
      </c>
      <c r="AH18" s="66">
        <f t="shared" si="22"/>
        <v>7.6340877665380971</v>
      </c>
      <c r="AI18" s="66">
        <v>0</v>
      </c>
      <c r="AJ18" s="66">
        <f t="shared" si="23"/>
        <v>0</v>
      </c>
      <c r="AK18" s="65">
        <f t="shared" si="24"/>
        <v>0</v>
      </c>
      <c r="AL18" s="64">
        <f t="shared" si="17"/>
        <v>100</v>
      </c>
    </row>
    <row r="19" spans="1:38" x14ac:dyDescent="0.35">
      <c r="A19" s="58" t="s">
        <v>58</v>
      </c>
      <c r="B19" s="57">
        <v>-1.5</v>
      </c>
      <c r="C19" s="62">
        <v>120.32</v>
      </c>
      <c r="D19" s="55">
        <f t="shared" si="2"/>
        <v>12.448527738117408</v>
      </c>
      <c r="E19" s="54">
        <f>SUM(D6:D19)</f>
        <v>60.464129782523223</v>
      </c>
      <c r="G19" s="48">
        <f t="shared" si="3"/>
        <v>-1.5</v>
      </c>
      <c r="H19" s="61">
        <v>38.32</v>
      </c>
      <c r="I19" s="60">
        <v>65.67</v>
      </c>
      <c r="J19" s="59">
        <v>0</v>
      </c>
      <c r="K19" s="60">
        <v>3.91</v>
      </c>
      <c r="L19" s="60">
        <v>12.33</v>
      </c>
      <c r="M19" s="60">
        <v>0</v>
      </c>
      <c r="N19" s="60">
        <v>0</v>
      </c>
      <c r="O19" s="59">
        <v>0</v>
      </c>
      <c r="P19" s="50">
        <f t="shared" si="4"/>
        <v>120.23</v>
      </c>
      <c r="R19" s="48">
        <f t="shared" si="5"/>
        <v>-1.5</v>
      </c>
      <c r="S19" s="67">
        <f t="shared" si="6"/>
        <v>31.872244864010646</v>
      </c>
      <c r="T19" s="66">
        <f t="shared" si="7"/>
        <v>54.620311070448302</v>
      </c>
      <c r="U19" s="65">
        <f t="shared" si="8"/>
        <v>0</v>
      </c>
      <c r="V19" s="66">
        <f t="shared" si="9"/>
        <v>3.2521001413956583</v>
      </c>
      <c r="W19" s="66">
        <f t="shared" si="10"/>
        <v>10.255343924145388</v>
      </c>
      <c r="X19" s="66">
        <f t="shared" si="11"/>
        <v>0</v>
      </c>
      <c r="Y19" s="66">
        <f t="shared" si="12"/>
        <v>0</v>
      </c>
      <c r="Z19" s="65">
        <f t="shared" si="13"/>
        <v>0</v>
      </c>
      <c r="AA19" s="50">
        <f t="shared" si="14"/>
        <v>100</v>
      </c>
      <c r="AC19" s="48">
        <f t="shared" si="15"/>
        <v>-1.5</v>
      </c>
      <c r="AD19" s="67">
        <f t="shared" si="18"/>
        <v>31.872244864010646</v>
      </c>
      <c r="AE19" s="66">
        <f t="shared" si="19"/>
        <v>54.620311070448309</v>
      </c>
      <c r="AF19" s="65">
        <f t="shared" si="20"/>
        <v>0</v>
      </c>
      <c r="AG19" s="67">
        <f t="shared" si="21"/>
        <v>3.2521001413956583</v>
      </c>
      <c r="AH19" s="66">
        <f t="shared" si="22"/>
        <v>10.255343924145388</v>
      </c>
      <c r="AI19" s="66">
        <v>0</v>
      </c>
      <c r="AJ19" s="66">
        <f t="shared" si="23"/>
        <v>0</v>
      </c>
      <c r="AK19" s="65">
        <f t="shared" si="24"/>
        <v>0</v>
      </c>
      <c r="AL19" s="64">
        <f t="shared" si="17"/>
        <v>100</v>
      </c>
    </row>
    <row r="20" spans="1:38" x14ac:dyDescent="0.35">
      <c r="A20" s="58" t="s">
        <v>57</v>
      </c>
      <c r="B20" s="57">
        <v>-1</v>
      </c>
      <c r="C20" s="62">
        <v>91.43</v>
      </c>
      <c r="D20" s="55">
        <f t="shared" si="2"/>
        <v>9.4595153847745568</v>
      </c>
      <c r="E20" s="54">
        <f>SUM(D6:D20)</f>
        <v>69.923645167297778</v>
      </c>
      <c r="G20" s="48">
        <f t="shared" si="3"/>
        <v>-1</v>
      </c>
      <c r="H20" s="61">
        <v>12.5</v>
      </c>
      <c r="I20" s="60">
        <v>26.48</v>
      </c>
      <c r="J20" s="59">
        <v>0</v>
      </c>
      <c r="K20" s="60">
        <v>1.38</v>
      </c>
      <c r="L20" s="60">
        <v>4.92</v>
      </c>
      <c r="M20" s="60">
        <v>0</v>
      </c>
      <c r="N20" s="60">
        <v>0</v>
      </c>
      <c r="O20" s="59">
        <v>0</v>
      </c>
      <c r="P20" s="50">
        <f t="shared" si="4"/>
        <v>45.280000000000008</v>
      </c>
      <c r="R20" s="48">
        <f t="shared" si="5"/>
        <v>-1</v>
      </c>
      <c r="S20" s="67">
        <f t="shared" si="6"/>
        <v>27.606007067137803</v>
      </c>
      <c r="T20" s="66">
        <f t="shared" si="7"/>
        <v>58.480565371024724</v>
      </c>
      <c r="U20" s="65">
        <f t="shared" si="8"/>
        <v>0</v>
      </c>
      <c r="V20" s="66">
        <f t="shared" si="9"/>
        <v>3.0477031802120136</v>
      </c>
      <c r="W20" s="66">
        <f t="shared" si="10"/>
        <v>10.865724381625439</v>
      </c>
      <c r="X20" s="66">
        <f t="shared" si="11"/>
        <v>0</v>
      </c>
      <c r="Y20" s="66">
        <f t="shared" si="12"/>
        <v>0</v>
      </c>
      <c r="Z20" s="65">
        <f t="shared" si="13"/>
        <v>0</v>
      </c>
      <c r="AA20" s="50">
        <f t="shared" si="14"/>
        <v>99.999999999999986</v>
      </c>
      <c r="AC20" s="48">
        <f t="shared" si="15"/>
        <v>-1</v>
      </c>
      <c r="AD20" s="67">
        <f t="shared" si="18"/>
        <v>27.606007067137806</v>
      </c>
      <c r="AE20" s="66">
        <f t="shared" si="19"/>
        <v>58.480565371024731</v>
      </c>
      <c r="AF20" s="65">
        <f t="shared" si="20"/>
        <v>0</v>
      </c>
      <c r="AG20" s="67">
        <f t="shared" si="21"/>
        <v>3.047703180212014</v>
      </c>
      <c r="AH20" s="66">
        <f t="shared" si="22"/>
        <v>10.865724381625441</v>
      </c>
      <c r="AI20" s="66">
        <v>0</v>
      </c>
      <c r="AJ20" s="66">
        <f t="shared" si="23"/>
        <v>0</v>
      </c>
      <c r="AK20" s="65">
        <f t="shared" si="24"/>
        <v>0</v>
      </c>
      <c r="AL20" s="64">
        <f t="shared" si="17"/>
        <v>99.999999999999986</v>
      </c>
    </row>
    <row r="21" spans="1:38" x14ac:dyDescent="0.35">
      <c r="A21" s="58" t="s">
        <v>56</v>
      </c>
      <c r="B21" s="57">
        <v>-0.5</v>
      </c>
      <c r="C21" s="62">
        <v>69.91</v>
      </c>
      <c r="D21" s="55">
        <f t="shared" si="2"/>
        <v>7.233016740124568</v>
      </c>
      <c r="E21" s="54">
        <f>SUM(D6:D21)</f>
        <v>77.156661907422347</v>
      </c>
      <c r="G21" s="70">
        <f t="shared" si="3"/>
        <v>-0.5</v>
      </c>
      <c r="H21" s="53">
        <v>7.43</v>
      </c>
      <c r="I21" s="52">
        <v>11.77</v>
      </c>
      <c r="J21" s="51">
        <v>0</v>
      </c>
      <c r="K21" s="52">
        <v>1.1200000000000001</v>
      </c>
      <c r="L21" s="52">
        <v>2.2400000000000002</v>
      </c>
      <c r="M21" s="52">
        <v>0</v>
      </c>
      <c r="N21" s="52">
        <v>0</v>
      </c>
      <c r="O21" s="51">
        <v>0</v>
      </c>
      <c r="P21" s="69">
        <f t="shared" si="4"/>
        <v>22.560000000000002</v>
      </c>
      <c r="Q21" s="68"/>
      <c r="R21" s="48">
        <f t="shared" si="5"/>
        <v>-0.5</v>
      </c>
      <c r="S21" s="67">
        <f t="shared" si="6"/>
        <v>32.934397163120565</v>
      </c>
      <c r="T21" s="66">
        <f t="shared" si="7"/>
        <v>52.171985815602831</v>
      </c>
      <c r="U21" s="65">
        <f t="shared" si="8"/>
        <v>0</v>
      </c>
      <c r="V21" s="66">
        <f t="shared" si="9"/>
        <v>4.9645390070921991</v>
      </c>
      <c r="W21" s="66">
        <f t="shared" si="10"/>
        <v>9.9290780141843982</v>
      </c>
      <c r="X21" s="66">
        <f t="shared" si="11"/>
        <v>0</v>
      </c>
      <c r="Y21" s="66">
        <f t="shared" si="12"/>
        <v>0</v>
      </c>
      <c r="Z21" s="65">
        <f t="shared" si="13"/>
        <v>0</v>
      </c>
      <c r="AA21" s="50">
        <f t="shared" si="14"/>
        <v>99.999999999999986</v>
      </c>
      <c r="AC21" s="48">
        <f t="shared" si="15"/>
        <v>-0.5</v>
      </c>
      <c r="AD21" s="67">
        <f t="shared" si="18"/>
        <v>32.934397163120572</v>
      </c>
      <c r="AE21" s="66">
        <f t="shared" si="19"/>
        <v>52.171985815602838</v>
      </c>
      <c r="AF21" s="65">
        <f t="shared" si="20"/>
        <v>0</v>
      </c>
      <c r="AG21" s="67">
        <f t="shared" si="21"/>
        <v>4.9645390070922</v>
      </c>
      <c r="AH21" s="66">
        <f t="shared" si="22"/>
        <v>9.9290780141843999</v>
      </c>
      <c r="AI21" s="66">
        <v>0</v>
      </c>
      <c r="AJ21" s="66">
        <f t="shared" si="23"/>
        <v>0</v>
      </c>
      <c r="AK21" s="65">
        <f t="shared" si="24"/>
        <v>0</v>
      </c>
      <c r="AL21" s="64">
        <f t="shared" si="17"/>
        <v>100.00000000000001</v>
      </c>
    </row>
    <row r="22" spans="1:38" x14ac:dyDescent="0.35">
      <c r="A22" s="58" t="s">
        <v>55</v>
      </c>
      <c r="B22" s="57">
        <v>0</v>
      </c>
      <c r="C22" s="62">
        <v>51.61</v>
      </c>
      <c r="D22" s="55">
        <f t="shared" si="2"/>
        <v>5.339665197508638</v>
      </c>
      <c r="E22" s="54">
        <f>SUM(D6:D22)</f>
        <v>82.496327104930984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7"/>
        <v>#DIV/0!</v>
      </c>
      <c r="U22" s="45" t="e">
        <f t="shared" si="8"/>
        <v>#DIV/0!</v>
      </c>
      <c r="V22" s="46" t="e">
        <f t="shared" si="9"/>
        <v>#DIV/0!</v>
      </c>
      <c r="W22" s="46" t="e">
        <f t="shared" si="10"/>
        <v>#DIV/0!</v>
      </c>
      <c r="X22" s="46" t="e">
        <f t="shared" si="11"/>
        <v>#DIV/0!</v>
      </c>
      <c r="Y22" s="46" t="e">
        <f t="shared" si="12"/>
        <v>#DIV/0!</v>
      </c>
      <c r="Z22" s="45" t="e">
        <f t="shared" si="13"/>
        <v>#DIV/0!</v>
      </c>
      <c r="AA22" s="49" t="e">
        <f t="shared" si="14"/>
        <v>#DIV/0!</v>
      </c>
      <c r="AC22" s="48">
        <f t="shared" si="15"/>
        <v>0</v>
      </c>
      <c r="AD22" s="47" t="e">
        <f t="shared" si="18"/>
        <v>#DIV/0!</v>
      </c>
      <c r="AE22" s="46" t="e">
        <f t="shared" si="19"/>
        <v>#DIV/0!</v>
      </c>
      <c r="AF22" s="45" t="e">
        <f t="shared" si="20"/>
        <v>#DIV/0!</v>
      </c>
      <c r="AG22" s="47" t="e">
        <f t="shared" si="21"/>
        <v>#DIV/0!</v>
      </c>
      <c r="AH22" s="46" t="e">
        <f t="shared" si="22"/>
        <v>#DIV/0!</v>
      </c>
      <c r="AI22" s="46" t="e">
        <f t="shared" ref="AI22:AI33" si="25">X22*100/(SUM($S22:$W22)+SUM($Y22:$Z22))</f>
        <v>#DIV/0!</v>
      </c>
      <c r="AJ22" s="46" t="e">
        <f t="shared" si="23"/>
        <v>#DIV/0!</v>
      </c>
      <c r="AK22" s="45" t="e">
        <f t="shared" si="24"/>
        <v>#DIV/0!</v>
      </c>
      <c r="AL22" s="44" t="e">
        <f t="shared" si="17"/>
        <v>#DIV/0!</v>
      </c>
    </row>
    <row r="23" spans="1:38" x14ac:dyDescent="0.35">
      <c r="A23" s="58" t="s">
        <v>54</v>
      </c>
      <c r="B23" s="57">
        <v>0.5</v>
      </c>
      <c r="C23" s="62">
        <v>40.950000000000003</v>
      </c>
      <c r="D23" s="55">
        <f t="shared" si="2"/>
        <v>4.2367620584766277</v>
      </c>
      <c r="E23" s="54">
        <f>SUM(D6:D23)</f>
        <v>86.733089163407612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7"/>
        <v>#DIV/0!</v>
      </c>
      <c r="U23" s="45" t="e">
        <f t="shared" si="8"/>
        <v>#DIV/0!</v>
      </c>
      <c r="V23" s="46" t="e">
        <f t="shared" si="9"/>
        <v>#DIV/0!</v>
      </c>
      <c r="W23" s="46" t="e">
        <f t="shared" si="10"/>
        <v>#DIV/0!</v>
      </c>
      <c r="X23" s="46" t="e">
        <f t="shared" si="11"/>
        <v>#DIV/0!</v>
      </c>
      <c r="Y23" s="46" t="e">
        <f t="shared" si="12"/>
        <v>#DIV/0!</v>
      </c>
      <c r="Z23" s="45" t="e">
        <f t="shared" si="13"/>
        <v>#DIV/0!</v>
      </c>
      <c r="AA23" s="49" t="e">
        <f t="shared" si="14"/>
        <v>#DIV/0!</v>
      </c>
      <c r="AC23" s="48">
        <f t="shared" si="15"/>
        <v>0.5</v>
      </c>
      <c r="AD23" s="47" t="e">
        <f t="shared" si="18"/>
        <v>#DIV/0!</v>
      </c>
      <c r="AE23" s="46" t="e">
        <f t="shared" si="19"/>
        <v>#DIV/0!</v>
      </c>
      <c r="AF23" s="45" t="e">
        <f t="shared" si="20"/>
        <v>#DIV/0!</v>
      </c>
      <c r="AG23" s="47" t="e">
        <f t="shared" si="21"/>
        <v>#DIV/0!</v>
      </c>
      <c r="AH23" s="46" t="e">
        <f t="shared" si="22"/>
        <v>#DIV/0!</v>
      </c>
      <c r="AI23" s="46" t="e">
        <f t="shared" si="25"/>
        <v>#DIV/0!</v>
      </c>
      <c r="AJ23" s="46" t="e">
        <f t="shared" si="23"/>
        <v>#DIV/0!</v>
      </c>
      <c r="AK23" s="45" t="e">
        <f t="shared" si="24"/>
        <v>#DIV/0!</v>
      </c>
      <c r="AL23" s="44" t="e">
        <f t="shared" si="17"/>
        <v>#DIV/0!</v>
      </c>
    </row>
    <row r="24" spans="1:38" x14ac:dyDescent="0.35">
      <c r="A24" s="58" t="s">
        <v>53</v>
      </c>
      <c r="B24" s="57">
        <v>1</v>
      </c>
      <c r="C24" s="63">
        <v>29.17</v>
      </c>
      <c r="D24" s="55">
        <f t="shared" si="2"/>
        <v>3.0179816665632049</v>
      </c>
      <c r="E24" s="54">
        <f>SUM(D6:D24)</f>
        <v>89.751070829970814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7"/>
        <v>#DIV/0!</v>
      </c>
      <c r="U24" s="45" t="e">
        <f t="shared" si="8"/>
        <v>#DIV/0!</v>
      </c>
      <c r="V24" s="46" t="e">
        <f t="shared" si="9"/>
        <v>#DIV/0!</v>
      </c>
      <c r="W24" s="46" t="e">
        <f t="shared" si="10"/>
        <v>#DIV/0!</v>
      </c>
      <c r="X24" s="46" t="e">
        <f t="shared" si="11"/>
        <v>#DIV/0!</v>
      </c>
      <c r="Y24" s="46" t="e">
        <f t="shared" si="12"/>
        <v>#DIV/0!</v>
      </c>
      <c r="Z24" s="45" t="e">
        <f t="shared" si="13"/>
        <v>#DIV/0!</v>
      </c>
      <c r="AA24" s="49" t="e">
        <f t="shared" si="14"/>
        <v>#DIV/0!</v>
      </c>
      <c r="AC24" s="48">
        <f t="shared" si="15"/>
        <v>1</v>
      </c>
      <c r="AD24" s="47" t="e">
        <f t="shared" si="18"/>
        <v>#DIV/0!</v>
      </c>
      <c r="AE24" s="46" t="e">
        <f t="shared" si="19"/>
        <v>#DIV/0!</v>
      </c>
      <c r="AF24" s="45" t="e">
        <f t="shared" si="20"/>
        <v>#DIV/0!</v>
      </c>
      <c r="AG24" s="47" t="e">
        <f t="shared" si="21"/>
        <v>#DIV/0!</v>
      </c>
      <c r="AH24" s="46" t="e">
        <f t="shared" si="22"/>
        <v>#DIV/0!</v>
      </c>
      <c r="AI24" s="46" t="e">
        <f t="shared" si="25"/>
        <v>#DIV/0!</v>
      </c>
      <c r="AJ24" s="46" t="e">
        <f t="shared" si="23"/>
        <v>#DIV/0!</v>
      </c>
      <c r="AK24" s="45" t="e">
        <f t="shared" si="24"/>
        <v>#DIV/0!</v>
      </c>
      <c r="AL24" s="44" t="e">
        <f t="shared" si="17"/>
        <v>#DIV/0!</v>
      </c>
    </row>
    <row r="25" spans="1:38" x14ac:dyDescent="0.35">
      <c r="A25" s="58" t="s">
        <v>52</v>
      </c>
      <c r="B25" s="57">
        <v>1.5</v>
      </c>
      <c r="C25" s="62">
        <v>19.59</v>
      </c>
      <c r="D25" s="55">
        <f t="shared" si="2"/>
        <v>2.0268173070954125</v>
      </c>
      <c r="E25" s="54">
        <f>SUM(D6:D25)</f>
        <v>91.777888137066228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7"/>
        <v>#DIV/0!</v>
      </c>
      <c r="U25" s="45" t="e">
        <f t="shared" si="8"/>
        <v>#DIV/0!</v>
      </c>
      <c r="V25" s="46" t="e">
        <f t="shared" si="9"/>
        <v>#DIV/0!</v>
      </c>
      <c r="W25" s="46" t="e">
        <f t="shared" si="10"/>
        <v>#DIV/0!</v>
      </c>
      <c r="X25" s="46" t="e">
        <f t="shared" si="11"/>
        <v>#DIV/0!</v>
      </c>
      <c r="Y25" s="46" t="e">
        <f t="shared" si="12"/>
        <v>#DIV/0!</v>
      </c>
      <c r="Z25" s="45" t="e">
        <f t="shared" si="13"/>
        <v>#DIV/0!</v>
      </c>
      <c r="AA25" s="49" t="e">
        <f t="shared" si="14"/>
        <v>#DIV/0!</v>
      </c>
      <c r="AC25" s="48">
        <f t="shared" si="15"/>
        <v>1.5</v>
      </c>
      <c r="AD25" s="47" t="e">
        <f t="shared" si="18"/>
        <v>#DIV/0!</v>
      </c>
      <c r="AE25" s="46" t="e">
        <f t="shared" si="19"/>
        <v>#DIV/0!</v>
      </c>
      <c r="AF25" s="45" t="e">
        <f t="shared" si="20"/>
        <v>#DIV/0!</v>
      </c>
      <c r="AG25" s="47" t="e">
        <f t="shared" si="21"/>
        <v>#DIV/0!</v>
      </c>
      <c r="AH25" s="46" t="e">
        <f t="shared" si="22"/>
        <v>#DIV/0!</v>
      </c>
      <c r="AI25" s="46" t="e">
        <f t="shared" si="25"/>
        <v>#DIV/0!</v>
      </c>
      <c r="AJ25" s="46" t="e">
        <f t="shared" si="23"/>
        <v>#DIV/0!</v>
      </c>
      <c r="AK25" s="45" t="e">
        <f t="shared" si="24"/>
        <v>#DIV/0!</v>
      </c>
      <c r="AL25" s="44" t="e">
        <f t="shared" si="17"/>
        <v>#DIV/0!</v>
      </c>
    </row>
    <row r="26" spans="1:38" x14ac:dyDescent="0.35">
      <c r="A26" s="58" t="s">
        <v>51</v>
      </c>
      <c r="B26" s="57">
        <v>2</v>
      </c>
      <c r="C26" s="62">
        <v>14.71</v>
      </c>
      <c r="D26" s="55">
        <f t="shared" si="2"/>
        <v>1.5219235623978316</v>
      </c>
      <c r="E26" s="54">
        <f>SUM(D6:D26)</f>
        <v>93.299811699464058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7"/>
        <v>#DIV/0!</v>
      </c>
      <c r="U26" s="45" t="e">
        <f t="shared" si="8"/>
        <v>#DIV/0!</v>
      </c>
      <c r="V26" s="46" t="e">
        <f t="shared" si="9"/>
        <v>#DIV/0!</v>
      </c>
      <c r="W26" s="46" t="e">
        <f t="shared" si="10"/>
        <v>#DIV/0!</v>
      </c>
      <c r="X26" s="46" t="e">
        <f t="shared" si="11"/>
        <v>#DIV/0!</v>
      </c>
      <c r="Y26" s="46" t="e">
        <f t="shared" si="12"/>
        <v>#DIV/0!</v>
      </c>
      <c r="Z26" s="45" t="e">
        <f t="shared" si="13"/>
        <v>#DIV/0!</v>
      </c>
      <c r="AA26" s="49" t="e">
        <f t="shared" si="14"/>
        <v>#DIV/0!</v>
      </c>
      <c r="AC26" s="48">
        <f t="shared" si="15"/>
        <v>2</v>
      </c>
      <c r="AD26" s="47" t="e">
        <f t="shared" si="18"/>
        <v>#DIV/0!</v>
      </c>
      <c r="AE26" s="46" t="e">
        <f t="shared" si="19"/>
        <v>#DIV/0!</v>
      </c>
      <c r="AF26" s="45" t="e">
        <f t="shared" si="20"/>
        <v>#DIV/0!</v>
      </c>
      <c r="AG26" s="47" t="e">
        <f t="shared" si="21"/>
        <v>#DIV/0!</v>
      </c>
      <c r="AH26" s="46" t="e">
        <f t="shared" si="22"/>
        <v>#DIV/0!</v>
      </c>
      <c r="AI26" s="46" t="e">
        <f t="shared" si="25"/>
        <v>#DIV/0!</v>
      </c>
      <c r="AJ26" s="46" t="e">
        <f t="shared" si="23"/>
        <v>#DIV/0!</v>
      </c>
      <c r="AK26" s="45" t="e">
        <f t="shared" si="24"/>
        <v>#DIV/0!</v>
      </c>
      <c r="AL26" s="44" t="e">
        <f t="shared" si="17"/>
        <v>#DIV/0!</v>
      </c>
    </row>
    <row r="27" spans="1:38" x14ac:dyDescent="0.35">
      <c r="A27" s="58" t="s">
        <v>50</v>
      </c>
      <c r="B27" s="57">
        <v>2.5</v>
      </c>
      <c r="C27" s="62">
        <v>9.8000000000000007</v>
      </c>
      <c r="D27" s="55">
        <f t="shared" si="2"/>
        <v>1.0139259627123554</v>
      </c>
      <c r="E27" s="54">
        <f>SUM(D7:D27)</f>
        <v>94.313737662176408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7"/>
        <v>#DIV/0!</v>
      </c>
      <c r="U27" s="45" t="e">
        <f t="shared" si="8"/>
        <v>#DIV/0!</v>
      </c>
      <c r="V27" s="46" t="e">
        <f t="shared" si="9"/>
        <v>#DIV/0!</v>
      </c>
      <c r="W27" s="46" t="e">
        <f t="shared" si="10"/>
        <v>#DIV/0!</v>
      </c>
      <c r="X27" s="46" t="e">
        <f t="shared" si="11"/>
        <v>#DIV/0!</v>
      </c>
      <c r="Y27" s="46" t="e">
        <f t="shared" si="12"/>
        <v>#DIV/0!</v>
      </c>
      <c r="Z27" s="45" t="e">
        <f t="shared" si="13"/>
        <v>#DIV/0!</v>
      </c>
      <c r="AA27" s="49" t="e">
        <f t="shared" si="14"/>
        <v>#DIV/0!</v>
      </c>
      <c r="AC27" s="48">
        <f t="shared" si="15"/>
        <v>2.5</v>
      </c>
      <c r="AD27" s="47" t="e">
        <f t="shared" si="18"/>
        <v>#DIV/0!</v>
      </c>
      <c r="AE27" s="46" t="e">
        <f t="shared" si="19"/>
        <v>#DIV/0!</v>
      </c>
      <c r="AF27" s="45" t="e">
        <f t="shared" si="20"/>
        <v>#DIV/0!</v>
      </c>
      <c r="AG27" s="47" t="e">
        <f t="shared" si="21"/>
        <v>#DIV/0!</v>
      </c>
      <c r="AH27" s="46" t="e">
        <f t="shared" si="22"/>
        <v>#DIV/0!</v>
      </c>
      <c r="AI27" s="46" t="e">
        <f t="shared" si="25"/>
        <v>#DIV/0!</v>
      </c>
      <c r="AJ27" s="46" t="e">
        <f t="shared" si="23"/>
        <v>#DIV/0!</v>
      </c>
      <c r="AK27" s="45" t="e">
        <f t="shared" si="24"/>
        <v>#DIV/0!</v>
      </c>
      <c r="AL27" s="44" t="e">
        <f t="shared" si="17"/>
        <v>#DIV/0!</v>
      </c>
    </row>
    <row r="28" spans="1:38" x14ac:dyDescent="0.35">
      <c r="A28" s="58" t="s">
        <v>49</v>
      </c>
      <c r="B28" s="57">
        <v>3</v>
      </c>
      <c r="C28" s="56">
        <v>7.88</v>
      </c>
      <c r="D28" s="55">
        <f t="shared" si="2"/>
        <v>0.81527924348707759</v>
      </c>
      <c r="E28" s="54">
        <f>SUM(D7:D28)</f>
        <v>95.129016905663491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7"/>
        <v>#DIV/0!</v>
      </c>
      <c r="U28" s="45" t="e">
        <f t="shared" si="8"/>
        <v>#DIV/0!</v>
      </c>
      <c r="V28" s="46" t="e">
        <f t="shared" si="9"/>
        <v>#DIV/0!</v>
      </c>
      <c r="W28" s="46" t="e">
        <f t="shared" si="10"/>
        <v>#DIV/0!</v>
      </c>
      <c r="X28" s="46" t="e">
        <f t="shared" si="11"/>
        <v>#DIV/0!</v>
      </c>
      <c r="Y28" s="46" t="e">
        <f t="shared" si="12"/>
        <v>#DIV/0!</v>
      </c>
      <c r="Z28" s="45" t="e">
        <f t="shared" si="13"/>
        <v>#DIV/0!</v>
      </c>
      <c r="AA28" s="49" t="e">
        <f t="shared" si="14"/>
        <v>#DIV/0!</v>
      </c>
      <c r="AC28" s="48">
        <f t="shared" si="15"/>
        <v>3</v>
      </c>
      <c r="AD28" s="47" t="e">
        <f t="shared" si="18"/>
        <v>#DIV/0!</v>
      </c>
      <c r="AE28" s="46" t="e">
        <f t="shared" si="19"/>
        <v>#DIV/0!</v>
      </c>
      <c r="AF28" s="45" t="e">
        <f t="shared" si="20"/>
        <v>#DIV/0!</v>
      </c>
      <c r="AG28" s="47" t="e">
        <f t="shared" si="21"/>
        <v>#DIV/0!</v>
      </c>
      <c r="AH28" s="46" t="e">
        <f t="shared" si="22"/>
        <v>#DIV/0!</v>
      </c>
      <c r="AI28" s="46" t="e">
        <f t="shared" si="25"/>
        <v>#DIV/0!</v>
      </c>
      <c r="AJ28" s="46" t="e">
        <f t="shared" si="23"/>
        <v>#DIV/0!</v>
      </c>
      <c r="AK28" s="45" t="e">
        <f t="shared" si="24"/>
        <v>#DIV/0!</v>
      </c>
      <c r="AL28" s="44" t="e">
        <f t="shared" si="17"/>
        <v>#DIV/0!</v>
      </c>
    </row>
    <row r="29" spans="1:38" x14ac:dyDescent="0.35">
      <c r="A29" s="58" t="s">
        <v>48</v>
      </c>
      <c r="B29" s="57">
        <v>3.5</v>
      </c>
      <c r="C29" s="56">
        <v>6.81</v>
      </c>
      <c r="D29" s="55">
        <f t="shared" si="2"/>
        <v>0.70457508225215704</v>
      </c>
      <c r="E29" s="54">
        <f>SUM(D7:D29)</f>
        <v>95.833591987915653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7"/>
        <v>#DIV/0!</v>
      </c>
      <c r="U29" s="45" t="e">
        <f t="shared" si="8"/>
        <v>#DIV/0!</v>
      </c>
      <c r="V29" s="46" t="e">
        <f t="shared" si="9"/>
        <v>#DIV/0!</v>
      </c>
      <c r="W29" s="46" t="e">
        <f t="shared" si="10"/>
        <v>#DIV/0!</v>
      </c>
      <c r="X29" s="46" t="e">
        <f t="shared" si="11"/>
        <v>#DIV/0!</v>
      </c>
      <c r="Y29" s="46" t="e">
        <f t="shared" si="12"/>
        <v>#DIV/0!</v>
      </c>
      <c r="Z29" s="45" t="e">
        <f t="shared" si="13"/>
        <v>#DIV/0!</v>
      </c>
      <c r="AA29" s="49" t="e">
        <f t="shared" si="14"/>
        <v>#DIV/0!</v>
      </c>
      <c r="AC29" s="48">
        <f t="shared" si="15"/>
        <v>3.5</v>
      </c>
      <c r="AD29" s="47" t="e">
        <f t="shared" si="18"/>
        <v>#DIV/0!</v>
      </c>
      <c r="AE29" s="46" t="e">
        <f t="shared" si="19"/>
        <v>#DIV/0!</v>
      </c>
      <c r="AF29" s="45" t="e">
        <f t="shared" si="20"/>
        <v>#DIV/0!</v>
      </c>
      <c r="AG29" s="47" t="e">
        <f t="shared" si="21"/>
        <v>#DIV/0!</v>
      </c>
      <c r="AH29" s="46" t="e">
        <f t="shared" si="22"/>
        <v>#DIV/0!</v>
      </c>
      <c r="AI29" s="46" t="e">
        <f t="shared" si="25"/>
        <v>#DIV/0!</v>
      </c>
      <c r="AJ29" s="46" t="e">
        <f t="shared" si="23"/>
        <v>#DIV/0!</v>
      </c>
      <c r="AK29" s="45" t="e">
        <f t="shared" si="24"/>
        <v>#DIV/0!</v>
      </c>
      <c r="AL29" s="44" t="e">
        <f t="shared" si="17"/>
        <v>#DIV/0!</v>
      </c>
    </row>
    <row r="30" spans="1:38" x14ac:dyDescent="0.35">
      <c r="A30" s="58" t="s">
        <v>47</v>
      </c>
      <c r="B30" s="57">
        <v>4</v>
      </c>
      <c r="C30" s="56">
        <v>6.54</v>
      </c>
      <c r="D30" s="55">
        <f t="shared" si="2"/>
        <v>0.67664038736110244</v>
      </c>
      <c r="E30" s="54">
        <f>SUM(D7:D30)</f>
        <v>96.510232375276757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7"/>
        <v>#DIV/0!</v>
      </c>
      <c r="U30" s="45" t="e">
        <f t="shared" si="8"/>
        <v>#DIV/0!</v>
      </c>
      <c r="V30" s="46" t="e">
        <f t="shared" si="9"/>
        <v>#DIV/0!</v>
      </c>
      <c r="W30" s="46" t="e">
        <f t="shared" si="10"/>
        <v>#DIV/0!</v>
      </c>
      <c r="X30" s="46" t="e">
        <f t="shared" si="11"/>
        <v>#DIV/0!</v>
      </c>
      <c r="Y30" s="46" t="e">
        <f t="shared" si="12"/>
        <v>#DIV/0!</v>
      </c>
      <c r="Z30" s="45" t="e">
        <f t="shared" si="13"/>
        <v>#DIV/0!</v>
      </c>
      <c r="AA30" s="49" t="e">
        <f t="shared" si="14"/>
        <v>#DIV/0!</v>
      </c>
      <c r="AC30" s="48">
        <f t="shared" si="15"/>
        <v>4</v>
      </c>
      <c r="AD30" s="47" t="e">
        <f t="shared" si="18"/>
        <v>#DIV/0!</v>
      </c>
      <c r="AE30" s="46" t="e">
        <f t="shared" si="19"/>
        <v>#DIV/0!</v>
      </c>
      <c r="AF30" s="45" t="e">
        <f t="shared" si="20"/>
        <v>#DIV/0!</v>
      </c>
      <c r="AG30" s="47" t="e">
        <f t="shared" si="21"/>
        <v>#DIV/0!</v>
      </c>
      <c r="AH30" s="46" t="e">
        <f t="shared" si="22"/>
        <v>#DIV/0!</v>
      </c>
      <c r="AI30" s="46" t="e">
        <f t="shared" si="25"/>
        <v>#DIV/0!</v>
      </c>
      <c r="AJ30" s="46" t="e">
        <f t="shared" si="23"/>
        <v>#DIV/0!</v>
      </c>
      <c r="AK30" s="45" t="e">
        <f t="shared" si="24"/>
        <v>#DIV/0!</v>
      </c>
      <c r="AL30" s="44" t="e">
        <f t="shared" si="17"/>
        <v>#DIV/0!</v>
      </c>
    </row>
    <row r="31" spans="1:38" x14ac:dyDescent="0.35">
      <c r="A31" s="58" t="s">
        <v>46</v>
      </c>
      <c r="B31" s="57">
        <v>4.5</v>
      </c>
      <c r="C31" s="56">
        <v>33.729999999999997</v>
      </c>
      <c r="D31" s="55">
        <f t="shared" si="2"/>
        <v>3.489767624723239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7"/>
        <v>#DIV/0!</v>
      </c>
      <c r="U31" s="45" t="e">
        <f t="shared" si="8"/>
        <v>#DIV/0!</v>
      </c>
      <c r="V31" s="46" t="e">
        <f t="shared" si="9"/>
        <v>#DIV/0!</v>
      </c>
      <c r="W31" s="46" t="e">
        <f t="shared" si="10"/>
        <v>#DIV/0!</v>
      </c>
      <c r="X31" s="46" t="e">
        <f t="shared" si="11"/>
        <v>#DIV/0!</v>
      </c>
      <c r="Y31" s="46" t="e">
        <f t="shared" si="12"/>
        <v>#DIV/0!</v>
      </c>
      <c r="Z31" s="45" t="e">
        <f t="shared" si="13"/>
        <v>#DIV/0!</v>
      </c>
      <c r="AA31" s="49" t="e">
        <f t="shared" si="14"/>
        <v>#DIV/0!</v>
      </c>
      <c r="AC31" s="48">
        <f t="shared" si="15"/>
        <v>4.5</v>
      </c>
      <c r="AD31" s="47" t="e">
        <f t="shared" si="18"/>
        <v>#DIV/0!</v>
      </c>
      <c r="AE31" s="46" t="e">
        <f t="shared" si="19"/>
        <v>#DIV/0!</v>
      </c>
      <c r="AF31" s="45" t="e">
        <f t="shared" si="20"/>
        <v>#DIV/0!</v>
      </c>
      <c r="AG31" s="47" t="e">
        <f t="shared" si="21"/>
        <v>#DIV/0!</v>
      </c>
      <c r="AH31" s="46" t="e">
        <f t="shared" si="22"/>
        <v>#DIV/0!</v>
      </c>
      <c r="AI31" s="46" t="e">
        <f t="shared" si="25"/>
        <v>#DIV/0!</v>
      </c>
      <c r="AJ31" s="46" t="e">
        <f t="shared" si="23"/>
        <v>#DIV/0!</v>
      </c>
      <c r="AK31" s="45" t="e">
        <f t="shared" si="24"/>
        <v>#DIV/0!</v>
      </c>
      <c r="AL31" s="44" t="e">
        <f t="shared" si="17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7"/>
        <v>#DIV/0!</v>
      </c>
      <c r="U32" s="45" t="e">
        <f t="shared" si="8"/>
        <v>#DIV/0!</v>
      </c>
      <c r="V32" s="46" t="e">
        <f t="shared" si="9"/>
        <v>#DIV/0!</v>
      </c>
      <c r="W32" s="46" t="e">
        <f t="shared" si="10"/>
        <v>#DIV/0!</v>
      </c>
      <c r="X32" s="46" t="e">
        <f t="shared" si="11"/>
        <v>#DIV/0!</v>
      </c>
      <c r="Y32" s="46" t="e">
        <f t="shared" si="12"/>
        <v>#DIV/0!</v>
      </c>
      <c r="Z32" s="45" t="e">
        <f t="shared" si="13"/>
        <v>#DIV/0!</v>
      </c>
      <c r="AA32" s="49" t="e">
        <f t="shared" si="14"/>
        <v>#DIV/0!</v>
      </c>
      <c r="AC32" s="48">
        <f t="shared" si="15"/>
        <v>5</v>
      </c>
      <c r="AD32" s="47" t="e">
        <f t="shared" si="18"/>
        <v>#DIV/0!</v>
      </c>
      <c r="AE32" s="46" t="e">
        <f t="shared" si="19"/>
        <v>#DIV/0!</v>
      </c>
      <c r="AF32" s="45" t="e">
        <f t="shared" si="20"/>
        <v>#DIV/0!</v>
      </c>
      <c r="AG32" s="47" t="e">
        <f t="shared" si="21"/>
        <v>#DIV/0!</v>
      </c>
      <c r="AH32" s="46" t="e">
        <f t="shared" si="22"/>
        <v>#DIV/0!</v>
      </c>
      <c r="AI32" s="46" t="e">
        <f t="shared" si="25"/>
        <v>#DIV/0!</v>
      </c>
      <c r="AJ32" s="46" t="e">
        <f t="shared" si="23"/>
        <v>#DIV/0!</v>
      </c>
      <c r="AK32" s="45" t="e">
        <f t="shared" si="24"/>
        <v>#DIV/0!</v>
      </c>
      <c r="AL32" s="44" t="e">
        <f t="shared" si="17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7"/>
        <v>#DIV/0!</v>
      </c>
      <c r="U33" s="30" t="e">
        <f t="shared" si="8"/>
        <v>#DIV/0!</v>
      </c>
      <c r="V33" s="31" t="e">
        <f t="shared" si="9"/>
        <v>#DIV/0!</v>
      </c>
      <c r="W33" s="31" t="e">
        <f t="shared" si="10"/>
        <v>#DIV/0!</v>
      </c>
      <c r="X33" s="31" t="e">
        <f t="shared" si="11"/>
        <v>#DIV/0!</v>
      </c>
      <c r="Y33" s="31" t="e">
        <f t="shared" si="12"/>
        <v>#DIV/0!</v>
      </c>
      <c r="Z33" s="30" t="e">
        <f t="shared" si="13"/>
        <v>#DIV/0!</v>
      </c>
      <c r="AA33" s="34" t="e">
        <f t="shared" si="14"/>
        <v>#DIV/0!</v>
      </c>
      <c r="AC33" s="33" t="str">
        <f t="shared" si="15"/>
        <v>&gt;6</v>
      </c>
      <c r="AD33" s="32" t="e">
        <f t="shared" si="18"/>
        <v>#DIV/0!</v>
      </c>
      <c r="AE33" s="31" t="e">
        <f t="shared" si="19"/>
        <v>#DIV/0!</v>
      </c>
      <c r="AF33" s="30" t="e">
        <f t="shared" si="20"/>
        <v>#DIV/0!</v>
      </c>
      <c r="AG33" s="32" t="e">
        <f t="shared" si="21"/>
        <v>#DIV/0!</v>
      </c>
      <c r="AH33" s="31" t="e">
        <f t="shared" si="22"/>
        <v>#DIV/0!</v>
      </c>
      <c r="AI33" s="31" t="e">
        <f t="shared" si="25"/>
        <v>#DIV/0!</v>
      </c>
      <c r="AJ33" s="31" t="e">
        <f t="shared" si="23"/>
        <v>#DIV/0!</v>
      </c>
      <c r="AK33" s="30" t="e">
        <f t="shared" si="24"/>
        <v>#DIV/0!</v>
      </c>
      <c r="AL33" s="29" t="e">
        <f t="shared" si="17"/>
        <v>#DIV/0!</v>
      </c>
    </row>
    <row r="34" spans="1:38" x14ac:dyDescent="0.35">
      <c r="G34" t="s">
        <v>131</v>
      </c>
      <c r="H34">
        <f>SUM(H7:H33)</f>
        <v>268.95</v>
      </c>
      <c r="I34">
        <f t="shared" ref="I34:O34" si="26">SUM(I7:I33)</f>
        <v>293.07</v>
      </c>
      <c r="J34">
        <f t="shared" si="26"/>
        <v>0</v>
      </c>
      <c r="K34">
        <f t="shared" si="26"/>
        <v>17.100000000000001</v>
      </c>
      <c r="L34">
        <f t="shared" si="26"/>
        <v>75.600000000000009</v>
      </c>
      <c r="M34">
        <f t="shared" si="26"/>
        <v>0</v>
      </c>
      <c r="N34">
        <f t="shared" si="26"/>
        <v>0</v>
      </c>
      <c r="O34">
        <f t="shared" si="26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27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-3.9048031628532973</v>
      </c>
      <c r="D69" s="2"/>
    </row>
    <row r="70" spans="1:16" x14ac:dyDescent="0.35">
      <c r="A70" s="24" t="s">
        <v>41</v>
      </c>
      <c r="B70" s="23">
        <v>16</v>
      </c>
      <c r="C70" s="18">
        <f t="shared" si="27"/>
        <v>-3.1387111994040229</v>
      </c>
      <c r="D70" s="2"/>
    </row>
    <row r="71" spans="1:16" x14ac:dyDescent="0.35">
      <c r="A71" s="24" t="s">
        <v>41</v>
      </c>
      <c r="B71" s="23">
        <v>25</v>
      </c>
      <c r="C71" s="18">
        <f t="shared" si="27"/>
        <v>-2.7882019526898629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27"/>
        <v>-1.9202958776595744</v>
      </c>
      <c r="D72" s="2"/>
    </row>
    <row r="73" spans="1:16" x14ac:dyDescent="0.35">
      <c r="A73" s="24" t="s">
        <v>41</v>
      </c>
      <c r="B73" s="23">
        <v>75</v>
      </c>
      <c r="C73" s="18">
        <f t="shared" si="27"/>
        <v>-0.64908453726219384</v>
      </c>
      <c r="D73" s="2"/>
    </row>
    <row r="74" spans="1:16" x14ac:dyDescent="0.35">
      <c r="A74" s="24" t="s">
        <v>41</v>
      </c>
      <c r="B74" s="23">
        <v>84</v>
      </c>
      <c r="C74" s="18">
        <f t="shared" si="27"/>
        <v>0.17745543345543427</v>
      </c>
      <c r="D74" s="2"/>
    </row>
    <row r="75" spans="1:16" x14ac:dyDescent="0.35">
      <c r="A75" s="24" t="s">
        <v>41</v>
      </c>
      <c r="B75" s="23">
        <v>95</v>
      </c>
      <c r="C75" s="18">
        <f t="shared" si="27"/>
        <v>2.9208756345177731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69.923645167297778</v>
      </c>
    </row>
    <row r="78" spans="1:16" x14ac:dyDescent="0.35">
      <c r="A78" s="20" t="s">
        <v>39</v>
      </c>
      <c r="B78">
        <f>SUM(C11:C20)/SUM(C7:C33)</f>
        <v>0.69923645167297799</v>
      </c>
      <c r="D78" s="19" t="s">
        <v>6</v>
      </c>
      <c r="E78" s="18">
        <f>SUM($D$21:$D$30)</f>
        <v>26.586587207978976</v>
      </c>
    </row>
    <row r="79" spans="1:16" x14ac:dyDescent="0.35">
      <c r="A79" s="20" t="s">
        <v>38</v>
      </c>
      <c r="B79">
        <f>SUM(C21:C33)/SUM(C7:C33)</f>
        <v>0.30076354832702218</v>
      </c>
      <c r="D79" s="19" t="s">
        <v>5</v>
      </c>
      <c r="E79" s="18">
        <f>SUM($D$31:$D$33)</f>
        <v>3.489767624723239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85.841275659824049</v>
      </c>
      <c r="D81" s="16" t="s">
        <v>4</v>
      </c>
      <c r="E81">
        <f>100*SUM(H7:J33)/SUM(P7:P33)</f>
        <v>85.841275659824049</v>
      </c>
      <c r="G81" s="17" t="s">
        <v>2</v>
      </c>
      <c r="H81">
        <f>100*SUM(H7:H33)/(SUM(P7:P33)-SUM(M7:N33))</f>
        <v>41.078629032258064</v>
      </c>
    </row>
    <row r="82" spans="1:8" x14ac:dyDescent="0.35">
      <c r="A82" s="16" t="s">
        <v>0</v>
      </c>
      <c r="B82">
        <f>100*SUM(K7:L33)/SUM(P7:P33)</f>
        <v>14.158724340175953</v>
      </c>
      <c r="D82" s="16" t="s">
        <v>0</v>
      </c>
      <c r="E82">
        <f>100*SUM(K7:L33)/SUM(P7:P33)</f>
        <v>14.158724340175953</v>
      </c>
      <c r="G82" s="17" t="s">
        <v>1</v>
      </c>
      <c r="H82">
        <f>100*SUM(I7:J33)/(SUM(P7:P33)-SUM(M7:N33))</f>
        <v>44.762646627565978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14.158724340175953</v>
      </c>
    </row>
    <row r="85" spans="1:8" x14ac:dyDescent="0.35">
      <c r="A85" s="16" t="s">
        <v>36</v>
      </c>
      <c r="B85" s="2"/>
      <c r="C85" s="2"/>
      <c r="D85" s="13">
        <f>(C70+C74+C72)/3</f>
        <v>-1.6271838812027211</v>
      </c>
    </row>
    <row r="86" spans="1:8" x14ac:dyDescent="0.35">
      <c r="A86" s="14" t="s">
        <v>35</v>
      </c>
      <c r="B86" s="14"/>
      <c r="C86" s="14"/>
      <c r="D86" s="7">
        <f>C72</f>
        <v>-1.9202958776595744</v>
      </c>
    </row>
    <row r="87" spans="1:8" x14ac:dyDescent="0.35">
      <c r="A87" s="14" t="s">
        <v>34</v>
      </c>
      <c r="B87" s="14"/>
      <c r="C87" s="14"/>
      <c r="D87" s="7">
        <f>(C74-C70)/2</f>
        <v>1.6580833164297286</v>
      </c>
    </row>
    <row r="88" spans="1:8" x14ac:dyDescent="0.35">
      <c r="A88" s="15" t="s">
        <v>33</v>
      </c>
      <c r="B88" s="14"/>
      <c r="C88" s="14"/>
      <c r="D88" s="13">
        <f>(C74+C70-D86)/D87</f>
        <v>-0.62780915649670921</v>
      </c>
    </row>
    <row r="89" spans="1:8" x14ac:dyDescent="0.35">
      <c r="A89" s="3" t="s">
        <v>32</v>
      </c>
      <c r="B89" s="12"/>
      <c r="C89" s="11"/>
      <c r="D89" s="7">
        <f>((C74-C70)/4)+((C75-C69)/6.6)</f>
        <v>1.8632354153922992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0.34184182145825337</v>
      </c>
    </row>
    <row r="91" spans="1:8" x14ac:dyDescent="0.35">
      <c r="A91" s="3" t="s">
        <v>30</v>
      </c>
      <c r="B91" s="9"/>
      <c r="C91" s="8"/>
      <c r="D91" s="7">
        <f>(C74-C69)/(2.44*(C73-C71))</f>
        <v>0.78212480983956789</v>
      </c>
    </row>
    <row r="92" spans="1:8" x14ac:dyDescent="0.35">
      <c r="A92" s="6" t="s">
        <v>29</v>
      </c>
      <c r="B92" s="6"/>
      <c r="C92" s="5"/>
      <c r="D92" s="7">
        <f>(C70+C72+C74)/3</f>
        <v>-1.6271838812027211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-1.4806278829742943</v>
      </c>
    </row>
    <row r="95" spans="1:8" x14ac:dyDescent="0.35">
      <c r="A95" s="2" t="s">
        <v>9</v>
      </c>
      <c r="B95" s="2"/>
      <c r="C95" s="2"/>
      <c r="D95" s="1">
        <f>100-E23</f>
        <v>13.266910836592388</v>
      </c>
    </row>
    <row r="96" spans="1:8" x14ac:dyDescent="0.35">
      <c r="A96" s="2" t="s">
        <v>8</v>
      </c>
      <c r="B96" s="2"/>
      <c r="C96" s="2"/>
      <c r="D96" s="1">
        <f>100-E30</f>
        <v>3.4897676247232425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MAY210715_1</v>
      </c>
      <c r="E2" s="169"/>
      <c r="G2" s="109" t="s">
        <v>90</v>
      </c>
      <c r="H2" s="108" t="str">
        <f ca="1">D2</f>
        <v>MAY210715_1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432.64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20">
        <v>0</v>
      </c>
      <c r="D7" s="55">
        <f t="shared" ref="D7:D31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20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20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20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20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20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20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20">
        <v>44.03</v>
      </c>
      <c r="D14" s="55">
        <f t="shared" si="2"/>
        <v>10.1770525147929</v>
      </c>
      <c r="E14" s="54">
        <f>SUM(D8:D14)</f>
        <v>10.1770525147929</v>
      </c>
      <c r="G14" s="48">
        <f t="shared" si="3"/>
        <v>-4</v>
      </c>
      <c r="H14" s="61">
        <v>30.516238615664847</v>
      </c>
      <c r="I14" s="60">
        <v>13.513761384335155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44.03</v>
      </c>
      <c r="R14" s="48">
        <f t="shared" si="5"/>
        <v>-4</v>
      </c>
      <c r="S14" s="47">
        <f t="shared" si="6"/>
        <v>69.307832422586529</v>
      </c>
      <c r="T14" s="46">
        <f t="shared" si="6"/>
        <v>30.692167577413478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69.307832422586529</v>
      </c>
      <c r="AE14" s="46">
        <f t="shared" si="9"/>
        <v>30.692167577413478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120">
        <v>61.31</v>
      </c>
      <c r="D15" s="55">
        <f t="shared" si="2"/>
        <v>14.171135355029588</v>
      </c>
      <c r="E15" s="54">
        <f>SUM(D6:D15)</f>
        <v>24.348187869822489</v>
      </c>
      <c r="G15" s="48">
        <f t="shared" si="3"/>
        <v>-3.5</v>
      </c>
      <c r="H15" s="61">
        <v>47.734572363041707</v>
      </c>
      <c r="I15" s="60">
        <v>13.575427636958299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61.31</v>
      </c>
      <c r="R15" s="48">
        <f t="shared" si="5"/>
        <v>-3.5</v>
      </c>
      <c r="S15" s="67">
        <f t="shared" si="6"/>
        <v>77.857726901062961</v>
      </c>
      <c r="T15" s="66">
        <f t="shared" si="6"/>
        <v>22.142273098937039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77.857726901062961</v>
      </c>
      <c r="AE15" s="66">
        <f t="shared" ref="AE15:AI33" si="12">T15*100/(SUM($S15:$W15)+SUM($Y15:$Z15))</f>
        <v>22.142273098937039</v>
      </c>
      <c r="AF15" s="65">
        <f t="shared" si="12"/>
        <v>0</v>
      </c>
      <c r="AG15" s="67">
        <f t="shared" si="12"/>
        <v>0</v>
      </c>
      <c r="AH15" s="66">
        <f t="shared" si="12"/>
        <v>0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20">
        <v>72.73</v>
      </c>
      <c r="D16" s="55">
        <f t="shared" si="2"/>
        <v>16.810743343195266</v>
      </c>
      <c r="E16" s="54">
        <f>SUM(D6:D16)</f>
        <v>41.158931213017752</v>
      </c>
      <c r="G16" s="48">
        <f t="shared" si="3"/>
        <v>-3</v>
      </c>
      <c r="H16" s="61">
        <v>56.615687301806148</v>
      </c>
      <c r="I16" s="60">
        <v>13.045874810423273</v>
      </c>
      <c r="J16" s="59">
        <v>0</v>
      </c>
      <c r="K16" s="60">
        <v>0</v>
      </c>
      <c r="L16" s="60">
        <v>3.0684378877705778</v>
      </c>
      <c r="M16" s="60">
        <v>0</v>
      </c>
      <c r="N16" s="60">
        <v>0</v>
      </c>
      <c r="O16" s="59">
        <v>0</v>
      </c>
      <c r="P16" s="50">
        <f t="shared" si="4"/>
        <v>72.72999999999999</v>
      </c>
      <c r="R16" s="48">
        <f t="shared" si="5"/>
        <v>-3</v>
      </c>
      <c r="S16" s="67">
        <f t="shared" si="6"/>
        <v>77.843650903074604</v>
      </c>
      <c r="T16" s="66">
        <f t="shared" si="6"/>
        <v>17.937405211636566</v>
      </c>
      <c r="U16" s="65">
        <f t="shared" si="6"/>
        <v>0</v>
      </c>
      <c r="V16" s="66">
        <f t="shared" si="6"/>
        <v>0</v>
      </c>
      <c r="W16" s="66">
        <f t="shared" si="6"/>
        <v>4.218943885288847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1"/>
        <v>77.84365090307459</v>
      </c>
      <c r="AE16" s="66">
        <f t="shared" si="12"/>
        <v>17.937405211636566</v>
      </c>
      <c r="AF16" s="65">
        <f t="shared" si="12"/>
        <v>0</v>
      </c>
      <c r="AG16" s="67">
        <f t="shared" si="12"/>
        <v>0</v>
      </c>
      <c r="AH16" s="66">
        <f t="shared" si="12"/>
        <v>4.2189438852888461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100.00000000000001</v>
      </c>
    </row>
    <row r="17" spans="1:38" x14ac:dyDescent="0.35">
      <c r="A17" s="71" t="s">
        <v>60</v>
      </c>
      <c r="B17" s="57">
        <v>-2.5</v>
      </c>
      <c r="C17" s="120">
        <v>58.86</v>
      </c>
      <c r="D17" s="55">
        <f t="shared" si="2"/>
        <v>13.604844674556213</v>
      </c>
      <c r="E17" s="54">
        <f>SUM(D6:D17)</f>
        <v>54.763775887573964</v>
      </c>
      <c r="G17" s="48">
        <f t="shared" si="3"/>
        <v>-2.5</v>
      </c>
      <c r="H17" s="61">
        <v>43.057042589437813</v>
      </c>
      <c r="I17" s="60">
        <v>12.965243611584327</v>
      </c>
      <c r="J17" s="59">
        <v>0</v>
      </c>
      <c r="K17" s="60">
        <v>0.74201703577512768</v>
      </c>
      <c r="L17" s="60">
        <v>2.0956967632027257</v>
      </c>
      <c r="M17" s="60">
        <v>0</v>
      </c>
      <c r="N17" s="60">
        <v>0</v>
      </c>
      <c r="O17" s="59">
        <v>0</v>
      </c>
      <c r="P17" s="50">
        <f t="shared" si="4"/>
        <v>58.859999999999992</v>
      </c>
      <c r="R17" s="48">
        <f t="shared" si="5"/>
        <v>-2.5</v>
      </c>
      <c r="S17" s="67">
        <f t="shared" si="6"/>
        <v>73.15161839863714</v>
      </c>
      <c r="T17" s="66">
        <f t="shared" si="6"/>
        <v>22.027257240204435</v>
      </c>
      <c r="U17" s="65">
        <f t="shared" si="6"/>
        <v>0</v>
      </c>
      <c r="V17" s="66">
        <f t="shared" si="6"/>
        <v>1.2606473594548553</v>
      </c>
      <c r="W17" s="66">
        <f t="shared" si="6"/>
        <v>3.5604770017035783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73.15161839863714</v>
      </c>
      <c r="AE17" s="66">
        <f t="shared" si="12"/>
        <v>22.027257240204435</v>
      </c>
      <c r="AF17" s="65">
        <f t="shared" si="12"/>
        <v>0</v>
      </c>
      <c r="AG17" s="67">
        <f t="shared" si="12"/>
        <v>1.2606473594548553</v>
      </c>
      <c r="AH17" s="66">
        <f t="shared" si="12"/>
        <v>3.5604770017035783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20">
        <v>41.51</v>
      </c>
      <c r="D18" s="55">
        <f t="shared" si="2"/>
        <v>9.5945821005917153</v>
      </c>
      <c r="E18" s="54">
        <f>SUM(D6:D18)</f>
        <v>64.358357988165679</v>
      </c>
      <c r="G18" s="48">
        <f t="shared" si="3"/>
        <v>-2</v>
      </c>
      <c r="H18" s="61">
        <v>25.808391304347825</v>
      </c>
      <c r="I18" s="60">
        <v>11.881485507246378</v>
      </c>
      <c r="J18" s="59">
        <v>0</v>
      </c>
      <c r="K18" s="60">
        <v>1.6243043478260872</v>
      </c>
      <c r="L18" s="60">
        <v>2.1958188405797103</v>
      </c>
      <c r="M18" s="60">
        <v>0</v>
      </c>
      <c r="N18" s="60">
        <v>0</v>
      </c>
      <c r="O18" s="59">
        <v>0</v>
      </c>
      <c r="P18" s="50">
        <f t="shared" si="4"/>
        <v>41.510000000000005</v>
      </c>
      <c r="R18" s="48">
        <f t="shared" si="5"/>
        <v>-2</v>
      </c>
      <c r="S18" s="67">
        <f t="shared" si="6"/>
        <v>62.173913043478251</v>
      </c>
      <c r="T18" s="66">
        <f t="shared" si="6"/>
        <v>28.623188405797098</v>
      </c>
      <c r="U18" s="65">
        <f t="shared" si="6"/>
        <v>0</v>
      </c>
      <c r="V18" s="66">
        <f t="shared" si="6"/>
        <v>3.9130434782608701</v>
      </c>
      <c r="W18" s="66">
        <f t="shared" si="6"/>
        <v>5.2898550724637676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99.999999999999986</v>
      </c>
      <c r="AC18" s="48">
        <f t="shared" si="8"/>
        <v>-2</v>
      </c>
      <c r="AD18" s="67">
        <f t="shared" si="11"/>
        <v>62.173913043478258</v>
      </c>
      <c r="AE18" s="66">
        <f t="shared" si="12"/>
        <v>28.623188405797105</v>
      </c>
      <c r="AF18" s="65">
        <f t="shared" si="12"/>
        <v>0</v>
      </c>
      <c r="AG18" s="67">
        <f t="shared" si="12"/>
        <v>3.9130434782608705</v>
      </c>
      <c r="AH18" s="66">
        <f t="shared" si="12"/>
        <v>5.2898550724637685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20">
        <v>28.83</v>
      </c>
      <c r="D19" s="55">
        <f t="shared" si="2"/>
        <v>6.6637389053254434</v>
      </c>
      <c r="E19" s="54">
        <f>SUM(D6:D19)</f>
        <v>71.022096893491124</v>
      </c>
      <c r="G19" s="48">
        <f t="shared" si="3"/>
        <v>-1.5</v>
      </c>
      <c r="H19" s="61">
        <v>12.220383351588172</v>
      </c>
      <c r="I19" s="60">
        <v>13.294008762322015</v>
      </c>
      <c r="J19" s="59">
        <v>0.28419496166484115</v>
      </c>
      <c r="K19" s="60">
        <v>0.28419496166484115</v>
      </c>
      <c r="L19" s="60">
        <v>2.7472179627601312</v>
      </c>
      <c r="M19" s="60">
        <v>0</v>
      </c>
      <c r="N19" s="60">
        <v>0</v>
      </c>
      <c r="O19" s="59">
        <v>0</v>
      </c>
      <c r="P19" s="50">
        <f t="shared" si="4"/>
        <v>28.830000000000002</v>
      </c>
      <c r="R19" s="48">
        <f t="shared" si="5"/>
        <v>-1.5</v>
      </c>
      <c r="S19" s="67">
        <f t="shared" si="6"/>
        <v>42.387732749178539</v>
      </c>
      <c r="T19" s="66">
        <f t="shared" si="6"/>
        <v>46.111719605695505</v>
      </c>
      <c r="U19" s="65">
        <f t="shared" si="6"/>
        <v>0.98576122672508204</v>
      </c>
      <c r="V19" s="66">
        <f t="shared" si="6"/>
        <v>0.98576122672508204</v>
      </c>
      <c r="W19" s="66">
        <f t="shared" si="6"/>
        <v>9.5290251916757924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100.00000000000003</v>
      </c>
      <c r="AC19" s="48">
        <f t="shared" si="8"/>
        <v>-1.5</v>
      </c>
      <c r="AD19" s="67">
        <f t="shared" si="11"/>
        <v>42.387732749178525</v>
      </c>
      <c r="AE19" s="66">
        <f t="shared" si="12"/>
        <v>46.111719605695491</v>
      </c>
      <c r="AF19" s="65">
        <f t="shared" si="12"/>
        <v>0.98576122672508182</v>
      </c>
      <c r="AG19" s="67">
        <f t="shared" si="12"/>
        <v>0.98576122672508182</v>
      </c>
      <c r="AH19" s="66">
        <f t="shared" si="12"/>
        <v>9.5290251916757907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99.999999999999986</v>
      </c>
    </row>
    <row r="20" spans="1:38" x14ac:dyDescent="0.35">
      <c r="A20" s="58" t="s">
        <v>57</v>
      </c>
      <c r="B20" s="57">
        <v>-1</v>
      </c>
      <c r="C20" s="120">
        <v>24.5</v>
      </c>
      <c r="D20" s="55">
        <f t="shared" si="2"/>
        <v>5.6629068047337281</v>
      </c>
      <c r="E20" s="54">
        <f>SUM(D6:D20)</f>
        <v>76.685003698224847</v>
      </c>
      <c r="G20" s="48">
        <f t="shared" si="3"/>
        <v>-1</v>
      </c>
      <c r="H20" s="61">
        <v>8.4885057471264371</v>
      </c>
      <c r="I20" s="60">
        <v>12.672413793103448</v>
      </c>
      <c r="J20" s="59">
        <v>0.52298850574712641</v>
      </c>
      <c r="K20" s="60">
        <v>0.56321839080459779</v>
      </c>
      <c r="L20" s="60">
        <v>2.2528735632183912</v>
      </c>
      <c r="M20" s="60">
        <v>0</v>
      </c>
      <c r="N20" s="60">
        <v>0</v>
      </c>
      <c r="O20" s="59">
        <v>0</v>
      </c>
      <c r="P20" s="50">
        <f t="shared" si="4"/>
        <v>24.499999999999996</v>
      </c>
      <c r="R20" s="48">
        <f t="shared" si="5"/>
        <v>-1</v>
      </c>
      <c r="S20" s="67">
        <f t="shared" si="6"/>
        <v>34.646962233169134</v>
      </c>
      <c r="T20" s="66">
        <f t="shared" si="6"/>
        <v>51.724137931034491</v>
      </c>
      <c r="U20" s="65">
        <f t="shared" si="6"/>
        <v>2.1346469622331692</v>
      </c>
      <c r="V20" s="66">
        <f t="shared" si="6"/>
        <v>2.2988505747126444</v>
      </c>
      <c r="W20" s="66">
        <f t="shared" si="6"/>
        <v>9.1954022988505777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100.00000000000001</v>
      </c>
      <c r="AC20" s="48">
        <f t="shared" si="8"/>
        <v>-1</v>
      </c>
      <c r="AD20" s="67">
        <f t="shared" si="11"/>
        <v>34.646962233169127</v>
      </c>
      <c r="AE20" s="66">
        <f t="shared" si="12"/>
        <v>51.724137931034484</v>
      </c>
      <c r="AF20" s="65">
        <f t="shared" si="12"/>
        <v>2.1346469622331687</v>
      </c>
      <c r="AG20" s="67">
        <f t="shared" si="12"/>
        <v>2.298850574712644</v>
      </c>
      <c r="AH20" s="66">
        <f t="shared" si="12"/>
        <v>9.1954022988505759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20">
        <v>16.43</v>
      </c>
      <c r="D21" s="55">
        <f t="shared" si="2"/>
        <v>3.7976146449704142</v>
      </c>
      <c r="E21" s="54">
        <f>SUM(D6:D21)</f>
        <v>80.482618343195256</v>
      </c>
      <c r="G21" s="70">
        <f t="shared" si="3"/>
        <v>-0.5</v>
      </c>
      <c r="H21" s="53">
        <v>3.5406053268765136</v>
      </c>
      <c r="I21" s="52">
        <v>10.542251815980629</v>
      </c>
      <c r="J21" s="51">
        <v>7.9564164648910418E-2</v>
      </c>
      <c r="K21" s="52">
        <v>0.596731234866828</v>
      </c>
      <c r="L21" s="52">
        <v>1.6708474576271186</v>
      </c>
      <c r="M21" s="52">
        <v>0</v>
      </c>
      <c r="N21" s="52">
        <v>0</v>
      </c>
      <c r="O21" s="51">
        <v>0</v>
      </c>
      <c r="P21" s="69">
        <f t="shared" si="4"/>
        <v>16.43</v>
      </c>
      <c r="Q21" s="68"/>
      <c r="R21" s="48">
        <f t="shared" si="5"/>
        <v>-0.5</v>
      </c>
      <c r="S21" s="67">
        <f t="shared" si="6"/>
        <v>21.549636803874094</v>
      </c>
      <c r="T21" s="66">
        <f t="shared" si="6"/>
        <v>64.164648910411614</v>
      </c>
      <c r="U21" s="65">
        <f t="shared" si="6"/>
        <v>0.48426150121065381</v>
      </c>
      <c r="V21" s="66">
        <f t="shared" si="6"/>
        <v>3.6319612590799024</v>
      </c>
      <c r="W21" s="66">
        <f t="shared" si="6"/>
        <v>10.169491525423728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99.999999999999986</v>
      </c>
      <c r="AC21" s="48">
        <f t="shared" si="8"/>
        <v>-0.5</v>
      </c>
      <c r="AD21" s="67">
        <f t="shared" si="11"/>
        <v>21.549636803874098</v>
      </c>
      <c r="AE21" s="66">
        <f t="shared" si="12"/>
        <v>64.164648910411628</v>
      </c>
      <c r="AF21" s="65">
        <f t="shared" si="12"/>
        <v>0.48426150121065392</v>
      </c>
      <c r="AG21" s="67">
        <f t="shared" si="12"/>
        <v>3.6319612590799029</v>
      </c>
      <c r="AH21" s="66">
        <f t="shared" si="12"/>
        <v>10.16949152542373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20">
        <v>11.32</v>
      </c>
      <c r="D22" s="55">
        <f t="shared" si="2"/>
        <v>2.6164940828402368</v>
      </c>
      <c r="E22" s="54">
        <f>SUM(D6:D22)</f>
        <v>83.099112426035489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20">
        <v>7.97</v>
      </c>
      <c r="D23" s="55">
        <f t="shared" si="2"/>
        <v>1.84217825443787</v>
      </c>
      <c r="E23" s="54">
        <f>SUM(D6:D23)</f>
        <v>84.941290680473358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20">
        <v>5.73</v>
      </c>
      <c r="D24" s="55">
        <f t="shared" si="2"/>
        <v>1.3244267751479291</v>
      </c>
      <c r="E24" s="54">
        <f>SUM(D6:D24)</f>
        <v>86.265717455621285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20">
        <v>3.64</v>
      </c>
      <c r="D25" s="55">
        <f t="shared" si="2"/>
        <v>0.84134615384615397</v>
      </c>
      <c r="E25" s="54">
        <f>SUM(D6:D25)</f>
        <v>87.107063609467446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20">
        <v>3.18</v>
      </c>
      <c r="D26" s="55">
        <f t="shared" si="2"/>
        <v>0.73502218934911245</v>
      </c>
      <c r="E26" s="54">
        <f>SUM(D6:D26)</f>
        <v>87.842085798816555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20">
        <v>2.38</v>
      </c>
      <c r="D27" s="55">
        <f t="shared" si="2"/>
        <v>0.55011094674556216</v>
      </c>
      <c r="E27" s="54">
        <f>SUM(D7:D27)</f>
        <v>88.392196745562117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20">
        <v>2.77</v>
      </c>
      <c r="D28" s="55">
        <f t="shared" si="2"/>
        <v>0.64025517751479299</v>
      </c>
      <c r="E28" s="54">
        <f>SUM(D7:D28)</f>
        <v>89.032451923076906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20">
        <v>3.3</v>
      </c>
      <c r="D29" s="55">
        <f t="shared" si="2"/>
        <v>0.76275887573964496</v>
      </c>
      <c r="E29" s="54">
        <f>SUM(D7:D29)</f>
        <v>89.795210798816555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20">
        <v>4.6399999999999997</v>
      </c>
      <c r="D30" s="55">
        <f t="shared" si="2"/>
        <v>1.0724852071005917</v>
      </c>
      <c r="E30" s="54">
        <f>SUM(D7:D30)</f>
        <v>90.867696005917153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119</v>
      </c>
      <c r="B31" s="57" t="s">
        <v>117</v>
      </c>
      <c r="C31" s="120">
        <v>39.51</v>
      </c>
      <c r="D31" s="55">
        <f t="shared" si="2"/>
        <v>9.1323039940828394</v>
      </c>
      <c r="E31" s="54">
        <f>SUM(D7:D31)</f>
        <v>100</v>
      </c>
      <c r="G31" s="48" t="str">
        <f t="shared" si="3"/>
        <v>&gt; 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 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 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/>
      <c r="B32" s="57"/>
      <c r="C32" s="122"/>
      <c r="D32" s="55"/>
      <c r="E32" s="54"/>
      <c r="G32" s="48">
        <f t="shared" si="3"/>
        <v>0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0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0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/>
      <c r="B33" s="42"/>
      <c r="C33" s="123"/>
      <c r="D33" s="40"/>
      <c r="E33" s="39"/>
      <c r="G33" s="33">
        <f t="shared" si="3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>
        <f t="shared" si="5"/>
        <v>0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>
        <f t="shared" si="8"/>
        <v>0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227.98142659988943</v>
      </c>
      <c r="I34">
        <f t="shared" ref="I34:O34" si="14">SUM(I7:I33)</f>
        <v>101.49046732195353</v>
      </c>
      <c r="J34">
        <f t="shared" si="14"/>
        <v>0.88674763206087803</v>
      </c>
      <c r="K34">
        <f t="shared" si="14"/>
        <v>3.8104659709374817</v>
      </c>
      <c r="L34">
        <f t="shared" si="14"/>
        <v>14.030892475158655</v>
      </c>
      <c r="M34">
        <f t="shared" si="14"/>
        <v>0</v>
      </c>
      <c r="N34">
        <f t="shared" si="14"/>
        <v>0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-4.2543493072904841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-3.7945490132115478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-3.4806132270039876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-2.6750764525993884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-1.1487755102040813</v>
      </c>
      <c r="D73" s="2"/>
    </row>
    <row r="74" spans="1:5" x14ac:dyDescent="0.35">
      <c r="A74" s="24" t="s">
        <v>41</v>
      </c>
      <c r="B74" s="23">
        <v>84</v>
      </c>
      <c r="C74" s="18">
        <f t="shared" si="15"/>
        <v>0.24451693851945175</v>
      </c>
      <c r="D74" s="2"/>
    </row>
    <row r="75" spans="1:5" x14ac:dyDescent="0.35">
      <c r="A75" s="24" t="s">
        <v>41</v>
      </c>
      <c r="B75" s="23">
        <v>95</v>
      </c>
      <c r="C75" s="18" t="str">
        <f t="shared" si="15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76.685003698224847</v>
      </c>
    </row>
    <row r="78" spans="1:5" x14ac:dyDescent="0.35">
      <c r="A78" s="20" t="s">
        <v>39</v>
      </c>
      <c r="B78">
        <f>SUM(C11:C20)/SUM(C7:C33)</f>
        <v>0.76685003698224852</v>
      </c>
      <c r="D78" s="19" t="s">
        <v>6</v>
      </c>
      <c r="E78" s="18">
        <f>SUM($D$21:$D$30)</f>
        <v>14.182692307692308</v>
      </c>
    </row>
    <row r="79" spans="1:5" x14ac:dyDescent="0.35">
      <c r="A79" s="20" t="s">
        <v>38</v>
      </c>
      <c r="B79">
        <f>SUM(C21:C33)/SUM(C7:C33)</f>
        <v>0.23314996301775151</v>
      </c>
      <c r="D79" s="19" t="s">
        <v>5</v>
      </c>
      <c r="E79" s="18">
        <f>SUM($D$31:$D$33)</f>
        <v>9.1323039940828394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94.876117620305564</v>
      </c>
      <c r="D81" s="16" t="s">
        <v>4</v>
      </c>
      <c r="E81">
        <f>100*SUM(H7:J33)/SUM(P7:P33)</f>
        <v>94.876117620305564</v>
      </c>
      <c r="G81" s="17" t="s">
        <v>2</v>
      </c>
      <c r="H81">
        <f>100*SUM(H7:H33)/(SUM(P7:P33)-SUM(M7:N33))</f>
        <v>65.474275301519071</v>
      </c>
    </row>
    <row r="82" spans="1:8" x14ac:dyDescent="0.35">
      <c r="A82" s="16" t="s">
        <v>0</v>
      </c>
      <c r="B82">
        <f>100*SUM(K7:L33)/SUM(P7:P33)</f>
        <v>5.1238823796944679</v>
      </c>
      <c r="D82" s="16" t="s">
        <v>0</v>
      </c>
      <c r="E82">
        <f>100*SUM(K7:L33)/SUM(P7:P33)</f>
        <v>5.1238823796944679</v>
      </c>
      <c r="G82" s="17" t="s">
        <v>1</v>
      </c>
      <c r="H82">
        <f>100*SUM(I7:J33)/(SUM(P7:P33)-SUM(M7:N33))</f>
        <v>29.401842318786446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5.1238823796944679</v>
      </c>
    </row>
    <row r="85" spans="1:8" x14ac:dyDescent="0.35">
      <c r="A85" s="16" t="s">
        <v>36</v>
      </c>
      <c r="B85" s="2"/>
      <c r="C85" s="2"/>
      <c r="D85" s="13">
        <f>(C70+C74+C72)/3</f>
        <v>-2.0750361757638278</v>
      </c>
    </row>
    <row r="86" spans="1:8" x14ac:dyDescent="0.35">
      <c r="A86" s="14" t="s">
        <v>35</v>
      </c>
      <c r="B86" s="14"/>
      <c r="C86" s="14"/>
      <c r="D86" s="7">
        <f>C72</f>
        <v>-2.6750764525993884</v>
      </c>
    </row>
    <row r="87" spans="1:8" x14ac:dyDescent="0.35">
      <c r="A87" s="14" t="s">
        <v>34</v>
      </c>
      <c r="B87" s="14"/>
      <c r="C87" s="14"/>
      <c r="D87" s="7">
        <f>(C74-C70)/2</f>
        <v>2.0195329758654998</v>
      </c>
    </row>
    <row r="88" spans="1:8" x14ac:dyDescent="0.35">
      <c r="A88" s="15" t="s">
        <v>33</v>
      </c>
      <c r="B88" s="14"/>
      <c r="C88" s="14"/>
      <c r="D88" s="13">
        <f>(C74+C70-D86)/D87</f>
        <v>-0.43324651419357624</v>
      </c>
    </row>
    <row r="89" spans="1:8" x14ac:dyDescent="0.35">
      <c r="A89" s="3" t="s">
        <v>32</v>
      </c>
      <c r="B89" s="12"/>
      <c r="C89" s="11"/>
      <c r="D89" s="7">
        <f>((C74-C70)/4)+((C75-C69)/6.6)</f>
        <v>2.5634557769161566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0.56882870132962404</v>
      </c>
    </row>
    <row r="91" spans="1:8" x14ac:dyDescent="0.35">
      <c r="A91" s="3" t="s">
        <v>30</v>
      </c>
      <c r="B91" s="9"/>
      <c r="C91" s="8"/>
      <c r="D91" s="7">
        <f>(C74-C69)/(2.44*(C73-C71))</f>
        <v>0.79070581474928547</v>
      </c>
    </row>
    <row r="92" spans="1:8" x14ac:dyDescent="0.35">
      <c r="A92" s="6" t="s">
        <v>29</v>
      </c>
      <c r="B92" s="6"/>
      <c r="C92" s="5"/>
      <c r="D92" s="7">
        <f>(C70+C72+C74)/3</f>
        <v>-2.0750361757638283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-1.775016037346048</v>
      </c>
    </row>
    <row r="95" spans="1:8" x14ac:dyDescent="0.35">
      <c r="A95" s="2" t="s">
        <v>9</v>
      </c>
      <c r="B95" s="2"/>
      <c r="C95" s="2"/>
      <c r="D95" s="1">
        <f>100-E23</f>
        <v>15.058709319526642</v>
      </c>
    </row>
    <row r="96" spans="1:8" x14ac:dyDescent="0.35">
      <c r="A96" s="2" t="s">
        <v>8</v>
      </c>
      <c r="B96" s="2"/>
      <c r="C96" s="2"/>
      <c r="D96" s="1">
        <f>100-E30</f>
        <v>9.1323039940828465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MAY210715_2</v>
      </c>
      <c r="E2" s="169"/>
      <c r="G2" s="109" t="s">
        <v>90</v>
      </c>
      <c r="H2" s="108" t="str">
        <f ca="1">D2</f>
        <v>MAY210715_2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504.91000000000008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20">
        <v>0</v>
      </c>
      <c r="D7" s="55">
        <f t="shared" ref="D7:D31" si="2">(C7/SUM($C$7:$C$33))*100</f>
        <v>0</v>
      </c>
      <c r="E7" s="73">
        <v>0</v>
      </c>
      <c r="G7" s="48">
        <f t="shared" ref="G7:G31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20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20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20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20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20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20">
        <v>23.04</v>
      </c>
      <c r="D13" s="55">
        <f t="shared" si="2"/>
        <v>4.5631894793131442</v>
      </c>
      <c r="E13" s="54">
        <f>SUM(D7:D13)</f>
        <v>4.5631894793131442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23.04</v>
      </c>
      <c r="M13" s="60">
        <v>0</v>
      </c>
      <c r="N13" s="60">
        <v>0</v>
      </c>
      <c r="O13" s="60">
        <v>0</v>
      </c>
      <c r="P13" s="50">
        <f t="shared" si="4"/>
        <v>23.04</v>
      </c>
      <c r="R13" s="48">
        <f t="shared" si="5"/>
        <v>-4.5</v>
      </c>
      <c r="S13" s="47">
        <f t="shared" si="6"/>
        <v>0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100</v>
      </c>
      <c r="X13" s="46">
        <f t="shared" si="6"/>
        <v>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>
        <f t="shared" si="9"/>
        <v>0</v>
      </c>
      <c r="AE13" s="46">
        <f t="shared" si="9"/>
        <v>0</v>
      </c>
      <c r="AF13" s="45">
        <f t="shared" si="9"/>
        <v>0</v>
      </c>
      <c r="AG13" s="47">
        <f t="shared" si="9"/>
        <v>0</v>
      </c>
      <c r="AH13" s="46">
        <f t="shared" si="9"/>
        <v>100</v>
      </c>
      <c r="AI13" s="46">
        <f t="shared" si="9"/>
        <v>0</v>
      </c>
      <c r="AJ13" s="46">
        <f t="shared" si="9"/>
        <v>0</v>
      </c>
      <c r="AK13" s="45">
        <f t="shared" si="9"/>
        <v>0</v>
      </c>
      <c r="AL13" s="44">
        <f t="shared" si="10"/>
        <v>100</v>
      </c>
    </row>
    <row r="14" spans="1:38" x14ac:dyDescent="0.35">
      <c r="A14" s="58" t="s">
        <v>63</v>
      </c>
      <c r="B14" s="57">
        <v>-4</v>
      </c>
      <c r="C14" s="120">
        <v>33.909999999999997</v>
      </c>
      <c r="D14" s="55">
        <f t="shared" si="2"/>
        <v>6.7160484046661768</v>
      </c>
      <c r="E14" s="54">
        <f>SUM(D8:D14)</f>
        <v>11.27923788397932</v>
      </c>
      <c r="G14" s="48">
        <f t="shared" si="3"/>
        <v>-4</v>
      </c>
      <c r="H14" s="61">
        <v>8.5602929860905572</v>
      </c>
      <c r="I14" s="60">
        <v>24.175551938443327</v>
      </c>
      <c r="J14" s="59">
        <v>0</v>
      </c>
      <c r="K14" s="60">
        <v>0</v>
      </c>
      <c r="L14" s="60">
        <v>0</v>
      </c>
      <c r="M14" s="60">
        <v>1.1741550754661141</v>
      </c>
      <c r="N14" s="60">
        <v>0</v>
      </c>
      <c r="O14" s="60">
        <v>0</v>
      </c>
      <c r="P14" s="50">
        <f t="shared" si="4"/>
        <v>33.909999999999997</v>
      </c>
      <c r="R14" s="48">
        <f t="shared" si="5"/>
        <v>-4</v>
      </c>
      <c r="S14" s="47">
        <f t="shared" si="6"/>
        <v>25.244155075466111</v>
      </c>
      <c r="T14" s="46">
        <f t="shared" si="6"/>
        <v>71.293282036105367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3.4625628884285291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26.149601471489877</v>
      </c>
      <c r="AE14" s="46">
        <f t="shared" si="9"/>
        <v>73.850398528510127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3.5867565910484358</v>
      </c>
      <c r="AJ14" s="46">
        <f t="shared" si="9"/>
        <v>0</v>
      </c>
      <c r="AK14" s="45">
        <f t="shared" si="9"/>
        <v>0</v>
      </c>
      <c r="AL14" s="44">
        <f t="shared" si="10"/>
        <v>103.58675659104844</v>
      </c>
    </row>
    <row r="15" spans="1:38" x14ac:dyDescent="0.35">
      <c r="A15" s="58" t="s">
        <v>62</v>
      </c>
      <c r="B15" s="57">
        <v>-3.5</v>
      </c>
      <c r="C15" s="120">
        <v>43.35</v>
      </c>
      <c r="D15" s="55">
        <f t="shared" si="2"/>
        <v>8.5856885385514232</v>
      </c>
      <c r="E15" s="54">
        <f>SUM(D6:D15)</f>
        <v>19.864926422530743</v>
      </c>
      <c r="G15" s="48">
        <f t="shared" si="3"/>
        <v>-3.5</v>
      </c>
      <c r="H15" s="61">
        <v>9.5742946345975977</v>
      </c>
      <c r="I15" s="60">
        <v>18.376630434782612</v>
      </c>
      <c r="J15" s="59">
        <v>0</v>
      </c>
      <c r="K15" s="60">
        <v>8.3311401480111034</v>
      </c>
      <c r="L15" s="60">
        <v>7.0679347826086962</v>
      </c>
      <c r="M15" s="60">
        <v>0</v>
      </c>
      <c r="N15" s="60">
        <v>0</v>
      </c>
      <c r="O15" s="59">
        <v>0</v>
      </c>
      <c r="P15" s="50">
        <f t="shared" si="4"/>
        <v>43.350000000000009</v>
      </c>
      <c r="R15" s="48">
        <f t="shared" si="5"/>
        <v>-3.5</v>
      </c>
      <c r="S15" s="67">
        <f t="shared" si="6"/>
        <v>22.086031452358927</v>
      </c>
      <c r="T15" s="66">
        <f t="shared" si="6"/>
        <v>42.391304347826086</v>
      </c>
      <c r="U15" s="65">
        <f t="shared" si="6"/>
        <v>0</v>
      </c>
      <c r="V15" s="66">
        <f t="shared" si="6"/>
        <v>19.218316373728033</v>
      </c>
      <c r="W15" s="66">
        <f t="shared" si="6"/>
        <v>16.304347826086953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22.086031452358931</v>
      </c>
      <c r="AE15" s="66">
        <f t="shared" ref="AE15:AI33" si="12">T15*100/(SUM($S15:$W15)+SUM($Y15:$Z15))</f>
        <v>42.391304347826093</v>
      </c>
      <c r="AF15" s="65">
        <f t="shared" si="12"/>
        <v>0</v>
      </c>
      <c r="AG15" s="67">
        <f t="shared" si="12"/>
        <v>19.218316373728033</v>
      </c>
      <c r="AH15" s="66">
        <f t="shared" si="12"/>
        <v>16.304347826086953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20">
        <v>34.5</v>
      </c>
      <c r="D16" s="55">
        <f t="shared" si="2"/>
        <v>6.8329009130340053</v>
      </c>
      <c r="E16" s="54">
        <f>SUM(D6:D16)</f>
        <v>26.69782733556475</v>
      </c>
      <c r="G16" s="48">
        <f t="shared" si="3"/>
        <v>-3</v>
      </c>
      <c r="H16" s="61">
        <v>8.6325196163905833</v>
      </c>
      <c r="I16" s="60">
        <v>14.187009590235398</v>
      </c>
      <c r="J16" s="59">
        <v>0</v>
      </c>
      <c r="K16" s="60">
        <v>3.7397558849171757</v>
      </c>
      <c r="L16" s="60">
        <v>7.9407149084568447</v>
      </c>
      <c r="M16" s="60">
        <v>0</v>
      </c>
      <c r="N16" s="60">
        <v>0</v>
      </c>
      <c r="O16" s="59">
        <v>0</v>
      </c>
      <c r="P16" s="50">
        <f t="shared" si="4"/>
        <v>34.5</v>
      </c>
      <c r="R16" s="48">
        <f t="shared" si="5"/>
        <v>-3</v>
      </c>
      <c r="S16" s="67">
        <f t="shared" si="6"/>
        <v>25.021795989537921</v>
      </c>
      <c r="T16" s="66">
        <f t="shared" si="6"/>
        <v>41.121766928218541</v>
      </c>
      <c r="U16" s="65">
        <f t="shared" si="6"/>
        <v>0</v>
      </c>
      <c r="V16" s="66">
        <f t="shared" si="6"/>
        <v>10.839872130194713</v>
      </c>
      <c r="W16" s="66">
        <f t="shared" si="6"/>
        <v>23.016564952048824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1"/>
        <v>25.021795989537917</v>
      </c>
      <c r="AE16" s="66">
        <f t="shared" si="12"/>
        <v>41.121766928218534</v>
      </c>
      <c r="AF16" s="65">
        <f t="shared" si="12"/>
        <v>0</v>
      </c>
      <c r="AG16" s="67">
        <f t="shared" si="12"/>
        <v>10.839872130194712</v>
      </c>
      <c r="AH16" s="66">
        <f t="shared" si="12"/>
        <v>23.016564952048821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99.999999999999986</v>
      </c>
    </row>
    <row r="17" spans="1:38" x14ac:dyDescent="0.35">
      <c r="A17" s="71" t="s">
        <v>60</v>
      </c>
      <c r="B17" s="57">
        <v>-2.5</v>
      </c>
      <c r="C17" s="120">
        <v>58.18</v>
      </c>
      <c r="D17" s="55">
        <f t="shared" si="2"/>
        <v>11.522845655661403</v>
      </c>
      <c r="E17" s="54">
        <f>SUM(D6:D17)</f>
        <v>38.220672991226152</v>
      </c>
      <c r="G17" s="48">
        <f t="shared" si="3"/>
        <v>-2.5</v>
      </c>
      <c r="H17" s="61">
        <v>11.657996219281662</v>
      </c>
      <c r="I17" s="60">
        <v>30.274796356762327</v>
      </c>
      <c r="J17" s="59">
        <v>0.58989860800824878</v>
      </c>
      <c r="K17" s="60">
        <v>3.3094311737411926</v>
      </c>
      <c r="L17" s="60">
        <v>10.898126825915105</v>
      </c>
      <c r="M17" s="60">
        <v>1.4497508162914587</v>
      </c>
      <c r="N17" s="60">
        <v>0</v>
      </c>
      <c r="O17" s="59">
        <v>0</v>
      </c>
      <c r="P17" s="50">
        <f t="shared" si="4"/>
        <v>58.179999999999993</v>
      </c>
      <c r="R17" s="48">
        <f t="shared" si="5"/>
        <v>-2.5</v>
      </c>
      <c r="S17" s="67">
        <f t="shared" si="6"/>
        <v>20.037807183364841</v>
      </c>
      <c r="T17" s="66">
        <f t="shared" si="6"/>
        <v>52.036432376697029</v>
      </c>
      <c r="U17" s="65">
        <f t="shared" si="6"/>
        <v>1.0139199175116</v>
      </c>
      <c r="V17" s="66">
        <f t="shared" si="6"/>
        <v>5.6882625880735525</v>
      </c>
      <c r="W17" s="66">
        <f t="shared" si="6"/>
        <v>18.731740848943119</v>
      </c>
      <c r="X17" s="66">
        <f t="shared" si="6"/>
        <v>2.4918370854098639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1"/>
        <v>20.549876630243215</v>
      </c>
      <c r="AE17" s="66">
        <f t="shared" si="12"/>
        <v>53.366231935142757</v>
      </c>
      <c r="AF17" s="65">
        <f t="shared" si="12"/>
        <v>1.0398308071906945</v>
      </c>
      <c r="AG17" s="67">
        <f t="shared" si="12"/>
        <v>5.8336270708494879</v>
      </c>
      <c r="AH17" s="66">
        <f t="shared" si="12"/>
        <v>19.210433556573843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20">
        <v>56.54</v>
      </c>
      <c r="D18" s="55">
        <f t="shared" si="2"/>
        <v>11.198035293418627</v>
      </c>
      <c r="E18" s="54">
        <f>SUM(D6:D18)</f>
        <v>49.418708284644779</v>
      </c>
      <c r="G18" s="48">
        <f t="shared" si="3"/>
        <v>-2</v>
      </c>
      <c r="H18" s="61">
        <v>6.9766075773375045</v>
      </c>
      <c r="I18" s="60">
        <v>34.647208898157807</v>
      </c>
      <c r="J18" s="59">
        <v>1.238102189781022</v>
      </c>
      <c r="K18" s="60">
        <v>3.0264720194647206</v>
      </c>
      <c r="L18" s="60">
        <v>9.9441223496697955</v>
      </c>
      <c r="M18" s="60">
        <v>0.70748696558915536</v>
      </c>
      <c r="N18" s="60">
        <v>0</v>
      </c>
      <c r="O18" s="59">
        <v>0</v>
      </c>
      <c r="P18" s="50">
        <f t="shared" si="4"/>
        <v>56.540000000000006</v>
      </c>
      <c r="R18" s="48">
        <f t="shared" si="5"/>
        <v>-2</v>
      </c>
      <c r="S18" s="67">
        <f t="shared" si="6"/>
        <v>12.339242266249563</v>
      </c>
      <c r="T18" s="66">
        <f t="shared" si="6"/>
        <v>61.279110184219668</v>
      </c>
      <c r="U18" s="65">
        <f t="shared" si="6"/>
        <v>2.1897810218978102</v>
      </c>
      <c r="V18" s="66">
        <f t="shared" si="6"/>
        <v>5.3527980535279811</v>
      </c>
      <c r="W18" s="66">
        <f t="shared" si="6"/>
        <v>17.587765033020506</v>
      </c>
      <c r="X18" s="66">
        <f t="shared" si="6"/>
        <v>1.251303441084463</v>
      </c>
      <c r="Y18" s="66">
        <f t="shared" si="6"/>
        <v>0</v>
      </c>
      <c r="Z18" s="65">
        <f t="shared" si="6"/>
        <v>0</v>
      </c>
      <c r="AA18" s="50">
        <f t="shared" si="7"/>
        <v>99.999999999999986</v>
      </c>
      <c r="AC18" s="48">
        <f t="shared" si="8"/>
        <v>-2</v>
      </c>
      <c r="AD18" s="67">
        <f t="shared" si="11"/>
        <v>12.495600140795494</v>
      </c>
      <c r="AE18" s="66">
        <f t="shared" si="12"/>
        <v>62.055614220344957</v>
      </c>
      <c r="AF18" s="65">
        <f t="shared" si="12"/>
        <v>2.2175290390707501</v>
      </c>
      <c r="AG18" s="67">
        <f t="shared" si="12"/>
        <v>5.4206265399507227</v>
      </c>
      <c r="AH18" s="66">
        <f t="shared" si="12"/>
        <v>17.810630059838086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100.00000000000001</v>
      </c>
    </row>
    <row r="19" spans="1:38" x14ac:dyDescent="0.35">
      <c r="A19" s="58" t="s">
        <v>58</v>
      </c>
      <c r="B19" s="57">
        <v>-1.5</v>
      </c>
      <c r="C19" s="120">
        <v>56.84</v>
      </c>
      <c r="D19" s="55">
        <f t="shared" si="2"/>
        <v>11.257451823097185</v>
      </c>
      <c r="E19" s="54">
        <f>SUM(D6:D19)</f>
        <v>60.676160107741964</v>
      </c>
      <c r="G19" s="48">
        <f t="shared" si="3"/>
        <v>-1.5</v>
      </c>
      <c r="H19" s="61">
        <v>7.3239215686274521</v>
      </c>
      <c r="I19" s="60">
        <v>34.868235294117653</v>
      </c>
      <c r="J19" s="59">
        <v>0.35823529411764704</v>
      </c>
      <c r="K19" s="60">
        <v>1.4329411764705882</v>
      </c>
      <c r="L19" s="60">
        <v>12.856666666666667</v>
      </c>
      <c r="M19" s="60">
        <v>0</v>
      </c>
      <c r="N19" s="60">
        <v>0</v>
      </c>
      <c r="O19" s="59">
        <v>0</v>
      </c>
      <c r="P19" s="50">
        <f t="shared" si="4"/>
        <v>56.840000000000011</v>
      </c>
      <c r="R19" s="48">
        <f t="shared" si="5"/>
        <v>-1.5</v>
      </c>
      <c r="S19" s="67">
        <f t="shared" si="6"/>
        <v>12.885154061624648</v>
      </c>
      <c r="T19" s="66">
        <f t="shared" si="6"/>
        <v>61.344537815126053</v>
      </c>
      <c r="U19" s="65">
        <f t="shared" si="6"/>
        <v>0.630252100840336</v>
      </c>
      <c r="V19" s="66">
        <f t="shared" si="6"/>
        <v>2.521008403361344</v>
      </c>
      <c r="W19" s="66">
        <f t="shared" si="6"/>
        <v>22.619047619047617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100.00000000000001</v>
      </c>
      <c r="AC19" s="48">
        <f t="shared" si="8"/>
        <v>-1.5</v>
      </c>
      <c r="AD19" s="67">
        <f t="shared" si="11"/>
        <v>12.885154061624647</v>
      </c>
      <c r="AE19" s="66">
        <f t="shared" si="12"/>
        <v>61.344537815126039</v>
      </c>
      <c r="AF19" s="65">
        <f t="shared" si="12"/>
        <v>0.63025210084033589</v>
      </c>
      <c r="AG19" s="67">
        <f t="shared" si="12"/>
        <v>2.5210084033613436</v>
      </c>
      <c r="AH19" s="66">
        <f t="shared" si="12"/>
        <v>22.61904761904761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99.999999999999972</v>
      </c>
    </row>
    <row r="20" spans="1:38" x14ac:dyDescent="0.35">
      <c r="A20" s="58" t="s">
        <v>57</v>
      </c>
      <c r="B20" s="57">
        <v>-1</v>
      </c>
      <c r="C20" s="120">
        <v>47.37</v>
      </c>
      <c r="D20" s="55">
        <f t="shared" si="2"/>
        <v>9.3818700362440808</v>
      </c>
      <c r="E20" s="54">
        <f>SUM(D6:D20)</f>
        <v>70.058030143986045</v>
      </c>
      <c r="G20" s="48">
        <f t="shared" si="3"/>
        <v>-1</v>
      </c>
      <c r="H20" s="61">
        <v>6.1199496644295293</v>
      </c>
      <c r="I20" s="60">
        <v>31.474026845637578</v>
      </c>
      <c r="J20" s="59">
        <v>0.47687919463087236</v>
      </c>
      <c r="K20" s="60">
        <v>3.179194630872483</v>
      </c>
      <c r="L20" s="60">
        <v>6.1199496644295293</v>
      </c>
      <c r="M20" s="60">
        <v>0</v>
      </c>
      <c r="N20" s="60">
        <v>0</v>
      </c>
      <c r="O20" s="59">
        <v>0</v>
      </c>
      <c r="P20" s="50">
        <f t="shared" si="4"/>
        <v>47.36999999999999</v>
      </c>
      <c r="R20" s="48">
        <f t="shared" si="5"/>
        <v>-1</v>
      </c>
      <c r="S20" s="67">
        <f t="shared" si="6"/>
        <v>12.919463087248323</v>
      </c>
      <c r="T20" s="66">
        <f t="shared" si="6"/>
        <v>66.442953020134226</v>
      </c>
      <c r="U20" s="65">
        <f t="shared" si="6"/>
        <v>1.006711409395973</v>
      </c>
      <c r="V20" s="66">
        <f t="shared" si="6"/>
        <v>6.7114093959731553</v>
      </c>
      <c r="W20" s="66">
        <f t="shared" si="6"/>
        <v>12.919463087248323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99.999999999999986</v>
      </c>
      <c r="AC20" s="48">
        <f t="shared" si="8"/>
        <v>-1</v>
      </c>
      <c r="AD20" s="67">
        <f t="shared" si="11"/>
        <v>12.919463087248324</v>
      </c>
      <c r="AE20" s="66">
        <f t="shared" si="12"/>
        <v>66.44295302013424</v>
      </c>
      <c r="AF20" s="65">
        <f t="shared" si="12"/>
        <v>1.0067114093959733</v>
      </c>
      <c r="AG20" s="67">
        <f t="shared" si="12"/>
        <v>6.7114093959731562</v>
      </c>
      <c r="AH20" s="66">
        <f t="shared" si="12"/>
        <v>12.919463087248324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20">
        <v>33.24</v>
      </c>
      <c r="D21" s="55">
        <f t="shared" si="2"/>
        <v>6.5833514883840678</v>
      </c>
      <c r="E21" s="54">
        <f>SUM(D6:D21)</f>
        <v>76.641381632370113</v>
      </c>
      <c r="G21" s="70">
        <f t="shared" si="3"/>
        <v>-0.5</v>
      </c>
      <c r="H21" s="53">
        <v>2.5358350515463921</v>
      </c>
      <c r="I21" s="52">
        <v>24.947134020618563</v>
      </c>
      <c r="J21" s="51">
        <v>6.8536082474226809E-2</v>
      </c>
      <c r="K21" s="52">
        <v>1.5077938144329899</v>
      </c>
      <c r="L21" s="52">
        <v>4.1807010309278363</v>
      </c>
      <c r="M21" s="52">
        <v>0</v>
      </c>
      <c r="N21" s="52">
        <v>0</v>
      </c>
      <c r="O21" s="51">
        <v>0</v>
      </c>
      <c r="P21" s="69">
        <f t="shared" si="4"/>
        <v>33.240000000000009</v>
      </c>
      <c r="Q21" s="68"/>
      <c r="R21" s="48">
        <f t="shared" si="5"/>
        <v>-0.5</v>
      </c>
      <c r="S21" s="67">
        <f t="shared" si="6"/>
        <v>7.628865979381442</v>
      </c>
      <c r="T21" s="66">
        <f t="shared" si="6"/>
        <v>75.051546391752581</v>
      </c>
      <c r="U21" s="65">
        <f t="shared" si="6"/>
        <v>0.20618556701030924</v>
      </c>
      <c r="V21" s="66">
        <f t="shared" si="6"/>
        <v>4.5360824742268031</v>
      </c>
      <c r="W21" s="66">
        <f t="shared" si="6"/>
        <v>12.577319587628867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7.628865979381442</v>
      </c>
      <c r="AE21" s="66">
        <f t="shared" si="12"/>
        <v>75.051546391752581</v>
      </c>
      <c r="AF21" s="65">
        <f t="shared" si="12"/>
        <v>0.20618556701030927</v>
      </c>
      <c r="AG21" s="67">
        <f t="shared" si="12"/>
        <v>4.5360824742268031</v>
      </c>
      <c r="AH21" s="66">
        <f t="shared" si="12"/>
        <v>12.577319587628867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20">
        <v>23.71</v>
      </c>
      <c r="D22" s="55">
        <f t="shared" si="2"/>
        <v>4.6958863955952541</v>
      </c>
      <c r="E22" s="54">
        <f>SUM(D6:D22)</f>
        <v>81.337268027965365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20">
        <v>17.54</v>
      </c>
      <c r="D23" s="55">
        <f t="shared" si="2"/>
        <v>3.4738864352062735</v>
      </c>
      <c r="E23" s="54">
        <f>SUM(D6:D23)</f>
        <v>84.811154463171633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20">
        <v>13.54</v>
      </c>
      <c r="D24" s="55">
        <f t="shared" si="2"/>
        <v>2.6816660394921863</v>
      </c>
      <c r="E24" s="54">
        <f>SUM(D6:D24)</f>
        <v>87.492820502663818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20">
        <v>8.9600000000000009</v>
      </c>
      <c r="D25" s="55">
        <f t="shared" si="2"/>
        <v>1.774573686399556</v>
      </c>
      <c r="E25" s="54">
        <f>SUM(D6:D25)</f>
        <v>89.267394189063367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20">
        <v>8.31</v>
      </c>
      <c r="D26" s="55">
        <f t="shared" si="2"/>
        <v>1.645837872096017</v>
      </c>
      <c r="E26" s="54">
        <f>SUM(D6:D26)</f>
        <v>90.913232061159391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20">
        <v>5.54</v>
      </c>
      <c r="D27" s="55">
        <f t="shared" si="2"/>
        <v>1.0972252480640112</v>
      </c>
      <c r="E27" s="54">
        <f>SUM(D7:D27)</f>
        <v>92.010457309223398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20">
        <v>8.06</v>
      </c>
      <c r="D28" s="55">
        <f t="shared" si="2"/>
        <v>1.5963240973638864</v>
      </c>
      <c r="E28" s="54">
        <f>SUM(D7:D28)</f>
        <v>93.606781406587288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20">
        <v>17.04</v>
      </c>
      <c r="D29" s="55">
        <f t="shared" si="2"/>
        <v>3.3748588857420123</v>
      </c>
      <c r="E29" s="54">
        <f>SUM(D7:D29)</f>
        <v>96.981640292329303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20">
        <v>9.1</v>
      </c>
      <c r="D30" s="55">
        <f t="shared" si="2"/>
        <v>1.802301400249549</v>
      </c>
      <c r="E30" s="54">
        <f>SUM(D7:D30)</f>
        <v>98.78394169257885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119</v>
      </c>
      <c r="B31" s="57" t="s">
        <v>117</v>
      </c>
      <c r="C31" s="120">
        <v>6.14</v>
      </c>
      <c r="D31" s="55">
        <f t="shared" si="2"/>
        <v>1.2160583074211242</v>
      </c>
      <c r="E31" s="54">
        <f>SUM(D7:D31)</f>
        <v>99.999999999999972</v>
      </c>
      <c r="G31" s="48" t="str">
        <f t="shared" si="3"/>
        <v>&gt; 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 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 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/>
      <c r="B32" s="57"/>
      <c r="C32" s="120"/>
      <c r="D32" s="55"/>
      <c r="E32" s="54"/>
      <c r="G32" s="48"/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0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0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/>
      <c r="B33" s="42"/>
      <c r="C33" s="121"/>
      <c r="D33" s="40"/>
      <c r="E33" s="39"/>
      <c r="G33" s="33"/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>
        <f t="shared" si="5"/>
        <v>0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>
        <f t="shared" si="8"/>
        <v>0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61.381417318301281</v>
      </c>
      <c r="I34">
        <f t="shared" ref="I34:O34" si="14">SUM(I7:I33)</f>
        <v>212.95059337875526</v>
      </c>
      <c r="J34">
        <f t="shared" si="14"/>
        <v>2.7316513690120172</v>
      </c>
      <c r="K34">
        <f t="shared" si="14"/>
        <v>24.526728847910253</v>
      </c>
      <c r="L34">
        <f t="shared" si="14"/>
        <v>82.048216228674477</v>
      </c>
      <c r="M34">
        <f t="shared" si="14"/>
        <v>3.331392857346728</v>
      </c>
      <c r="N34">
        <f t="shared" si="14"/>
        <v>0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-4.4674800943674429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-3.7250795847750862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-3.1242391304347823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-1.9741819141449679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-0.6246615523465695</v>
      </c>
      <c r="D73" s="2"/>
    </row>
    <row r="74" spans="1:5" x14ac:dyDescent="0.35">
      <c r="A74" s="24" t="s">
        <v>41</v>
      </c>
      <c r="B74" s="23">
        <v>84</v>
      </c>
      <c r="C74" s="18">
        <f t="shared" si="15"/>
        <v>0.3832497149372891</v>
      </c>
      <c r="D74" s="2"/>
    </row>
    <row r="75" spans="1:5" x14ac:dyDescent="0.35">
      <c r="A75" s="24" t="s">
        <v>41</v>
      </c>
      <c r="B75" s="23">
        <v>95</v>
      </c>
      <c r="C75" s="18">
        <f t="shared" si="15"/>
        <v>3.2064113849765294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70.058030143986045</v>
      </c>
    </row>
    <row r="78" spans="1:5" x14ac:dyDescent="0.35">
      <c r="A78" s="20" t="s">
        <v>39</v>
      </c>
      <c r="B78">
        <f>SUM(C11:C20)/SUM(C7:C33)</f>
        <v>0.7005803014398605</v>
      </c>
      <c r="D78" s="19" t="s">
        <v>6</v>
      </c>
      <c r="E78" s="18">
        <f>SUM($D$21:$D$30)</f>
        <v>28.725911548592812</v>
      </c>
    </row>
    <row r="79" spans="1:5" x14ac:dyDescent="0.35">
      <c r="A79" s="20" t="s">
        <v>38</v>
      </c>
      <c r="B79">
        <f>SUM(C21:C33)/SUM(C7:C33)</f>
        <v>0.29941969856013939</v>
      </c>
      <c r="D79" s="19" t="s">
        <v>5</v>
      </c>
      <c r="E79" s="18">
        <f>SUM($D$31:$D$33)</f>
        <v>1.2160583074211242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71.598227786667834</v>
      </c>
      <c r="D81" s="16" t="s">
        <v>4</v>
      </c>
      <c r="E81">
        <f>100*SUM(H7:J33)/SUM(P7:P33)</f>
        <v>71.598227786667834</v>
      </c>
      <c r="G81" s="17" t="s">
        <v>2</v>
      </c>
      <c r="H81">
        <f>100*SUM(H7:H33)/(SUM(P7:P33)-SUM(M7:N33))</f>
        <v>15.999801942633221</v>
      </c>
    </row>
    <row r="82" spans="1:8" x14ac:dyDescent="0.35">
      <c r="A82" s="16" t="s">
        <v>0</v>
      </c>
      <c r="B82">
        <f>100*SUM(K7:L33)/SUM(P7:P33)</f>
        <v>27.540880449798355</v>
      </c>
      <c r="D82" s="16" t="s">
        <v>0</v>
      </c>
      <c r="E82">
        <f>100*SUM(K7:L33)/SUM(P7:P33)</f>
        <v>27.540880449798355</v>
      </c>
      <c r="G82" s="17" t="s">
        <v>1</v>
      </c>
      <c r="H82">
        <f>100*SUM(I7:J33)/(SUM(P7:P33)-SUM(M7:N33))</f>
        <v>56.220161561468522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0.86089176353379515</v>
      </c>
      <c r="G83" s="17" t="s">
        <v>0</v>
      </c>
      <c r="H83">
        <f>100*SUM(K7:L33)/(SUM(P7:P33)-SUM(M7:N33))</f>
        <v>27.780036495898223</v>
      </c>
    </row>
    <row r="85" spans="1:8" x14ac:dyDescent="0.35">
      <c r="A85" s="16" t="s">
        <v>36</v>
      </c>
      <c r="B85" s="2"/>
      <c r="C85" s="2"/>
      <c r="D85" s="13">
        <f>(C70+C74+C72)/3</f>
        <v>-1.7720039279942548</v>
      </c>
    </row>
    <row r="86" spans="1:8" x14ac:dyDescent="0.35">
      <c r="A86" s="14" t="s">
        <v>35</v>
      </c>
      <c r="B86" s="14"/>
      <c r="C86" s="14"/>
      <c r="D86" s="7">
        <f>C72</f>
        <v>-1.9741819141449679</v>
      </c>
    </row>
    <row r="87" spans="1:8" x14ac:dyDescent="0.35">
      <c r="A87" s="14" t="s">
        <v>34</v>
      </c>
      <c r="B87" s="14"/>
      <c r="C87" s="14"/>
      <c r="D87" s="7">
        <f>(C74-C70)/2</f>
        <v>2.0541646498561876</v>
      </c>
    </row>
    <row r="88" spans="1:8" x14ac:dyDescent="0.35">
      <c r="A88" s="15" t="s">
        <v>33</v>
      </c>
      <c r="B88" s="14"/>
      <c r="C88" s="14"/>
      <c r="D88" s="13">
        <f>(C74+C70-D86)/D87</f>
        <v>-0.66579276193297277</v>
      </c>
    </row>
    <row r="89" spans="1:8" x14ac:dyDescent="0.35">
      <c r="A89" s="3" t="s">
        <v>32</v>
      </c>
      <c r="B89" s="12"/>
      <c r="C89" s="11"/>
      <c r="D89" s="7">
        <f>((C74-C70)/4)+((C75-C69)/6.6)</f>
        <v>2.189793155131726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0.24891096789707445</v>
      </c>
    </row>
    <row r="91" spans="1:8" x14ac:dyDescent="0.35">
      <c r="A91" s="3" t="s">
        <v>30</v>
      </c>
      <c r="B91" s="9"/>
      <c r="C91" s="8"/>
      <c r="D91" s="7">
        <f>(C74-C69)/(2.44*(C73-C71))</f>
        <v>0.79533599502335539</v>
      </c>
    </row>
    <row r="92" spans="1:8" x14ac:dyDescent="0.35">
      <c r="A92" s="6" t="s">
        <v>29</v>
      </c>
      <c r="B92" s="6"/>
      <c r="C92" s="5"/>
      <c r="D92" s="7">
        <f>(C70+C72+C74)/3</f>
        <v>-1.7720039279942548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-1.6709149349188985</v>
      </c>
    </row>
    <row r="95" spans="1:8" x14ac:dyDescent="0.35">
      <c r="A95" s="2" t="s">
        <v>9</v>
      </c>
      <c r="B95" s="2"/>
      <c r="C95" s="2"/>
      <c r="D95" s="1">
        <f>100-E23</f>
        <v>15.188845536828367</v>
      </c>
    </row>
    <row r="96" spans="1:8" x14ac:dyDescent="0.35">
      <c r="A96" s="2" t="s">
        <v>8</v>
      </c>
      <c r="B96" s="2"/>
      <c r="C96" s="2"/>
      <c r="D96" s="1">
        <f>100-E30</f>
        <v>1.2160583074211502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MAY210715_2_aggr</v>
      </c>
      <c r="E2" s="169"/>
      <c r="G2" s="109" t="s">
        <v>90</v>
      </c>
      <c r="H2" s="108" t="str">
        <f ca="1">D2</f>
        <v>MAY210715_2_aggr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v>433.2700000000001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Q4" s="116" t="s">
        <v>110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Q7" s="115">
        <f>100*(M7/B$4)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3" si="10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Q8" s="115">
        <f t="shared" ref="Q8:Q33" si="11">100*(M8/B$4)</f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Q9" s="115">
        <f t="shared" si="11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Q10" s="115">
        <f t="shared" si="11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10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Q11" s="115">
        <f t="shared" si="11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10"/>
        <v>0</v>
      </c>
      <c r="E12" s="54">
        <f>SUM(D6:D12)</f>
        <v>0</v>
      </c>
      <c r="F12" s="115"/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Q12" s="115">
        <f t="shared" si="11"/>
        <v>0</v>
      </c>
      <c r="R12" s="48">
        <f t="shared" si="4"/>
        <v>-5</v>
      </c>
      <c r="S12" s="47" t="e">
        <f t="shared" si="5"/>
        <v>#DIV/0!</v>
      </c>
      <c r="T12" s="46" t="e">
        <f t="shared" si="5"/>
        <v>#DIV/0!</v>
      </c>
      <c r="U12" s="45" t="e">
        <f t="shared" si="5"/>
        <v>#DIV/0!</v>
      </c>
      <c r="V12" s="46" t="e">
        <f t="shared" si="5"/>
        <v>#DIV/0!</v>
      </c>
      <c r="W12" s="46" t="e">
        <f t="shared" si="5"/>
        <v>#DIV/0!</v>
      </c>
      <c r="X12" s="46" t="e">
        <f t="shared" si="5"/>
        <v>#DIV/0!</v>
      </c>
      <c r="Y12" s="46" t="e">
        <f t="shared" si="5"/>
        <v>#DIV/0!</v>
      </c>
      <c r="Z12" s="45" t="e">
        <f t="shared" si="5"/>
        <v>#DIV/0!</v>
      </c>
      <c r="AA12" s="49" t="e">
        <f t="shared" si="6"/>
        <v>#DIV/0!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63">
        <v>23.04</v>
      </c>
      <c r="D13" s="55">
        <f t="shared" si="10"/>
        <v>5.3177002792715848</v>
      </c>
      <c r="E13" s="54">
        <f>SUM(D7:D13)</f>
        <v>5.3177002792715848</v>
      </c>
      <c r="F13" s="115"/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23.04</v>
      </c>
      <c r="M13" s="60">
        <v>0</v>
      </c>
      <c r="N13" s="60">
        <v>0</v>
      </c>
      <c r="O13" s="60">
        <v>0</v>
      </c>
      <c r="P13" s="50">
        <f t="shared" si="3"/>
        <v>23.04</v>
      </c>
      <c r="Q13" s="115">
        <f t="shared" si="11"/>
        <v>0</v>
      </c>
      <c r="R13" s="48">
        <f t="shared" si="4"/>
        <v>-4.5</v>
      </c>
      <c r="S13" s="47">
        <f t="shared" si="5"/>
        <v>0</v>
      </c>
      <c r="T13" s="46">
        <f t="shared" si="5"/>
        <v>0</v>
      </c>
      <c r="U13" s="45">
        <f t="shared" si="5"/>
        <v>0</v>
      </c>
      <c r="V13" s="46">
        <f t="shared" si="5"/>
        <v>0</v>
      </c>
      <c r="W13" s="46">
        <f t="shared" si="5"/>
        <v>100</v>
      </c>
      <c r="X13" s="46">
        <f t="shared" si="5"/>
        <v>0</v>
      </c>
      <c r="Y13" s="46">
        <f t="shared" si="5"/>
        <v>0</v>
      </c>
      <c r="Z13" s="45">
        <f t="shared" si="5"/>
        <v>0</v>
      </c>
      <c r="AA13" s="49">
        <f t="shared" si="6"/>
        <v>100</v>
      </c>
      <c r="AC13" s="48">
        <f t="shared" si="7"/>
        <v>-4.5</v>
      </c>
      <c r="AD13" s="47">
        <f t="shared" si="8"/>
        <v>0</v>
      </c>
      <c r="AE13" s="46">
        <f t="shared" si="8"/>
        <v>0</v>
      </c>
      <c r="AF13" s="45">
        <f t="shared" si="8"/>
        <v>0</v>
      </c>
      <c r="AG13" s="47">
        <f t="shared" si="8"/>
        <v>0</v>
      </c>
      <c r="AH13" s="46">
        <f t="shared" si="8"/>
        <v>100</v>
      </c>
      <c r="AI13" s="46">
        <f t="shared" si="8"/>
        <v>0</v>
      </c>
      <c r="AJ13" s="46">
        <f t="shared" si="8"/>
        <v>0</v>
      </c>
      <c r="AK13" s="45">
        <f t="shared" si="8"/>
        <v>0</v>
      </c>
      <c r="AL13" s="44">
        <f t="shared" si="9"/>
        <v>100</v>
      </c>
    </row>
    <row r="14" spans="1:38" x14ac:dyDescent="0.35">
      <c r="A14" s="58" t="s">
        <v>63</v>
      </c>
      <c r="B14" s="57">
        <v>-4</v>
      </c>
      <c r="C14" s="63">
        <v>32.735844924533879</v>
      </c>
      <c r="D14" s="55">
        <f t="shared" si="10"/>
        <v>7.5555300215878942</v>
      </c>
      <c r="E14" s="54">
        <f>SUM(D8:D14)</f>
        <v>12.873230300859479</v>
      </c>
      <c r="F14" s="115"/>
      <c r="G14" s="48">
        <f t="shared" si="2"/>
        <v>-4</v>
      </c>
      <c r="H14" s="61">
        <v>8.5602929860905572</v>
      </c>
      <c r="I14" s="60">
        <v>24.175551938443327</v>
      </c>
      <c r="J14" s="59">
        <v>0</v>
      </c>
      <c r="K14" s="60">
        <v>0</v>
      </c>
      <c r="L14" s="60">
        <v>0</v>
      </c>
      <c r="M14" s="60">
        <v>1.1741550754661141</v>
      </c>
      <c r="N14" s="60">
        <v>0</v>
      </c>
      <c r="O14" s="60">
        <v>0</v>
      </c>
      <c r="P14" s="50">
        <f t="shared" si="3"/>
        <v>33.909999999999997</v>
      </c>
      <c r="Q14" s="115">
        <f>100*(M14/B$4)</f>
        <v>0.27099847103794722</v>
      </c>
      <c r="R14" s="48">
        <f t="shared" si="4"/>
        <v>-4</v>
      </c>
      <c r="S14" s="47">
        <f t="shared" si="5"/>
        <v>25.244155075466111</v>
      </c>
      <c r="T14" s="46">
        <f t="shared" si="5"/>
        <v>71.293282036105367</v>
      </c>
      <c r="U14" s="45">
        <f t="shared" si="5"/>
        <v>0</v>
      </c>
      <c r="V14" s="46">
        <f t="shared" si="5"/>
        <v>0</v>
      </c>
      <c r="W14" s="46">
        <f t="shared" si="5"/>
        <v>0</v>
      </c>
      <c r="X14" s="46">
        <f t="shared" si="5"/>
        <v>3.4625628884285291</v>
      </c>
      <c r="Y14" s="46">
        <f t="shared" si="5"/>
        <v>0</v>
      </c>
      <c r="Z14" s="45">
        <f t="shared" si="5"/>
        <v>0</v>
      </c>
      <c r="AA14" s="49">
        <f t="shared" si="6"/>
        <v>100</v>
      </c>
      <c r="AC14" s="48">
        <f t="shared" si="7"/>
        <v>-4</v>
      </c>
      <c r="AD14" s="47">
        <f t="shared" si="8"/>
        <v>26.149601471489877</v>
      </c>
      <c r="AE14" s="46">
        <f t="shared" si="8"/>
        <v>73.850398528510127</v>
      </c>
      <c r="AF14" s="45">
        <f t="shared" si="8"/>
        <v>0</v>
      </c>
      <c r="AG14" s="47">
        <f t="shared" si="8"/>
        <v>0</v>
      </c>
      <c r="AH14" s="46">
        <f t="shared" si="8"/>
        <v>0</v>
      </c>
      <c r="AI14" s="46">
        <f t="shared" si="8"/>
        <v>3.5867565910484358</v>
      </c>
      <c r="AJ14" s="46">
        <f t="shared" si="8"/>
        <v>0</v>
      </c>
      <c r="AK14" s="45">
        <f t="shared" si="8"/>
        <v>0</v>
      </c>
      <c r="AL14" s="44">
        <f t="shared" si="9"/>
        <v>103.58675659104844</v>
      </c>
    </row>
    <row r="15" spans="1:38" x14ac:dyDescent="0.35">
      <c r="A15" s="58" t="s">
        <v>62</v>
      </c>
      <c r="B15" s="57">
        <v>-3.5</v>
      </c>
      <c r="C15" s="63">
        <v>43.35</v>
      </c>
      <c r="D15" s="55">
        <f t="shared" si="10"/>
        <v>10.005308468160729</v>
      </c>
      <c r="E15" s="54">
        <f>SUM(D6:D15)</f>
        <v>22.87853876902021</v>
      </c>
      <c r="F15" s="115"/>
      <c r="G15" s="48">
        <f t="shared" si="2"/>
        <v>-3.5</v>
      </c>
      <c r="H15" s="61">
        <v>9.5742946345975977</v>
      </c>
      <c r="I15" s="60">
        <v>18.376630434782612</v>
      </c>
      <c r="J15" s="59">
        <v>0</v>
      </c>
      <c r="K15" s="60">
        <v>8.3311401480111034</v>
      </c>
      <c r="L15" s="60">
        <v>7.0679347826086962</v>
      </c>
      <c r="M15" s="60">
        <v>0</v>
      </c>
      <c r="N15" s="60">
        <v>0</v>
      </c>
      <c r="O15" s="59">
        <v>0</v>
      </c>
      <c r="P15" s="50">
        <f t="shared" si="3"/>
        <v>43.350000000000009</v>
      </c>
      <c r="Q15" s="115">
        <f t="shared" si="11"/>
        <v>0</v>
      </c>
      <c r="R15" s="48">
        <f t="shared" si="4"/>
        <v>-3.5</v>
      </c>
      <c r="S15" s="67">
        <f t="shared" si="5"/>
        <v>22.086031452358927</v>
      </c>
      <c r="T15" s="66">
        <f t="shared" si="5"/>
        <v>42.391304347826086</v>
      </c>
      <c r="U15" s="65">
        <f t="shared" si="5"/>
        <v>0</v>
      </c>
      <c r="V15" s="66">
        <f t="shared" si="5"/>
        <v>19.218316373728033</v>
      </c>
      <c r="W15" s="66">
        <f t="shared" si="5"/>
        <v>16.304347826086953</v>
      </c>
      <c r="X15" s="66">
        <f t="shared" si="5"/>
        <v>0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>
        <f t="shared" ref="AD15:AD33" si="12">S15*100/(SUM($S15:$W15)+SUM($Y15:$Z15))</f>
        <v>22.086031452358931</v>
      </c>
      <c r="AE15" s="66">
        <f t="shared" ref="AE15:AI33" si="13">T15*100/(SUM($S15:$W15)+SUM($Y15:$Z15))</f>
        <v>42.391304347826093</v>
      </c>
      <c r="AF15" s="65">
        <f t="shared" si="13"/>
        <v>0</v>
      </c>
      <c r="AG15" s="67">
        <f t="shared" si="13"/>
        <v>19.218316373728033</v>
      </c>
      <c r="AH15" s="66">
        <f t="shared" si="13"/>
        <v>16.304347826086953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9"/>
        <v>100</v>
      </c>
    </row>
    <row r="16" spans="1:38" x14ac:dyDescent="0.35">
      <c r="A16" s="71" t="s">
        <v>61</v>
      </c>
      <c r="B16" s="57">
        <v>-3</v>
      </c>
      <c r="C16" s="63">
        <v>34.5</v>
      </c>
      <c r="D16" s="55">
        <f t="shared" si="10"/>
        <v>7.9627022410967738</v>
      </c>
      <c r="E16" s="54">
        <f>SUM(D6:D16)</f>
        <v>30.841241010116985</v>
      </c>
      <c r="F16" s="115"/>
      <c r="G16" s="48">
        <f t="shared" si="2"/>
        <v>-3</v>
      </c>
      <c r="H16" s="61">
        <v>8.6325196163905833</v>
      </c>
      <c r="I16" s="60">
        <v>14.187009590235398</v>
      </c>
      <c r="J16" s="59">
        <v>0</v>
      </c>
      <c r="K16" s="60">
        <v>3.7397558849171757</v>
      </c>
      <c r="L16" s="60">
        <v>7.9407149084568447</v>
      </c>
      <c r="M16" s="60">
        <v>0</v>
      </c>
      <c r="N16" s="60">
        <v>0</v>
      </c>
      <c r="O16" s="59">
        <v>0</v>
      </c>
      <c r="P16" s="50">
        <f t="shared" si="3"/>
        <v>34.5</v>
      </c>
      <c r="Q16" s="115">
        <f t="shared" si="11"/>
        <v>0</v>
      </c>
      <c r="R16" s="48">
        <f t="shared" si="4"/>
        <v>-3</v>
      </c>
      <c r="S16" s="67">
        <f t="shared" si="5"/>
        <v>25.021795989537921</v>
      </c>
      <c r="T16" s="66">
        <f t="shared" si="5"/>
        <v>41.121766928218541</v>
      </c>
      <c r="U16" s="65">
        <f t="shared" si="5"/>
        <v>0</v>
      </c>
      <c r="V16" s="66">
        <f t="shared" si="5"/>
        <v>10.839872130194713</v>
      </c>
      <c r="W16" s="66">
        <f t="shared" si="5"/>
        <v>23.016564952048824</v>
      </c>
      <c r="X16" s="66">
        <f t="shared" si="5"/>
        <v>0</v>
      </c>
      <c r="Y16" s="66">
        <f t="shared" si="5"/>
        <v>0</v>
      </c>
      <c r="Z16" s="65">
        <f t="shared" si="5"/>
        <v>0</v>
      </c>
      <c r="AA16" s="50">
        <f t="shared" si="6"/>
        <v>100.00000000000001</v>
      </c>
      <c r="AC16" s="48">
        <f t="shared" si="7"/>
        <v>-3</v>
      </c>
      <c r="AD16" s="67">
        <f t="shared" si="12"/>
        <v>25.021795989537917</v>
      </c>
      <c r="AE16" s="66">
        <f t="shared" si="13"/>
        <v>41.121766928218534</v>
      </c>
      <c r="AF16" s="65">
        <f t="shared" si="13"/>
        <v>0</v>
      </c>
      <c r="AG16" s="67">
        <f t="shared" si="13"/>
        <v>10.839872130194712</v>
      </c>
      <c r="AH16" s="66">
        <f t="shared" si="13"/>
        <v>23.016564952048821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99.999999999999986</v>
      </c>
    </row>
    <row r="17" spans="1:38" x14ac:dyDescent="0.35">
      <c r="A17" s="71" t="s">
        <v>60</v>
      </c>
      <c r="B17" s="57">
        <v>-2.5</v>
      </c>
      <c r="C17" s="63">
        <v>56.730249183708544</v>
      </c>
      <c r="D17" s="55">
        <f t="shared" si="10"/>
        <v>13.093509632263608</v>
      </c>
      <c r="E17" s="54">
        <f>SUM(D6:D17)</f>
        <v>43.934750642380592</v>
      </c>
      <c r="F17" s="115"/>
      <c r="G17" s="48">
        <f t="shared" si="2"/>
        <v>-2.5</v>
      </c>
      <c r="H17" s="61">
        <v>11.657996219281662</v>
      </c>
      <c r="I17" s="60">
        <v>30.274796356762327</v>
      </c>
      <c r="J17" s="59">
        <v>0.58989860800824878</v>
      </c>
      <c r="K17" s="60">
        <v>3.3094311737411926</v>
      </c>
      <c r="L17" s="60">
        <v>10.898126825915105</v>
      </c>
      <c r="M17" s="60">
        <v>1.4497508162914587</v>
      </c>
      <c r="N17" s="60">
        <v>0</v>
      </c>
      <c r="O17" s="59">
        <v>0</v>
      </c>
      <c r="P17" s="50">
        <f t="shared" si="3"/>
        <v>58.179999999999993</v>
      </c>
      <c r="Q17" s="115">
        <f t="shared" si="11"/>
        <v>0.33460678475118477</v>
      </c>
      <c r="R17" s="48">
        <f t="shared" si="4"/>
        <v>-2.5</v>
      </c>
      <c r="S17" s="67">
        <f t="shared" si="5"/>
        <v>20.037807183364841</v>
      </c>
      <c r="T17" s="66">
        <f t="shared" si="5"/>
        <v>52.036432376697029</v>
      </c>
      <c r="U17" s="65">
        <f t="shared" si="5"/>
        <v>1.0139199175116</v>
      </c>
      <c r="V17" s="66">
        <f t="shared" si="5"/>
        <v>5.6882625880735525</v>
      </c>
      <c r="W17" s="66">
        <f t="shared" si="5"/>
        <v>18.731740848943119</v>
      </c>
      <c r="X17" s="66">
        <f t="shared" si="5"/>
        <v>2.4918370854098639</v>
      </c>
      <c r="Y17" s="66">
        <f t="shared" si="5"/>
        <v>0</v>
      </c>
      <c r="Z17" s="65">
        <f t="shared" si="5"/>
        <v>0</v>
      </c>
      <c r="AA17" s="50">
        <f t="shared" si="6"/>
        <v>100.00000000000001</v>
      </c>
      <c r="AC17" s="48">
        <f t="shared" si="7"/>
        <v>-2.5</v>
      </c>
      <c r="AD17" s="67">
        <f t="shared" si="12"/>
        <v>20.549876630243215</v>
      </c>
      <c r="AE17" s="66">
        <f t="shared" si="13"/>
        <v>53.366231935142757</v>
      </c>
      <c r="AF17" s="65">
        <f t="shared" si="13"/>
        <v>1.0398308071906945</v>
      </c>
      <c r="AG17" s="67">
        <f t="shared" si="13"/>
        <v>5.8336270708494879</v>
      </c>
      <c r="AH17" s="66">
        <f t="shared" si="13"/>
        <v>19.210433556573843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9"/>
        <v>100</v>
      </c>
    </row>
    <row r="18" spans="1:38" x14ac:dyDescent="0.35">
      <c r="A18" s="58" t="s">
        <v>59</v>
      </c>
      <c r="B18" s="57">
        <v>-2</v>
      </c>
      <c r="C18" s="63">
        <v>55.832513034410844</v>
      </c>
      <c r="D18" s="55">
        <f t="shared" si="10"/>
        <v>12.886309468555595</v>
      </c>
      <c r="E18" s="54">
        <f>SUM(D6:D18)</f>
        <v>56.821060110936187</v>
      </c>
      <c r="F18" s="115"/>
      <c r="G18" s="48">
        <f t="shared" si="2"/>
        <v>-2</v>
      </c>
      <c r="H18" s="61">
        <v>6.9766075773375045</v>
      </c>
      <c r="I18" s="60">
        <v>34.647208898157807</v>
      </c>
      <c r="J18" s="59">
        <v>1.238102189781022</v>
      </c>
      <c r="K18" s="60">
        <v>3.0264720194647206</v>
      </c>
      <c r="L18" s="60">
        <v>9.9441223496697955</v>
      </c>
      <c r="M18" s="60">
        <v>0.70748696558915536</v>
      </c>
      <c r="N18" s="60">
        <v>0</v>
      </c>
      <c r="O18" s="59">
        <v>0</v>
      </c>
      <c r="P18" s="50">
        <f t="shared" si="3"/>
        <v>56.540000000000006</v>
      </c>
      <c r="Q18" s="115">
        <f t="shared" si="11"/>
        <v>0.16329008830271083</v>
      </c>
      <c r="R18" s="48">
        <f t="shared" si="4"/>
        <v>-2</v>
      </c>
      <c r="S18" s="67">
        <f t="shared" si="5"/>
        <v>12.339242266249563</v>
      </c>
      <c r="T18" s="66">
        <f t="shared" si="5"/>
        <v>61.279110184219668</v>
      </c>
      <c r="U18" s="65">
        <f t="shared" si="5"/>
        <v>2.1897810218978102</v>
      </c>
      <c r="V18" s="66">
        <f t="shared" si="5"/>
        <v>5.3527980535279811</v>
      </c>
      <c r="W18" s="66">
        <f t="shared" si="5"/>
        <v>17.587765033020506</v>
      </c>
      <c r="X18" s="66">
        <f t="shared" si="5"/>
        <v>1.251303441084463</v>
      </c>
      <c r="Y18" s="66">
        <f t="shared" si="5"/>
        <v>0</v>
      </c>
      <c r="Z18" s="65">
        <f t="shared" si="5"/>
        <v>0</v>
      </c>
      <c r="AA18" s="50">
        <f t="shared" si="6"/>
        <v>99.999999999999986</v>
      </c>
      <c r="AC18" s="48">
        <f t="shared" si="7"/>
        <v>-2</v>
      </c>
      <c r="AD18" s="67">
        <f t="shared" si="12"/>
        <v>12.495600140795494</v>
      </c>
      <c r="AE18" s="66">
        <f t="shared" si="13"/>
        <v>62.055614220344957</v>
      </c>
      <c r="AF18" s="65">
        <f t="shared" si="13"/>
        <v>2.2175290390707501</v>
      </c>
      <c r="AG18" s="67">
        <f t="shared" si="13"/>
        <v>5.4206265399507227</v>
      </c>
      <c r="AH18" s="66">
        <f t="shared" si="13"/>
        <v>17.810630059838086</v>
      </c>
      <c r="AI18" s="66">
        <v>0</v>
      </c>
      <c r="AJ18" s="66">
        <f t="shared" si="14"/>
        <v>0</v>
      </c>
      <c r="AK18" s="65">
        <f t="shared" si="14"/>
        <v>0</v>
      </c>
      <c r="AL18" s="64">
        <f t="shared" si="9"/>
        <v>100.00000000000001</v>
      </c>
    </row>
    <row r="19" spans="1:38" x14ac:dyDescent="0.35">
      <c r="A19" s="58" t="s">
        <v>58</v>
      </c>
      <c r="B19" s="57">
        <v>-1.5</v>
      </c>
      <c r="C19" s="63">
        <v>56.84</v>
      </c>
      <c r="D19" s="55">
        <f t="shared" si="10"/>
        <v>13.118840445911323</v>
      </c>
      <c r="E19" s="54">
        <f>SUM(D6:D19)</f>
        <v>69.939900556847505</v>
      </c>
      <c r="F19" s="115"/>
      <c r="G19" s="48">
        <f t="shared" si="2"/>
        <v>-1.5</v>
      </c>
      <c r="H19" s="61">
        <v>7.3239215686274521</v>
      </c>
      <c r="I19" s="60">
        <v>34.868235294117653</v>
      </c>
      <c r="J19" s="59">
        <v>0.35823529411764704</v>
      </c>
      <c r="K19" s="60">
        <v>1.4329411764705882</v>
      </c>
      <c r="L19" s="60">
        <v>12.856666666666667</v>
      </c>
      <c r="M19" s="60">
        <v>0</v>
      </c>
      <c r="N19" s="60">
        <v>0</v>
      </c>
      <c r="O19" s="59">
        <v>0</v>
      </c>
      <c r="P19" s="50">
        <f t="shared" si="3"/>
        <v>56.840000000000011</v>
      </c>
      <c r="Q19" s="115">
        <f t="shared" si="11"/>
        <v>0</v>
      </c>
      <c r="R19" s="48">
        <f t="shared" si="4"/>
        <v>-1.5</v>
      </c>
      <c r="S19" s="67">
        <f t="shared" si="5"/>
        <v>12.885154061624648</v>
      </c>
      <c r="T19" s="66">
        <f t="shared" si="5"/>
        <v>61.344537815126053</v>
      </c>
      <c r="U19" s="65">
        <f t="shared" si="5"/>
        <v>0.630252100840336</v>
      </c>
      <c r="V19" s="66">
        <f t="shared" si="5"/>
        <v>2.521008403361344</v>
      </c>
      <c r="W19" s="66">
        <f t="shared" si="5"/>
        <v>22.619047619047617</v>
      </c>
      <c r="X19" s="66">
        <f t="shared" si="5"/>
        <v>0</v>
      </c>
      <c r="Y19" s="66">
        <f t="shared" si="5"/>
        <v>0</v>
      </c>
      <c r="Z19" s="65">
        <f t="shared" si="5"/>
        <v>0</v>
      </c>
      <c r="AA19" s="50">
        <f t="shared" si="6"/>
        <v>100.00000000000001</v>
      </c>
      <c r="AC19" s="48">
        <f t="shared" si="7"/>
        <v>-1.5</v>
      </c>
      <c r="AD19" s="67">
        <f t="shared" si="12"/>
        <v>12.885154061624647</v>
      </c>
      <c r="AE19" s="66">
        <f t="shared" si="13"/>
        <v>61.344537815126039</v>
      </c>
      <c r="AF19" s="65">
        <f t="shared" si="13"/>
        <v>0.63025210084033589</v>
      </c>
      <c r="AG19" s="67">
        <f t="shared" si="13"/>
        <v>2.5210084033613436</v>
      </c>
      <c r="AH19" s="66">
        <f t="shared" si="13"/>
        <v>22.61904761904761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9"/>
        <v>99.999999999999972</v>
      </c>
    </row>
    <row r="20" spans="1:38" x14ac:dyDescent="0.35">
      <c r="A20" s="58" t="s">
        <v>57</v>
      </c>
      <c r="B20" s="57">
        <v>-1</v>
      </c>
      <c r="C20" s="63">
        <v>47.37</v>
      </c>
      <c r="D20" s="55">
        <f t="shared" si="10"/>
        <v>10.933136381471135</v>
      </c>
      <c r="E20" s="54">
        <f>SUM(D6:D20)</f>
        <v>80.873036938318634</v>
      </c>
      <c r="F20" s="115"/>
      <c r="G20" s="48">
        <f t="shared" si="2"/>
        <v>-1</v>
      </c>
      <c r="H20" s="61">
        <v>6.1199496644295293</v>
      </c>
      <c r="I20" s="60">
        <v>31.474026845637578</v>
      </c>
      <c r="J20" s="59">
        <v>0.47687919463087236</v>
      </c>
      <c r="K20" s="60">
        <v>3.179194630872483</v>
      </c>
      <c r="L20" s="60">
        <v>6.1199496644295293</v>
      </c>
      <c r="M20" s="60">
        <v>0</v>
      </c>
      <c r="N20" s="60">
        <v>0</v>
      </c>
      <c r="O20" s="59">
        <v>0</v>
      </c>
      <c r="P20" s="50">
        <f t="shared" si="3"/>
        <v>47.36999999999999</v>
      </c>
      <c r="Q20" s="115">
        <f t="shared" si="11"/>
        <v>0</v>
      </c>
      <c r="R20" s="48">
        <f t="shared" si="4"/>
        <v>-1</v>
      </c>
      <c r="S20" s="67">
        <f t="shared" si="5"/>
        <v>12.919463087248323</v>
      </c>
      <c r="T20" s="66">
        <f t="shared" si="5"/>
        <v>66.442953020134226</v>
      </c>
      <c r="U20" s="65">
        <f t="shared" si="5"/>
        <v>1.006711409395973</v>
      </c>
      <c r="V20" s="66">
        <f t="shared" si="5"/>
        <v>6.7114093959731553</v>
      </c>
      <c r="W20" s="66">
        <f t="shared" si="5"/>
        <v>12.919463087248323</v>
      </c>
      <c r="X20" s="66">
        <f t="shared" si="5"/>
        <v>0</v>
      </c>
      <c r="Y20" s="66">
        <f t="shared" si="5"/>
        <v>0</v>
      </c>
      <c r="Z20" s="65">
        <f t="shared" si="5"/>
        <v>0</v>
      </c>
      <c r="AA20" s="50">
        <f t="shared" si="6"/>
        <v>99.999999999999986</v>
      </c>
      <c r="AC20" s="48">
        <f t="shared" si="7"/>
        <v>-1</v>
      </c>
      <c r="AD20" s="67">
        <f t="shared" si="12"/>
        <v>12.919463087248324</v>
      </c>
      <c r="AE20" s="66">
        <f t="shared" si="13"/>
        <v>66.44295302013424</v>
      </c>
      <c r="AF20" s="65">
        <f t="shared" si="13"/>
        <v>1.0067114093959733</v>
      </c>
      <c r="AG20" s="67">
        <f t="shared" si="13"/>
        <v>6.7114093959731562</v>
      </c>
      <c r="AH20" s="66">
        <f t="shared" si="13"/>
        <v>12.919463087248324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9"/>
        <v>100</v>
      </c>
    </row>
    <row r="21" spans="1:38" x14ac:dyDescent="0.35">
      <c r="A21" s="58" t="s">
        <v>56</v>
      </c>
      <c r="B21" s="57">
        <v>-0.5</v>
      </c>
      <c r="C21" s="63">
        <v>33.24</v>
      </c>
      <c r="D21" s="55">
        <f t="shared" si="10"/>
        <v>7.6718905070741101</v>
      </c>
      <c r="E21" s="54">
        <f>SUM(D6:D21)</f>
        <v>88.544927445392744</v>
      </c>
      <c r="F21" s="115"/>
      <c r="G21" s="70">
        <f t="shared" si="2"/>
        <v>-0.5</v>
      </c>
      <c r="H21" s="53">
        <v>2.5358350515463921</v>
      </c>
      <c r="I21" s="52">
        <v>24.947134020618563</v>
      </c>
      <c r="J21" s="51">
        <v>6.8536082474226809E-2</v>
      </c>
      <c r="K21" s="52">
        <v>1.5077938144329899</v>
      </c>
      <c r="L21" s="52">
        <v>4.1807010309278363</v>
      </c>
      <c r="M21" s="52">
        <v>0</v>
      </c>
      <c r="N21" s="52">
        <v>0</v>
      </c>
      <c r="O21" s="51">
        <v>0</v>
      </c>
      <c r="P21" s="69">
        <f t="shared" si="3"/>
        <v>33.240000000000009</v>
      </c>
      <c r="Q21" s="115">
        <f t="shared" si="11"/>
        <v>0</v>
      </c>
      <c r="R21" s="48">
        <f t="shared" si="4"/>
        <v>-0.5</v>
      </c>
      <c r="S21" s="67">
        <f t="shared" si="5"/>
        <v>7.628865979381442</v>
      </c>
      <c r="T21" s="66">
        <f t="shared" si="5"/>
        <v>75.051546391752581</v>
      </c>
      <c r="U21" s="65">
        <f t="shared" si="5"/>
        <v>0.20618556701030924</v>
      </c>
      <c r="V21" s="66">
        <f t="shared" si="5"/>
        <v>4.5360824742268031</v>
      </c>
      <c r="W21" s="66">
        <f t="shared" si="5"/>
        <v>12.577319587628867</v>
      </c>
      <c r="X21" s="66">
        <f t="shared" si="5"/>
        <v>0</v>
      </c>
      <c r="Y21" s="66">
        <f t="shared" si="5"/>
        <v>0</v>
      </c>
      <c r="Z21" s="65">
        <f t="shared" si="5"/>
        <v>0</v>
      </c>
      <c r="AA21" s="50">
        <f t="shared" si="6"/>
        <v>100</v>
      </c>
      <c r="AC21" s="48">
        <f t="shared" si="7"/>
        <v>-0.5</v>
      </c>
      <c r="AD21" s="67">
        <f t="shared" si="12"/>
        <v>7.628865979381442</v>
      </c>
      <c r="AE21" s="66">
        <f t="shared" si="13"/>
        <v>75.051546391752581</v>
      </c>
      <c r="AF21" s="65">
        <f t="shared" si="13"/>
        <v>0.20618556701030927</v>
      </c>
      <c r="AG21" s="67">
        <f t="shared" si="13"/>
        <v>4.5360824742268031</v>
      </c>
      <c r="AH21" s="66">
        <f t="shared" si="13"/>
        <v>12.577319587628867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9"/>
        <v>100</v>
      </c>
    </row>
    <row r="22" spans="1:38" x14ac:dyDescent="0.35">
      <c r="A22" s="58" t="s">
        <v>55</v>
      </c>
      <c r="B22" s="57">
        <v>0</v>
      </c>
      <c r="C22" s="63">
        <v>23.71</v>
      </c>
      <c r="D22" s="55">
        <f t="shared" si="10"/>
        <v>5.4723382648233194</v>
      </c>
      <c r="E22" s="54">
        <f>SUM(D6:D22)</f>
        <v>94.017265710216066</v>
      </c>
      <c r="F22" s="115"/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Q22" s="115">
        <f t="shared" si="11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3">
        <v>17.54</v>
      </c>
      <c r="D23" s="55">
        <f t="shared" si="10"/>
        <v>4.0482839799663015</v>
      </c>
      <c r="E23" s="54">
        <f>SUM(D6:D23)</f>
        <v>98.065549690182365</v>
      </c>
      <c r="F23" s="115"/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Q23" s="115">
        <f t="shared" si="11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3">
        <v>13.54</v>
      </c>
      <c r="D24" s="55">
        <f t="shared" si="10"/>
        <v>3.1250721259260961</v>
      </c>
      <c r="E24" s="54">
        <f>SUM(D6:D24)</f>
        <v>101.19062181610846</v>
      </c>
      <c r="F24" s="115"/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Q24" s="115">
        <f t="shared" si="11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3">
        <v>8.9600000000000009</v>
      </c>
      <c r="D25" s="55">
        <f t="shared" si="10"/>
        <v>2.067994553050061</v>
      </c>
      <c r="E25" s="54">
        <f>SUM(D6:D25)</f>
        <v>103.25861636915852</v>
      </c>
      <c r="F25" s="115"/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Q25" s="115">
        <f t="shared" si="11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3">
        <v>8.31</v>
      </c>
      <c r="D26" s="55">
        <f t="shared" si="10"/>
        <v>1.9179726267685275</v>
      </c>
      <c r="E26" s="54">
        <f>SUM(D6:D26)</f>
        <v>105.17658899592705</v>
      </c>
      <c r="F26" s="115"/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Q26" s="115">
        <f t="shared" si="11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5.54</v>
      </c>
      <c r="D27" s="55">
        <f t="shared" si="10"/>
        <v>1.2786484178456849</v>
      </c>
      <c r="E27" s="54">
        <f>SUM(D7:D27)</f>
        <v>106.45523741377274</v>
      </c>
      <c r="F27" s="115"/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Q27" s="115">
        <f t="shared" si="11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56">
        <v>8.06</v>
      </c>
      <c r="D28" s="55">
        <f t="shared" si="10"/>
        <v>1.8602718858910146</v>
      </c>
      <c r="E28" s="54">
        <f>SUM(D7:D28)</f>
        <v>108.31550929966374</v>
      </c>
      <c r="F28" s="115"/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Q28" s="115">
        <f t="shared" si="11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56">
        <v>17.04</v>
      </c>
      <c r="D29" s="55">
        <f t="shared" si="10"/>
        <v>3.9328824982112756</v>
      </c>
      <c r="E29" s="54">
        <f>SUM(D7:D29)</f>
        <v>112.24839179787502</v>
      </c>
      <c r="F29" s="115"/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Q29" s="115">
        <f t="shared" si="11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56">
        <v>9.1</v>
      </c>
      <c r="D30" s="55">
        <f t="shared" si="10"/>
        <v>2.1003069679414677</v>
      </c>
      <c r="E30" s="54">
        <f>SUM(D7:D30)</f>
        <v>114.34869876581648</v>
      </c>
      <c r="F30" s="115"/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Q30" s="115">
        <f t="shared" si="11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x14ac:dyDescent="0.35">
      <c r="A31" s="58" t="s">
        <v>46</v>
      </c>
      <c r="B31" s="57">
        <v>4.5</v>
      </c>
      <c r="C31" s="56">
        <v>6.14</v>
      </c>
      <c r="D31" s="55">
        <f t="shared" si="10"/>
        <v>1.4171301959517155</v>
      </c>
      <c r="E31" s="54">
        <f>SUM(D7:D31)</f>
        <v>115.76582896176819</v>
      </c>
      <c r="F31" s="115"/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Q31" s="115">
        <f t="shared" si="11"/>
        <v>0</v>
      </c>
      <c r="R31" s="48">
        <f t="shared" si="4"/>
        <v>4.5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>
        <f t="shared" si="7"/>
        <v>4.5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10"/>
        <v>0</v>
      </c>
      <c r="E32" s="54">
        <f>SUM(D7:D32)</f>
        <v>115.76582896176819</v>
      </c>
      <c r="F32" s="115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Q32" s="115">
        <f t="shared" si="11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55">
        <f t="shared" si="10"/>
        <v>0</v>
      </c>
      <c r="E33" s="39">
        <f>SUM(D7:D33)</f>
        <v>115.76582896176819</v>
      </c>
      <c r="F33" s="115"/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Q33" s="115">
        <f t="shared" si="11"/>
        <v>0</v>
      </c>
      <c r="R33" s="33" t="str">
        <f t="shared" si="4"/>
        <v>&gt;6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 t="str">
        <f t="shared" si="7"/>
        <v>&gt;6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G34" t="s">
        <v>131</v>
      </c>
      <c r="H34">
        <f>SUM(H7:H33)</f>
        <v>61.381417318301281</v>
      </c>
      <c r="I34">
        <f t="shared" ref="I34:O34" si="15">SUM(I7:I33)</f>
        <v>212.95059337875526</v>
      </c>
      <c r="J34">
        <f t="shared" si="15"/>
        <v>2.7316513690120172</v>
      </c>
      <c r="K34">
        <f t="shared" si="15"/>
        <v>24.526728847910253</v>
      </c>
      <c r="L34">
        <f t="shared" si="15"/>
        <v>82.048216228674477</v>
      </c>
      <c r="M34">
        <f t="shared" si="15"/>
        <v>3.331392857346728</v>
      </c>
      <c r="N34">
        <f t="shared" si="15"/>
        <v>0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-4.5298719618055552</v>
      </c>
      <c r="D69" s="2"/>
    </row>
    <row r="70" spans="1:16" x14ac:dyDescent="0.35">
      <c r="A70" s="24" t="s">
        <v>41</v>
      </c>
      <c r="B70" s="23">
        <v>16</v>
      </c>
      <c r="C70" s="18">
        <f t="shared" si="16"/>
        <v>-3.8437444627973916</v>
      </c>
      <c r="D70" s="2"/>
    </row>
    <row r="71" spans="1:16" x14ac:dyDescent="0.35">
      <c r="A71" s="24" t="s">
        <v>41</v>
      </c>
      <c r="B71" s="23">
        <v>25</v>
      </c>
      <c r="C71" s="18">
        <f t="shared" si="16"/>
        <v>-3.3667876076019398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6"/>
        <v>-2.2646630568503934</v>
      </c>
      <c r="D72" s="2"/>
    </row>
    <row r="73" spans="1:16" x14ac:dyDescent="0.35">
      <c r="A73" s="24" t="s">
        <v>41</v>
      </c>
      <c r="B73" s="23">
        <v>75</v>
      </c>
      <c r="C73" s="18">
        <f t="shared" si="16"/>
        <v>-1.2685888446554061</v>
      </c>
      <c r="D73" s="2"/>
    </row>
    <row r="74" spans="1:16" x14ac:dyDescent="0.35">
      <c r="A74" s="24" t="s">
        <v>41</v>
      </c>
      <c r="B74" s="23">
        <v>84</v>
      </c>
      <c r="C74" s="18">
        <f t="shared" si="16"/>
        <v>-0.79620648529863336</v>
      </c>
      <c r="D74" s="2"/>
    </row>
    <row r="75" spans="1:16" x14ac:dyDescent="0.35">
      <c r="A75" s="24" t="s">
        <v>41</v>
      </c>
      <c r="B75" s="23">
        <v>95</v>
      </c>
      <c r="C75" s="18">
        <f t="shared" si="16"/>
        <v>0.12137664929723078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80.873036938318634</v>
      </c>
    </row>
    <row r="78" spans="1:16" x14ac:dyDescent="0.35">
      <c r="A78" s="20" t="s">
        <v>39</v>
      </c>
      <c r="B78">
        <f>SUM(C11:C20)/SUM(C7:C33)</f>
        <v>0.6985916108718665</v>
      </c>
      <c r="D78" s="19" t="s">
        <v>6</v>
      </c>
      <c r="E78" s="18">
        <f>SUM($D$21:$D$30)</f>
        <v>33.475661827497852</v>
      </c>
    </row>
    <row r="79" spans="1:16" x14ac:dyDescent="0.35">
      <c r="A79" s="20" t="s">
        <v>38</v>
      </c>
      <c r="B79">
        <f>SUM(C21:C33)/SUM(C7:C33)</f>
        <v>0.30140838912813339</v>
      </c>
      <c r="D79" s="19" t="s">
        <v>5</v>
      </c>
      <c r="E79" s="18">
        <f>SUM($D$31:$D$33)</f>
        <v>1.4171301959517155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71.598227786667834</v>
      </c>
      <c r="D81" s="16" t="s">
        <v>4</v>
      </c>
      <c r="E81">
        <f>100*SUM(H7:J33)/SUM(P7:P33)</f>
        <v>71.598227786667834</v>
      </c>
      <c r="G81" s="17" t="s">
        <v>2</v>
      </c>
      <c r="H81">
        <f>100*SUM(H7:H33)/(SUM(P7:P33)-SUM(M7:N33))</f>
        <v>15.999801942633221</v>
      </c>
    </row>
    <row r="82" spans="1:8" x14ac:dyDescent="0.35">
      <c r="A82" s="16" t="s">
        <v>0</v>
      </c>
      <c r="B82">
        <f>100*SUM(K7:L33)/SUM(P7:P33)</f>
        <v>27.540880449798355</v>
      </c>
      <c r="D82" s="16" t="s">
        <v>0</v>
      </c>
      <c r="E82">
        <f>100*SUM(K7:L33)/SUM(P7:P33)</f>
        <v>27.540880449798355</v>
      </c>
      <c r="G82" s="17" t="s">
        <v>1</v>
      </c>
      <c r="H82">
        <f>100*SUM(I7:J33)/(SUM(P7:P33)-SUM(M7:N33))</f>
        <v>56.220161561468522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0.86089176353379515</v>
      </c>
      <c r="G83" s="17" t="s">
        <v>0</v>
      </c>
      <c r="H83">
        <f>100*SUM(K7:L33)/(SUM(P7:P33)-SUM(M7:N33))</f>
        <v>27.780036495898223</v>
      </c>
    </row>
    <row r="85" spans="1:8" x14ac:dyDescent="0.35">
      <c r="A85" s="16" t="s">
        <v>36</v>
      </c>
      <c r="B85" s="2"/>
      <c r="C85" s="2"/>
      <c r="D85" s="13">
        <f>(C70+C74+C72)/3</f>
        <v>-2.3015380016488058</v>
      </c>
    </row>
    <row r="86" spans="1:8" x14ac:dyDescent="0.35">
      <c r="A86" s="14" t="s">
        <v>35</v>
      </c>
      <c r="B86" s="14"/>
      <c r="C86" s="14"/>
      <c r="D86" s="7">
        <f>C72</f>
        <v>-2.2646630568503934</v>
      </c>
    </row>
    <row r="87" spans="1:8" x14ac:dyDescent="0.35">
      <c r="A87" s="14" t="s">
        <v>34</v>
      </c>
      <c r="B87" s="14"/>
      <c r="C87" s="14"/>
      <c r="D87" s="7">
        <f>(C74-C70)/2</f>
        <v>1.523768988749379</v>
      </c>
    </row>
    <row r="88" spans="1:8" x14ac:dyDescent="0.35">
      <c r="A88" s="15" t="s">
        <v>33</v>
      </c>
      <c r="B88" s="14"/>
      <c r="C88" s="14"/>
      <c r="D88" s="13">
        <f>(C74+C70-D86)/D87</f>
        <v>-1.5588241451186964</v>
      </c>
    </row>
    <row r="89" spans="1:8" x14ac:dyDescent="0.35">
      <c r="A89" s="3" t="s">
        <v>32</v>
      </c>
      <c r="B89" s="12"/>
      <c r="C89" s="11"/>
      <c r="D89" s="7">
        <f>((C74-C70)/4)+((C75-C69)/6.6)</f>
        <v>1.4666191324205662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-5.1607982382664182E-3</v>
      </c>
    </row>
    <row r="91" spans="1:8" x14ac:dyDescent="0.35">
      <c r="A91" s="3" t="s">
        <v>30</v>
      </c>
      <c r="B91" s="9"/>
      <c r="C91" s="8"/>
      <c r="D91" s="7">
        <f>(C74-C69)/(2.44*(C73-C71))</f>
        <v>0.72928780441722441</v>
      </c>
    </row>
    <row r="92" spans="1:8" x14ac:dyDescent="0.35">
      <c r="A92" s="6" t="s">
        <v>29</v>
      </c>
      <c r="B92" s="6"/>
      <c r="C92" s="5"/>
      <c r="D92" s="7">
        <f>(C70+C72+C74)/3</f>
        <v>-2.3015380016488058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-2.3199754740480123</v>
      </c>
    </row>
    <row r="95" spans="1:8" x14ac:dyDescent="0.35">
      <c r="A95" s="2" t="s">
        <v>9</v>
      </c>
      <c r="B95" s="2"/>
      <c r="C95" s="2"/>
      <c r="D95" s="1">
        <f>100-E23</f>
        <v>1.9344503098176347</v>
      </c>
    </row>
    <row r="96" spans="1:8" x14ac:dyDescent="0.35">
      <c r="A96" s="2" t="s">
        <v>8</v>
      </c>
      <c r="B96" s="2"/>
      <c r="C96" s="2"/>
      <c r="D96" s="1">
        <f>100-E30</f>
        <v>-14.348698765816479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MAY210715_2_no_aggr</v>
      </c>
      <c r="E2" s="169"/>
      <c r="G2" s="109" t="s">
        <v>90</v>
      </c>
      <c r="H2" s="108" t="str">
        <f ca="1">D2</f>
        <v>MAY210715_2_no_aggr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501.57860714265337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67" t="e">
        <f t="shared" si="6"/>
        <v>#DIV/0!</v>
      </c>
      <c r="T12" s="66" t="e">
        <f t="shared" si="6"/>
        <v>#DIV/0!</v>
      </c>
      <c r="U12" s="65" t="e">
        <f t="shared" si="6"/>
        <v>#DIV/0!</v>
      </c>
      <c r="V12" s="66" t="e">
        <f t="shared" si="6"/>
        <v>#DIV/0!</v>
      </c>
      <c r="W12" s="66" t="e">
        <f t="shared" si="6"/>
        <v>#DIV/0!</v>
      </c>
      <c r="X12" s="66">
        <v>0</v>
      </c>
      <c r="Y12" s="66" t="e">
        <f t="shared" si="6"/>
        <v>#DIV/0!</v>
      </c>
      <c r="Z12" s="6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23.04</v>
      </c>
      <c r="D13" s="55">
        <f t="shared" si="2"/>
        <v>4.5934973445642227</v>
      </c>
      <c r="E13" s="54">
        <f>SUM(D7:D13)</f>
        <v>4.5934973445642227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23.04</v>
      </c>
      <c r="M13" s="60">
        <v>0</v>
      </c>
      <c r="N13" s="60">
        <v>0</v>
      </c>
      <c r="O13" s="60">
        <v>0</v>
      </c>
      <c r="P13" s="50">
        <f>SUM(H13:O13)</f>
        <v>23.04</v>
      </c>
      <c r="R13" s="48">
        <f t="shared" si="5"/>
        <v>-4.5</v>
      </c>
      <c r="S13" s="67">
        <f t="shared" si="6"/>
        <v>0</v>
      </c>
      <c r="T13" s="66">
        <f t="shared" si="6"/>
        <v>0</v>
      </c>
      <c r="U13" s="65">
        <f t="shared" si="6"/>
        <v>0</v>
      </c>
      <c r="V13" s="66">
        <f t="shared" si="6"/>
        <v>0</v>
      </c>
      <c r="W13" s="66">
        <f t="shared" si="6"/>
        <v>100</v>
      </c>
      <c r="X13" s="66">
        <f>100*(M13/$P13)</f>
        <v>0</v>
      </c>
      <c r="Y13" s="66">
        <f t="shared" si="6"/>
        <v>0</v>
      </c>
      <c r="Z13" s="65">
        <f t="shared" si="6"/>
        <v>0</v>
      </c>
      <c r="AA13" s="49">
        <f t="shared" si="7"/>
        <v>100</v>
      </c>
      <c r="AC13" s="48">
        <f t="shared" si="8"/>
        <v>-4.5</v>
      </c>
      <c r="AD13" s="47">
        <f t="shared" si="9"/>
        <v>0</v>
      </c>
      <c r="AE13" s="46">
        <f t="shared" si="9"/>
        <v>0</v>
      </c>
      <c r="AF13" s="45">
        <f t="shared" si="9"/>
        <v>0</v>
      </c>
      <c r="AG13" s="47">
        <f t="shared" si="9"/>
        <v>0</v>
      </c>
      <c r="AH13" s="46">
        <f t="shared" si="9"/>
        <v>100</v>
      </c>
      <c r="AI13" s="46">
        <f t="shared" si="9"/>
        <v>0</v>
      </c>
      <c r="AJ13" s="46">
        <f t="shared" si="9"/>
        <v>0</v>
      </c>
      <c r="AK13" s="45">
        <f t="shared" si="9"/>
        <v>0</v>
      </c>
      <c r="AL13" s="44">
        <f t="shared" si="10"/>
        <v>100</v>
      </c>
    </row>
    <row r="14" spans="1:38" x14ac:dyDescent="0.35">
      <c r="A14" s="58" t="s">
        <v>63</v>
      </c>
      <c r="B14" s="57">
        <v>-4</v>
      </c>
      <c r="C14" s="62">
        <v>32.735844924533879</v>
      </c>
      <c r="D14" s="55">
        <f t="shared" si="2"/>
        <v>6.5265632262548863</v>
      </c>
      <c r="E14" s="54">
        <f>SUM(D8:D14)</f>
        <v>11.12006057081911</v>
      </c>
      <c r="G14" s="48">
        <f t="shared" si="3"/>
        <v>-4</v>
      </c>
      <c r="H14" s="61">
        <v>8.5602929860905572</v>
      </c>
      <c r="I14" s="60">
        <v>24.175551938443327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32.735844924533886</v>
      </c>
      <c r="R14" s="48">
        <f t="shared" si="5"/>
        <v>-4</v>
      </c>
      <c r="S14" s="67">
        <f t="shared" si="6"/>
        <v>26.149601471489877</v>
      </c>
      <c r="T14" s="66">
        <f t="shared" si="6"/>
        <v>73.850398528510112</v>
      </c>
      <c r="U14" s="65">
        <f t="shared" si="6"/>
        <v>0</v>
      </c>
      <c r="V14" s="66">
        <f t="shared" si="6"/>
        <v>0</v>
      </c>
      <c r="W14" s="66">
        <f t="shared" si="6"/>
        <v>0</v>
      </c>
      <c r="X14" s="66">
        <f t="shared" si="6"/>
        <v>0</v>
      </c>
      <c r="Y14" s="66">
        <f t="shared" si="6"/>
        <v>0</v>
      </c>
      <c r="Z14" s="65">
        <f t="shared" si="6"/>
        <v>0</v>
      </c>
      <c r="AA14" s="49">
        <f t="shared" si="7"/>
        <v>99.999999999999986</v>
      </c>
      <c r="AC14" s="48">
        <f t="shared" si="8"/>
        <v>-4</v>
      </c>
      <c r="AD14" s="47">
        <f t="shared" si="9"/>
        <v>26.149601471489881</v>
      </c>
      <c r="AE14" s="46">
        <f t="shared" si="9"/>
        <v>73.850398528510127</v>
      </c>
      <c r="AF14" s="45">
        <f t="shared" si="9"/>
        <v>0</v>
      </c>
      <c r="AG14" s="47">
        <f t="shared" si="9"/>
        <v>0</v>
      </c>
      <c r="AH14" s="46">
        <f t="shared" si="9"/>
        <v>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43.35</v>
      </c>
      <c r="D15" s="55">
        <f t="shared" si="2"/>
        <v>8.6427131027282584</v>
      </c>
      <c r="E15" s="54">
        <f>SUM(D6:D15)</f>
        <v>19.762773673547368</v>
      </c>
      <c r="G15" s="48">
        <f t="shared" si="3"/>
        <v>-3.5</v>
      </c>
      <c r="H15" s="61">
        <v>9.5742946345975977</v>
      </c>
      <c r="I15" s="60">
        <v>18.376630434782612</v>
      </c>
      <c r="J15" s="59">
        <v>0</v>
      </c>
      <c r="K15" s="60">
        <v>8.3311401480111034</v>
      </c>
      <c r="L15" s="60">
        <v>7.0679347826086962</v>
      </c>
      <c r="M15" s="60">
        <v>0</v>
      </c>
      <c r="N15" s="60">
        <v>0</v>
      </c>
      <c r="O15" s="59">
        <v>0</v>
      </c>
      <c r="P15" s="50">
        <f t="shared" si="4"/>
        <v>43.350000000000009</v>
      </c>
      <c r="R15" s="48">
        <f t="shared" si="5"/>
        <v>-3.5</v>
      </c>
      <c r="S15" s="67">
        <f t="shared" si="6"/>
        <v>22.086031452358927</v>
      </c>
      <c r="T15" s="66">
        <f t="shared" si="6"/>
        <v>42.391304347826086</v>
      </c>
      <c r="U15" s="65">
        <f t="shared" si="6"/>
        <v>0</v>
      </c>
      <c r="V15" s="66">
        <f t="shared" si="6"/>
        <v>19.218316373728033</v>
      </c>
      <c r="W15" s="66">
        <f t="shared" si="6"/>
        <v>16.304347826086953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22.086031452358931</v>
      </c>
      <c r="AE15" s="66">
        <f t="shared" ref="AE15:AI33" si="12">T15*100/(SUM($S15:$W15)+SUM($Y15:$Z15))</f>
        <v>42.391304347826093</v>
      </c>
      <c r="AF15" s="65">
        <f t="shared" si="12"/>
        <v>0</v>
      </c>
      <c r="AG15" s="67">
        <f t="shared" si="12"/>
        <v>19.218316373728033</v>
      </c>
      <c r="AH15" s="66">
        <f t="shared" si="12"/>
        <v>16.304347826086953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34.5</v>
      </c>
      <c r="D16" s="55">
        <f t="shared" si="2"/>
        <v>6.8782837841781994</v>
      </c>
      <c r="E16" s="54">
        <f>SUM(D6:D16)</f>
        <v>26.641057457725566</v>
      </c>
      <c r="G16" s="48">
        <f t="shared" si="3"/>
        <v>-3</v>
      </c>
      <c r="H16" s="61">
        <v>8.6325196163905833</v>
      </c>
      <c r="I16" s="60">
        <v>14.187009590235398</v>
      </c>
      <c r="J16" s="59">
        <v>0</v>
      </c>
      <c r="K16" s="60">
        <v>3.7397558849171757</v>
      </c>
      <c r="L16" s="60">
        <v>7.9407149084568447</v>
      </c>
      <c r="M16" s="60">
        <v>0</v>
      </c>
      <c r="N16" s="60">
        <v>0</v>
      </c>
      <c r="O16" s="59">
        <v>0</v>
      </c>
      <c r="P16" s="50">
        <f t="shared" si="4"/>
        <v>34.5</v>
      </c>
      <c r="R16" s="48">
        <f t="shared" si="5"/>
        <v>-3</v>
      </c>
      <c r="S16" s="67">
        <f t="shared" si="6"/>
        <v>25.021795989537921</v>
      </c>
      <c r="T16" s="66">
        <f t="shared" si="6"/>
        <v>41.121766928218541</v>
      </c>
      <c r="U16" s="65">
        <f t="shared" si="6"/>
        <v>0</v>
      </c>
      <c r="V16" s="66">
        <f t="shared" si="6"/>
        <v>10.839872130194713</v>
      </c>
      <c r="W16" s="66">
        <f t="shared" si="6"/>
        <v>23.016564952048824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1"/>
        <v>25.021795989537917</v>
      </c>
      <c r="AE16" s="66">
        <f t="shared" si="12"/>
        <v>41.121766928218534</v>
      </c>
      <c r="AF16" s="65">
        <f t="shared" si="12"/>
        <v>0</v>
      </c>
      <c r="AG16" s="67">
        <f t="shared" si="12"/>
        <v>10.839872130194712</v>
      </c>
      <c r="AH16" s="66">
        <f t="shared" si="12"/>
        <v>23.016564952048821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99.999999999999986</v>
      </c>
    </row>
    <row r="17" spans="1:38" x14ac:dyDescent="0.35">
      <c r="A17" s="71" t="s">
        <v>60</v>
      </c>
      <c r="B17" s="57">
        <v>-2.5</v>
      </c>
      <c r="C17" s="62">
        <v>56.730249183708544</v>
      </c>
      <c r="D17" s="55">
        <f t="shared" si="2"/>
        <v>11.310340667614231</v>
      </c>
      <c r="E17" s="54">
        <f>SUM(D6:D17)</f>
        <v>37.951398125339793</v>
      </c>
      <c r="G17" s="48">
        <f t="shared" si="3"/>
        <v>-2.5</v>
      </c>
      <c r="H17" s="61">
        <v>11.657996219281662</v>
      </c>
      <c r="I17" s="60">
        <v>30.274796356762327</v>
      </c>
      <c r="J17" s="59">
        <v>0.58989860800824878</v>
      </c>
      <c r="K17" s="60">
        <v>3.3094311737411926</v>
      </c>
      <c r="L17" s="60">
        <v>10.898126825915105</v>
      </c>
      <c r="M17" s="60">
        <v>0</v>
      </c>
      <c r="N17" s="60">
        <v>0</v>
      </c>
      <c r="O17" s="59">
        <v>0</v>
      </c>
      <c r="P17" s="50">
        <f t="shared" si="4"/>
        <v>56.730249183708537</v>
      </c>
      <c r="R17" s="48">
        <f t="shared" si="5"/>
        <v>-2.5</v>
      </c>
      <c r="S17" s="67">
        <f t="shared" si="6"/>
        <v>20.549876630243215</v>
      </c>
      <c r="T17" s="66">
        <f t="shared" si="6"/>
        <v>53.366231935142757</v>
      </c>
      <c r="U17" s="65">
        <f t="shared" si="6"/>
        <v>1.0398308071906943</v>
      </c>
      <c r="V17" s="66">
        <f t="shared" si="6"/>
        <v>5.8336270708494888</v>
      </c>
      <c r="W17" s="66">
        <f t="shared" si="6"/>
        <v>19.210433556573847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20.549876630243215</v>
      </c>
      <c r="AE17" s="66">
        <f t="shared" si="12"/>
        <v>53.366231935142757</v>
      </c>
      <c r="AF17" s="65">
        <f t="shared" si="12"/>
        <v>1.0398308071906943</v>
      </c>
      <c r="AG17" s="67">
        <f t="shared" si="12"/>
        <v>5.8336270708494888</v>
      </c>
      <c r="AH17" s="66">
        <f t="shared" si="12"/>
        <v>19.210433556573847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55.832513034410844</v>
      </c>
      <c r="D18" s="55">
        <f t="shared" si="2"/>
        <v>11.131358522739305</v>
      </c>
      <c r="E18" s="54">
        <f>SUM(D6:D18)</f>
        <v>49.082756648079098</v>
      </c>
      <c r="G18" s="48">
        <f t="shared" si="3"/>
        <v>-2</v>
      </c>
      <c r="H18" s="61">
        <v>6.9766075773375045</v>
      </c>
      <c r="I18" s="60">
        <v>34.647208898157807</v>
      </c>
      <c r="J18" s="59">
        <v>1.238102189781022</v>
      </c>
      <c r="K18" s="60">
        <v>3.0264720194647206</v>
      </c>
      <c r="L18" s="60">
        <v>9.9441223496697955</v>
      </c>
      <c r="M18" s="60">
        <v>0</v>
      </c>
      <c r="N18" s="60">
        <v>0</v>
      </c>
      <c r="O18" s="59">
        <v>0</v>
      </c>
      <c r="P18" s="50">
        <f t="shared" si="4"/>
        <v>55.832513034410852</v>
      </c>
      <c r="R18" s="48">
        <f t="shared" si="5"/>
        <v>-2</v>
      </c>
      <c r="S18" s="67">
        <f t="shared" si="6"/>
        <v>12.495600140795492</v>
      </c>
      <c r="T18" s="66">
        <f t="shared" si="6"/>
        <v>62.055614220344943</v>
      </c>
      <c r="U18" s="65">
        <f t="shared" si="6"/>
        <v>2.2175290390707496</v>
      </c>
      <c r="V18" s="66">
        <f t="shared" si="6"/>
        <v>5.4206265399507219</v>
      </c>
      <c r="W18" s="66">
        <f t="shared" si="6"/>
        <v>17.810630059838083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12.495600140795494</v>
      </c>
      <c r="AE18" s="66">
        <f t="shared" si="12"/>
        <v>62.055614220344943</v>
      </c>
      <c r="AF18" s="65">
        <f t="shared" si="12"/>
        <v>2.2175290390707496</v>
      </c>
      <c r="AG18" s="67">
        <f t="shared" si="12"/>
        <v>5.4206265399507219</v>
      </c>
      <c r="AH18" s="66">
        <f t="shared" si="12"/>
        <v>17.810630059838083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56.84</v>
      </c>
      <c r="D19" s="55">
        <f t="shared" si="2"/>
        <v>11.33222174761417</v>
      </c>
      <c r="E19" s="54">
        <f>SUM(D6:D19)</f>
        <v>60.414978395693268</v>
      </c>
      <c r="G19" s="48">
        <f t="shared" si="3"/>
        <v>-1.5</v>
      </c>
      <c r="H19" s="61">
        <v>7.3239215686274521</v>
      </c>
      <c r="I19" s="60">
        <v>34.868235294117653</v>
      </c>
      <c r="J19" s="59">
        <v>0.35823529411764704</v>
      </c>
      <c r="K19" s="60">
        <v>1.4329411764705882</v>
      </c>
      <c r="L19" s="60">
        <v>12.856666666666667</v>
      </c>
      <c r="M19" s="60">
        <v>0</v>
      </c>
      <c r="N19" s="60">
        <v>0</v>
      </c>
      <c r="O19" s="59">
        <v>0</v>
      </c>
      <c r="P19" s="50">
        <f t="shared" si="4"/>
        <v>56.840000000000011</v>
      </c>
      <c r="R19" s="48">
        <f t="shared" si="5"/>
        <v>-1.5</v>
      </c>
      <c r="S19" s="67">
        <f t="shared" si="6"/>
        <v>12.885154061624648</v>
      </c>
      <c r="T19" s="66">
        <f t="shared" si="6"/>
        <v>61.344537815126053</v>
      </c>
      <c r="U19" s="65">
        <f t="shared" si="6"/>
        <v>0.630252100840336</v>
      </c>
      <c r="V19" s="66">
        <f t="shared" si="6"/>
        <v>2.521008403361344</v>
      </c>
      <c r="W19" s="66">
        <f t="shared" si="6"/>
        <v>22.619047619047617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100.00000000000001</v>
      </c>
      <c r="AC19" s="48">
        <f t="shared" si="8"/>
        <v>-1.5</v>
      </c>
      <c r="AD19" s="67">
        <f t="shared" si="11"/>
        <v>12.885154061624647</v>
      </c>
      <c r="AE19" s="66">
        <f t="shared" si="12"/>
        <v>61.344537815126039</v>
      </c>
      <c r="AF19" s="65">
        <f t="shared" si="12"/>
        <v>0.63025210084033589</v>
      </c>
      <c r="AG19" s="67">
        <f t="shared" si="12"/>
        <v>2.5210084033613436</v>
      </c>
      <c r="AH19" s="66">
        <f t="shared" si="12"/>
        <v>22.61904761904761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99.999999999999972</v>
      </c>
    </row>
    <row r="20" spans="1:38" x14ac:dyDescent="0.35">
      <c r="A20" s="58" t="s">
        <v>57</v>
      </c>
      <c r="B20" s="57">
        <v>-1</v>
      </c>
      <c r="C20" s="62">
        <v>47.37</v>
      </c>
      <c r="D20" s="55">
        <f t="shared" si="2"/>
        <v>9.4441826914933706</v>
      </c>
      <c r="E20" s="54">
        <f>SUM(D6:D20)</f>
        <v>69.859161087186635</v>
      </c>
      <c r="G20" s="48">
        <f t="shared" si="3"/>
        <v>-1</v>
      </c>
      <c r="H20" s="61">
        <v>6.1199496644295293</v>
      </c>
      <c r="I20" s="60">
        <v>31.474026845637578</v>
      </c>
      <c r="J20" s="59">
        <v>0.47687919463087236</v>
      </c>
      <c r="K20" s="60">
        <v>3.179194630872483</v>
      </c>
      <c r="L20" s="60">
        <v>6.1199496644295293</v>
      </c>
      <c r="M20" s="60">
        <v>0</v>
      </c>
      <c r="N20" s="60">
        <v>0</v>
      </c>
      <c r="O20" s="59">
        <v>0</v>
      </c>
      <c r="P20" s="50">
        <f t="shared" si="4"/>
        <v>47.36999999999999</v>
      </c>
      <c r="R20" s="48">
        <f t="shared" si="5"/>
        <v>-1</v>
      </c>
      <c r="S20" s="67">
        <f t="shared" si="6"/>
        <v>12.919463087248323</v>
      </c>
      <c r="T20" s="66">
        <f t="shared" si="6"/>
        <v>66.442953020134226</v>
      </c>
      <c r="U20" s="65">
        <f t="shared" si="6"/>
        <v>1.006711409395973</v>
      </c>
      <c r="V20" s="66">
        <f t="shared" si="6"/>
        <v>6.7114093959731553</v>
      </c>
      <c r="W20" s="66">
        <f t="shared" si="6"/>
        <v>12.919463087248323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99.999999999999986</v>
      </c>
      <c r="AC20" s="48">
        <f t="shared" si="8"/>
        <v>-1</v>
      </c>
      <c r="AD20" s="67">
        <f t="shared" si="11"/>
        <v>12.919463087248324</v>
      </c>
      <c r="AE20" s="66">
        <f t="shared" si="12"/>
        <v>66.44295302013424</v>
      </c>
      <c r="AF20" s="65">
        <f t="shared" si="12"/>
        <v>1.0067114093959733</v>
      </c>
      <c r="AG20" s="67">
        <f t="shared" si="12"/>
        <v>6.7114093959731562</v>
      </c>
      <c r="AH20" s="66">
        <f t="shared" si="12"/>
        <v>12.919463087248324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33.24</v>
      </c>
      <c r="D21" s="55">
        <f t="shared" si="2"/>
        <v>6.6270768981473438</v>
      </c>
      <c r="E21" s="54">
        <f>SUM(D6:D21)</f>
        <v>76.486237985333986</v>
      </c>
      <c r="G21" s="70">
        <f t="shared" si="3"/>
        <v>-0.5</v>
      </c>
      <c r="H21" s="53">
        <v>2.5358350515463921</v>
      </c>
      <c r="I21" s="52">
        <v>24.947134020618563</v>
      </c>
      <c r="J21" s="51">
        <v>6.8536082474226809E-2</v>
      </c>
      <c r="K21" s="52">
        <v>1.5077938144329899</v>
      </c>
      <c r="L21" s="52">
        <v>4.1807010309278363</v>
      </c>
      <c r="M21" s="60">
        <v>0</v>
      </c>
      <c r="N21" s="52">
        <v>0</v>
      </c>
      <c r="O21" s="51">
        <v>0</v>
      </c>
      <c r="P21" s="69">
        <f t="shared" si="4"/>
        <v>33.240000000000009</v>
      </c>
      <c r="Q21" s="68"/>
      <c r="R21" s="48">
        <f t="shared" si="5"/>
        <v>-0.5</v>
      </c>
      <c r="S21" s="67">
        <f t="shared" si="6"/>
        <v>7.628865979381442</v>
      </c>
      <c r="T21" s="66">
        <f t="shared" si="6"/>
        <v>75.051546391752581</v>
      </c>
      <c r="U21" s="65">
        <f t="shared" si="6"/>
        <v>0.20618556701030924</v>
      </c>
      <c r="V21" s="66">
        <f t="shared" si="6"/>
        <v>4.5360824742268031</v>
      </c>
      <c r="W21" s="66">
        <f t="shared" si="6"/>
        <v>12.577319587628867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7.628865979381442</v>
      </c>
      <c r="AE21" s="66">
        <f t="shared" si="12"/>
        <v>75.051546391752581</v>
      </c>
      <c r="AF21" s="65">
        <f t="shared" si="12"/>
        <v>0.20618556701030927</v>
      </c>
      <c r="AG21" s="67">
        <f t="shared" si="12"/>
        <v>4.5360824742268031</v>
      </c>
      <c r="AH21" s="66">
        <f t="shared" si="12"/>
        <v>12.577319587628867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23.71</v>
      </c>
      <c r="D22" s="55">
        <f t="shared" si="2"/>
        <v>4.7270756093584092</v>
      </c>
      <c r="E22" s="54">
        <f>SUM(D6:D22)</f>
        <v>81.213313594692394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17.54</v>
      </c>
      <c r="D23" s="55">
        <f t="shared" si="2"/>
        <v>3.4969593499850897</v>
      </c>
      <c r="E23" s="54">
        <f>SUM(D6:D23)</f>
        <v>84.710272944677484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13.54</v>
      </c>
      <c r="D24" s="55">
        <f t="shared" si="2"/>
        <v>2.6994771721093569</v>
      </c>
      <c r="E24" s="54">
        <f>SUM(D6:D24)</f>
        <v>87.409750116786839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8.9600000000000009</v>
      </c>
      <c r="D25" s="55">
        <f t="shared" si="2"/>
        <v>1.7863600784416425</v>
      </c>
      <c r="E25" s="54">
        <f>SUM(D6:D25)</f>
        <v>89.196110195228485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8.31</v>
      </c>
      <c r="D26" s="55">
        <f t="shared" si="2"/>
        <v>1.6567692245368359</v>
      </c>
      <c r="E26" s="54">
        <f>SUM(D6:D26)</f>
        <v>90.852879419765316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5.54</v>
      </c>
      <c r="D27" s="55">
        <f t="shared" si="2"/>
        <v>1.1045128163578906</v>
      </c>
      <c r="E27" s="54">
        <f>SUM(D7:D27)</f>
        <v>91.957392236123212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8.06</v>
      </c>
      <c r="D28" s="55">
        <f t="shared" si="2"/>
        <v>1.6069265884196025</v>
      </c>
      <c r="E28" s="54">
        <f>SUM(D7:D28)</f>
        <v>93.564318824542809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17.04</v>
      </c>
      <c r="D29" s="55">
        <f t="shared" si="2"/>
        <v>3.3972740777506236</v>
      </c>
      <c r="E29" s="54">
        <f>SUM(D7:D29)</f>
        <v>96.961592902293432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9.1</v>
      </c>
      <c r="D30" s="55">
        <f t="shared" si="2"/>
        <v>1.814271954667293</v>
      </c>
      <c r="E30" s="54">
        <f>SUM(D7:D30)</f>
        <v>98.775864856960723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6.14</v>
      </c>
      <c r="D31" s="55">
        <f t="shared" si="2"/>
        <v>1.2241351430392504</v>
      </c>
      <c r="E31" s="54">
        <f>SUM(D7:D31)</f>
        <v>99.999999999999972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99.999999999999972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99.999999999999972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61.381417318301281</v>
      </c>
      <c r="I34">
        <f t="shared" ref="I34:O34" si="14">SUM(I7:I33)</f>
        <v>212.95059337875526</v>
      </c>
      <c r="J34">
        <f t="shared" si="14"/>
        <v>2.7316513690120172</v>
      </c>
      <c r="K34">
        <f t="shared" si="14"/>
        <v>24.526728847910253</v>
      </c>
      <c r="L34">
        <f t="shared" si="14"/>
        <v>82.048216228674477</v>
      </c>
      <c r="M34">
        <f t="shared" si="14"/>
        <v>0</v>
      </c>
      <c r="N34">
        <f t="shared" si="14"/>
        <v>0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15"/>
    </row>
    <row r="57" spans="11:11" x14ac:dyDescent="0.35">
      <c r="K57" s="115"/>
    </row>
    <row r="58" spans="11:11" x14ac:dyDescent="0.35">
      <c r="K58" s="115"/>
    </row>
    <row r="59" spans="11:11" x14ac:dyDescent="0.35">
      <c r="K59" s="115"/>
    </row>
    <row r="60" spans="11:11" x14ac:dyDescent="0.35">
      <c r="K60" s="115"/>
    </row>
    <row r="61" spans="11:11" x14ac:dyDescent="0.35">
      <c r="K61" s="115"/>
    </row>
    <row r="62" spans="11:11" x14ac:dyDescent="0.35">
      <c r="K62" s="115"/>
    </row>
    <row r="63" spans="11:11" x14ac:dyDescent="0.35">
      <c r="K63" s="115"/>
    </row>
    <row r="64" spans="11:11" x14ac:dyDescent="0.35">
      <c r="K64" s="115"/>
    </row>
    <row r="65" spans="1:16" x14ac:dyDescent="0.35">
      <c r="K65" s="115"/>
    </row>
    <row r="66" spans="1:16" x14ac:dyDescent="0.35">
      <c r="K66" s="115"/>
    </row>
    <row r="67" spans="1:16" x14ac:dyDescent="0.35">
      <c r="A67" s="5" t="s">
        <v>27</v>
      </c>
      <c r="B67" s="26"/>
      <c r="C67" s="2"/>
      <c r="D67" s="2"/>
      <c r="K67" s="115"/>
    </row>
    <row r="68" spans="1:16" x14ac:dyDescent="0.35">
      <c r="A68" s="25" t="s">
        <v>42</v>
      </c>
      <c r="B68" s="25"/>
      <c r="C68" s="2"/>
      <c r="D68" s="2"/>
      <c r="K68" s="115"/>
    </row>
    <row r="69" spans="1:16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-4.4688578321128869</v>
      </c>
      <c r="D69" s="2"/>
      <c r="K69" s="115"/>
    </row>
    <row r="70" spans="1:16" x14ac:dyDescent="0.35">
      <c r="A70" s="24" t="s">
        <v>41</v>
      </c>
      <c r="B70" s="23">
        <v>16</v>
      </c>
      <c r="C70" s="18">
        <f t="shared" si="15"/>
        <v>-3.7176847495006844</v>
      </c>
      <c r="D70" s="2"/>
      <c r="K70" s="115"/>
    </row>
    <row r="71" spans="1:16" x14ac:dyDescent="0.35">
      <c r="A71" s="24" t="s">
        <v>41</v>
      </c>
      <c r="B71" s="23">
        <v>25</v>
      </c>
      <c r="C71" s="18">
        <f t="shared" si="15"/>
        <v>-3.1192926541865296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5"/>
        <v>-1.9595294121334144</v>
      </c>
      <c r="D72" s="2"/>
    </row>
    <row r="73" spans="1:16" x14ac:dyDescent="0.35">
      <c r="A73" s="24" t="s">
        <v>41</v>
      </c>
      <c r="B73" s="23">
        <v>75</v>
      </c>
      <c r="C73" s="18">
        <f t="shared" si="15"/>
        <v>-0.61213375128855652</v>
      </c>
      <c r="D73" s="2"/>
    </row>
    <row r="74" spans="1:16" x14ac:dyDescent="0.35">
      <c r="A74" s="24" t="s">
        <v>41</v>
      </c>
      <c r="B74" s="23">
        <v>84</v>
      </c>
      <c r="C74" s="18">
        <f t="shared" si="15"/>
        <v>0.39844420915551781</v>
      </c>
      <c r="D74" s="2"/>
    </row>
    <row r="75" spans="1:16" x14ac:dyDescent="0.35">
      <c r="A75" s="24" t="s">
        <v>41</v>
      </c>
      <c r="B75" s="23">
        <v>95</v>
      </c>
      <c r="C75" s="18">
        <f t="shared" si="15"/>
        <v>3.2112989918681762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69.859161087186635</v>
      </c>
    </row>
    <row r="78" spans="1:16" x14ac:dyDescent="0.35">
      <c r="A78" s="20" t="s">
        <v>39</v>
      </c>
      <c r="B78">
        <f>SUM(C11:C20)/SUM(C7:C33)</f>
        <v>0.6985916108718665</v>
      </c>
      <c r="D78" s="19" t="s">
        <v>6</v>
      </c>
      <c r="E78" s="18">
        <f>SUM($D$21:$D$30)</f>
        <v>28.916703769774092</v>
      </c>
    </row>
    <row r="79" spans="1:16" x14ac:dyDescent="0.35">
      <c r="A79" s="20" t="s">
        <v>38</v>
      </c>
      <c r="B79">
        <f>SUM(C21:C33)/SUM(C7:C33)</f>
        <v>0.30140838912813339</v>
      </c>
      <c r="D79" s="19" t="s">
        <v>5</v>
      </c>
      <c r="E79" s="18">
        <f>SUM($D$31:$D$33)</f>
        <v>1.2241351430392504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72.21996350410177</v>
      </c>
      <c r="D81" s="16" t="s">
        <v>4</v>
      </c>
      <c r="E81">
        <f>100*SUM(H7:J33)/SUM(P7:P33)</f>
        <v>72.21996350410177</v>
      </c>
      <c r="G81" s="17" t="s">
        <v>2</v>
      </c>
      <c r="H81">
        <f>100*SUM(H7:H33)/(SUM(P7:P33)-SUM(M7:N33))</f>
        <v>15.999801942633223</v>
      </c>
    </row>
    <row r="82" spans="1:8" x14ac:dyDescent="0.35">
      <c r="A82" s="16" t="s">
        <v>0</v>
      </c>
      <c r="B82">
        <f>100*SUM(K7:L33)/SUM(P7:P33)</f>
        <v>27.78003649589823</v>
      </c>
      <c r="D82" s="16" t="s">
        <v>0</v>
      </c>
      <c r="E82">
        <f>100*SUM(K7:L33)/SUM(P7:P33)</f>
        <v>27.78003649589823</v>
      </c>
      <c r="G82" s="17" t="s">
        <v>1</v>
      </c>
      <c r="H82">
        <f>100*SUM(I7:J33)/(SUM(P7:P33)-SUM(M7:N33))</f>
        <v>56.220161561468537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27.78003649589823</v>
      </c>
    </row>
    <row r="85" spans="1:8" x14ac:dyDescent="0.35">
      <c r="A85" s="16" t="s">
        <v>36</v>
      </c>
      <c r="B85" s="2"/>
      <c r="C85" s="2"/>
      <c r="D85" s="13">
        <f>(C70+C74+C72)/3</f>
        <v>-1.7595899841595271</v>
      </c>
    </row>
    <row r="86" spans="1:8" x14ac:dyDescent="0.35">
      <c r="A86" s="14" t="s">
        <v>35</v>
      </c>
      <c r="B86" s="14"/>
      <c r="C86" s="14"/>
      <c r="D86" s="7">
        <f>C72</f>
        <v>-1.9595294121334144</v>
      </c>
    </row>
    <row r="87" spans="1:8" x14ac:dyDescent="0.35">
      <c r="A87" s="14" t="s">
        <v>34</v>
      </c>
      <c r="B87" s="14"/>
      <c r="C87" s="14"/>
      <c r="D87" s="7">
        <f>(C74-C70)/2</f>
        <v>2.0580644793281011</v>
      </c>
    </row>
    <row r="88" spans="1:8" x14ac:dyDescent="0.35">
      <c r="A88" s="15" t="s">
        <v>33</v>
      </c>
      <c r="B88" s="14"/>
      <c r="C88" s="14"/>
      <c r="D88" s="13">
        <f>(C74+C70-D86)/D87</f>
        <v>-0.6606746979354402</v>
      </c>
    </row>
    <row r="89" spans="1:8" x14ac:dyDescent="0.35">
      <c r="A89" s="3" t="s">
        <v>32</v>
      </c>
      <c r="B89" s="12"/>
      <c r="C89" s="11"/>
      <c r="D89" s="7">
        <f>((C74-C70)/4)+((C75-C69)/6.6)</f>
        <v>2.1926923645096661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0.24613314056222002</v>
      </c>
    </row>
    <row r="91" spans="1:8" x14ac:dyDescent="0.35">
      <c r="A91" s="3" t="s">
        <v>30</v>
      </c>
      <c r="B91" s="9"/>
      <c r="C91" s="8"/>
      <c r="D91" s="7">
        <f>(C74-C69)/(2.44*(C73-C71))</f>
        <v>0.79564000361001519</v>
      </c>
    </row>
    <row r="92" spans="1:8" x14ac:dyDescent="0.35">
      <c r="A92" s="6" t="s">
        <v>29</v>
      </c>
      <c r="B92" s="6"/>
      <c r="C92" s="5"/>
      <c r="D92" s="7">
        <f>(C70+C72+C74)/3</f>
        <v>-1.7595899841595273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-1.6596202701725833</v>
      </c>
    </row>
    <row r="95" spans="1:8" x14ac:dyDescent="0.35">
      <c r="A95" s="2" t="s">
        <v>9</v>
      </c>
      <c r="B95" s="2"/>
      <c r="C95" s="2"/>
      <c r="D95" s="1">
        <f>100-E23</f>
        <v>15.289727055322516</v>
      </c>
    </row>
    <row r="96" spans="1:8" x14ac:dyDescent="0.35">
      <c r="A96" s="2" t="s">
        <v>8</v>
      </c>
      <c r="B96" s="2"/>
      <c r="C96" s="2"/>
      <c r="D96" s="1">
        <f>100-E30</f>
        <v>1.2241351430392768</v>
      </c>
    </row>
    <row r="98" spans="1:3" x14ac:dyDescent="0.35">
      <c r="A98" s="17" t="s">
        <v>108</v>
      </c>
      <c r="C98" t="str">
        <f>IF(SUM(M7:N33)&gt;0,"Mixed","No Mixed")</f>
        <v>No 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MAY210715_3</v>
      </c>
      <c r="E2" s="169"/>
      <c r="G2" s="109" t="s">
        <v>90</v>
      </c>
      <c r="H2" s="108" t="str">
        <f ca="1">D2</f>
        <v>MAY210715_3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479.59000000000003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120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Xenolith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Xenolith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20">
        <v>0</v>
      </c>
      <c r="D7" s="55">
        <f t="shared" ref="D7:D31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20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20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20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20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20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20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20">
        <v>7.27</v>
      </c>
      <c r="D14" s="55">
        <f t="shared" si="2"/>
        <v>1.5158781459163033</v>
      </c>
      <c r="E14" s="54">
        <f>SUM(D8:D14)</f>
        <v>1.5158781459163033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7.27</v>
      </c>
      <c r="M14" s="60">
        <v>0</v>
      </c>
      <c r="N14" s="60">
        <v>0</v>
      </c>
      <c r="O14" s="60">
        <v>0</v>
      </c>
      <c r="P14" s="50">
        <f t="shared" si="4"/>
        <v>7.27</v>
      </c>
      <c r="R14" s="48">
        <f t="shared" si="5"/>
        <v>-4</v>
      </c>
      <c r="S14" s="47">
        <f t="shared" si="6"/>
        <v>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100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0</v>
      </c>
      <c r="AE14" s="46">
        <f t="shared" si="9"/>
        <v>0</v>
      </c>
      <c r="AF14" s="45">
        <f t="shared" si="9"/>
        <v>0</v>
      </c>
      <c r="AG14" s="47">
        <f t="shared" si="9"/>
        <v>0</v>
      </c>
      <c r="AH14" s="46">
        <f t="shared" si="9"/>
        <v>100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120">
        <v>13.39</v>
      </c>
      <c r="D15" s="55">
        <f t="shared" si="2"/>
        <v>2.7919681394524489</v>
      </c>
      <c r="E15" s="54">
        <f>SUM(D6:D15)</f>
        <v>4.3078462853687522</v>
      </c>
      <c r="G15" s="48">
        <f t="shared" si="3"/>
        <v>-3.5</v>
      </c>
      <c r="H15" s="61">
        <v>1.6348838951310862</v>
      </c>
      <c r="I15" s="60">
        <v>2.8685692883895131</v>
      </c>
      <c r="J15" s="59">
        <v>0</v>
      </c>
      <c r="K15" s="60">
        <v>8.8865468164794006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13.39</v>
      </c>
      <c r="R15" s="48">
        <f t="shared" si="5"/>
        <v>-3.5</v>
      </c>
      <c r="S15" s="67">
        <f t="shared" si="6"/>
        <v>12.209737827715355</v>
      </c>
      <c r="T15" s="66">
        <f t="shared" si="6"/>
        <v>21.423220973782772</v>
      </c>
      <c r="U15" s="65">
        <f t="shared" si="6"/>
        <v>0</v>
      </c>
      <c r="V15" s="66">
        <f t="shared" si="6"/>
        <v>66.367041198501866</v>
      </c>
      <c r="W15" s="66">
        <f t="shared" si="6"/>
        <v>0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12.209737827715355</v>
      </c>
      <c r="AE15" s="66">
        <f t="shared" ref="AE15:AI33" si="12">T15*100/(SUM($S15:$W15)+SUM($Y15:$Z15))</f>
        <v>21.423220973782772</v>
      </c>
      <c r="AF15" s="65">
        <f t="shared" si="12"/>
        <v>0</v>
      </c>
      <c r="AG15" s="67">
        <f t="shared" si="12"/>
        <v>66.367041198501866</v>
      </c>
      <c r="AH15" s="66">
        <f t="shared" si="12"/>
        <v>0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120">
        <v>25.7</v>
      </c>
      <c r="D16" s="55">
        <f t="shared" si="2"/>
        <v>5.3587439271044017</v>
      </c>
      <c r="E16" s="54">
        <f>SUM(D6:D16)</f>
        <v>9.6665902124731531</v>
      </c>
      <c r="G16" s="48">
        <f t="shared" si="3"/>
        <v>-3</v>
      </c>
      <c r="H16" s="61">
        <v>4.835644721464746</v>
      </c>
      <c r="I16" s="60">
        <v>11.873860537592522</v>
      </c>
      <c r="J16" s="59">
        <v>0</v>
      </c>
      <c r="K16" s="60">
        <v>0</v>
      </c>
      <c r="L16" s="60">
        <v>6.4074795481106372</v>
      </c>
      <c r="M16" s="60">
        <v>0</v>
      </c>
      <c r="N16" s="60">
        <v>0</v>
      </c>
      <c r="O16" s="59">
        <v>2.5830151928321001</v>
      </c>
      <c r="P16" s="50">
        <f t="shared" si="4"/>
        <v>25.700000000000003</v>
      </c>
      <c r="R16" s="48">
        <f t="shared" si="5"/>
        <v>-3</v>
      </c>
      <c r="S16" s="67">
        <f t="shared" si="6"/>
        <v>18.815738215816129</v>
      </c>
      <c r="T16" s="66">
        <f t="shared" si="6"/>
        <v>46.201791975068176</v>
      </c>
      <c r="U16" s="65">
        <f t="shared" si="6"/>
        <v>0</v>
      </c>
      <c r="V16" s="66">
        <f t="shared" si="6"/>
        <v>0</v>
      </c>
      <c r="W16" s="66">
        <f t="shared" si="6"/>
        <v>24.931827035449949</v>
      </c>
      <c r="X16" s="66">
        <f t="shared" si="6"/>
        <v>0</v>
      </c>
      <c r="Y16" s="66">
        <f t="shared" si="6"/>
        <v>0</v>
      </c>
      <c r="Z16" s="65">
        <f t="shared" si="6"/>
        <v>10.050642773665759</v>
      </c>
      <c r="AA16" s="50">
        <f t="shared" si="7"/>
        <v>100.00000000000001</v>
      </c>
      <c r="AC16" s="48">
        <f t="shared" si="8"/>
        <v>-3</v>
      </c>
      <c r="AD16" s="67">
        <f t="shared" si="11"/>
        <v>18.815738215816125</v>
      </c>
      <c r="AE16" s="66">
        <f t="shared" si="12"/>
        <v>46.201791975068168</v>
      </c>
      <c r="AF16" s="65">
        <f t="shared" si="12"/>
        <v>0</v>
      </c>
      <c r="AG16" s="67">
        <f t="shared" si="12"/>
        <v>0</v>
      </c>
      <c r="AH16" s="66">
        <f t="shared" si="12"/>
        <v>24.931827035449949</v>
      </c>
      <c r="AI16" s="66">
        <v>0</v>
      </c>
      <c r="AJ16" s="66">
        <f t="shared" si="13"/>
        <v>0</v>
      </c>
      <c r="AK16" s="65">
        <f t="shared" si="13"/>
        <v>10.050642773665757</v>
      </c>
      <c r="AL16" s="64">
        <f t="shared" si="10"/>
        <v>99.999999999999986</v>
      </c>
    </row>
    <row r="17" spans="1:38" x14ac:dyDescent="0.35">
      <c r="A17" s="71" t="s">
        <v>60</v>
      </c>
      <c r="B17" s="57">
        <v>-2.5</v>
      </c>
      <c r="C17" s="120">
        <v>80.099999999999994</v>
      </c>
      <c r="D17" s="55">
        <f t="shared" si="2"/>
        <v>16.701766091870137</v>
      </c>
      <c r="E17" s="54">
        <f>SUM(D6:D17)</f>
        <v>26.36835630434329</v>
      </c>
      <c r="G17" s="48">
        <f t="shared" si="3"/>
        <v>-2.5</v>
      </c>
      <c r="H17" s="61">
        <v>18.462685079726647</v>
      </c>
      <c r="I17" s="60">
        <v>41.863197608200451</v>
      </c>
      <c r="J17" s="59">
        <v>0</v>
      </c>
      <c r="K17" s="60">
        <v>7.606306947608199</v>
      </c>
      <c r="L17" s="60">
        <v>12.167810364464689</v>
      </c>
      <c r="M17" s="60">
        <v>0</v>
      </c>
      <c r="N17" s="60">
        <v>0</v>
      </c>
      <c r="O17" s="59">
        <v>0</v>
      </c>
      <c r="P17" s="50">
        <f t="shared" si="4"/>
        <v>80.09999999999998</v>
      </c>
      <c r="R17" s="48">
        <f t="shared" si="5"/>
        <v>-2.5</v>
      </c>
      <c r="S17" s="67">
        <f t="shared" si="6"/>
        <v>23.049544419134399</v>
      </c>
      <c r="T17" s="66">
        <f t="shared" si="6"/>
        <v>52.263667425968116</v>
      </c>
      <c r="U17" s="65">
        <f t="shared" si="6"/>
        <v>0</v>
      </c>
      <c r="V17" s="66">
        <f t="shared" si="6"/>
        <v>9.4960136674259683</v>
      </c>
      <c r="W17" s="66">
        <f t="shared" si="6"/>
        <v>15.190774487471527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1"/>
        <v>23.049544419134396</v>
      </c>
      <c r="AE17" s="66">
        <f t="shared" si="12"/>
        <v>52.263667425968109</v>
      </c>
      <c r="AF17" s="65">
        <f t="shared" si="12"/>
        <v>0</v>
      </c>
      <c r="AG17" s="67">
        <f t="shared" si="12"/>
        <v>9.4960136674259665</v>
      </c>
      <c r="AH17" s="66">
        <f t="shared" si="12"/>
        <v>15.190774487471524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20">
        <v>68.03</v>
      </c>
      <c r="D18" s="55">
        <f t="shared" si="2"/>
        <v>14.18503304906274</v>
      </c>
      <c r="E18" s="54">
        <f>SUM(D6:D18)</f>
        <v>40.553389353406033</v>
      </c>
      <c r="G18" s="48">
        <f t="shared" si="3"/>
        <v>-2</v>
      </c>
      <c r="H18" s="61">
        <v>12.533154037813278</v>
      </c>
      <c r="I18" s="60">
        <v>42.006505935805365</v>
      </c>
      <c r="J18" s="59">
        <v>0.37888612047486442</v>
      </c>
      <c r="K18" s="60">
        <v>3.8486853290341489</v>
      </c>
      <c r="L18" s="60">
        <v>9.2627685768723431</v>
      </c>
      <c r="M18" s="60">
        <v>0</v>
      </c>
      <c r="N18" s="60">
        <v>0</v>
      </c>
      <c r="O18" s="59">
        <v>0</v>
      </c>
      <c r="P18" s="50">
        <f t="shared" si="4"/>
        <v>68.03</v>
      </c>
      <c r="R18" s="48">
        <f t="shared" si="5"/>
        <v>-2</v>
      </c>
      <c r="S18" s="67">
        <f t="shared" si="6"/>
        <v>18.42298109336069</v>
      </c>
      <c r="T18" s="66">
        <f t="shared" si="6"/>
        <v>61.747032097317891</v>
      </c>
      <c r="U18" s="65">
        <f t="shared" si="6"/>
        <v>0.55693976256778532</v>
      </c>
      <c r="V18" s="66">
        <f t="shared" si="6"/>
        <v>5.657335482925399</v>
      </c>
      <c r="W18" s="66">
        <f t="shared" si="6"/>
        <v>13.615711563828226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18.42298109336069</v>
      </c>
      <c r="AE18" s="66">
        <f t="shared" si="12"/>
        <v>61.747032097317884</v>
      </c>
      <c r="AF18" s="65">
        <f t="shared" si="12"/>
        <v>0.55693976256778532</v>
      </c>
      <c r="AG18" s="67">
        <f t="shared" si="12"/>
        <v>5.657335482925399</v>
      </c>
      <c r="AH18" s="66">
        <f t="shared" si="12"/>
        <v>13.615711563828226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99.999999999999986</v>
      </c>
    </row>
    <row r="19" spans="1:38" x14ac:dyDescent="0.35">
      <c r="A19" s="58" t="s">
        <v>58</v>
      </c>
      <c r="B19" s="57">
        <v>-1.5</v>
      </c>
      <c r="C19" s="120">
        <v>64.37</v>
      </c>
      <c r="D19" s="55">
        <f t="shared" si="2"/>
        <v>13.421881190183282</v>
      </c>
      <c r="E19" s="54">
        <f>SUM(D6:D19)</f>
        <v>53.975270543589318</v>
      </c>
      <c r="G19" s="48">
        <f t="shared" si="3"/>
        <v>-1.5</v>
      </c>
      <c r="H19" s="61">
        <v>13.162165759225653</v>
      </c>
      <c r="I19" s="60">
        <v>36.176485178463402</v>
      </c>
      <c r="J19" s="59">
        <v>0.97353297035692699</v>
      </c>
      <c r="K19" s="60">
        <v>2.6869509981851185</v>
      </c>
      <c r="L19" s="60">
        <v>11.370865093768908</v>
      </c>
      <c r="M19" s="60">
        <v>0</v>
      </c>
      <c r="N19" s="60">
        <v>0</v>
      </c>
      <c r="O19" s="59">
        <v>0</v>
      </c>
      <c r="P19" s="50">
        <f t="shared" si="4"/>
        <v>64.37</v>
      </c>
      <c r="R19" s="48">
        <f t="shared" si="5"/>
        <v>-1.5</v>
      </c>
      <c r="S19" s="67">
        <f t="shared" si="6"/>
        <v>20.447670901391412</v>
      </c>
      <c r="T19" s="66">
        <f t="shared" si="6"/>
        <v>56.20084694494858</v>
      </c>
      <c r="U19" s="65">
        <f t="shared" si="6"/>
        <v>1.5124016938898974</v>
      </c>
      <c r="V19" s="66">
        <f t="shared" si="6"/>
        <v>4.1742286751361162</v>
      </c>
      <c r="W19" s="66">
        <f t="shared" si="6"/>
        <v>17.664851784633999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20.447670901391412</v>
      </c>
      <c r="AE19" s="66">
        <f t="shared" si="12"/>
        <v>56.20084694494858</v>
      </c>
      <c r="AF19" s="65">
        <f t="shared" si="12"/>
        <v>1.5124016938898976</v>
      </c>
      <c r="AG19" s="67">
        <f t="shared" si="12"/>
        <v>4.1742286751361162</v>
      </c>
      <c r="AH19" s="66">
        <f t="shared" si="12"/>
        <v>17.664851784633999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20">
        <v>54.84</v>
      </c>
      <c r="D20" s="55">
        <f t="shared" si="2"/>
        <v>11.434767196980754</v>
      </c>
      <c r="E20" s="54">
        <f>SUM(D6:D20)</f>
        <v>65.410037740570075</v>
      </c>
      <c r="G20" s="48">
        <f t="shared" si="3"/>
        <v>-1</v>
      </c>
      <c r="H20" s="61">
        <v>6.5204005006257821</v>
      </c>
      <c r="I20" s="60">
        <v>35.690613266583227</v>
      </c>
      <c r="J20" s="59">
        <v>0.54908635794743432</v>
      </c>
      <c r="K20" s="60">
        <v>2.8827033792240302</v>
      </c>
      <c r="L20" s="60">
        <v>9.197196495619524</v>
      </c>
      <c r="M20" s="60">
        <v>0</v>
      </c>
      <c r="N20" s="60">
        <v>0</v>
      </c>
      <c r="O20" s="59">
        <v>0</v>
      </c>
      <c r="P20" s="50">
        <f t="shared" si="4"/>
        <v>54.839999999999996</v>
      </c>
      <c r="R20" s="48">
        <f t="shared" si="5"/>
        <v>-1</v>
      </c>
      <c r="S20" s="67">
        <f t="shared" si="6"/>
        <v>11.889862327909887</v>
      </c>
      <c r="T20" s="66">
        <f t="shared" si="6"/>
        <v>65.081351689612021</v>
      </c>
      <c r="U20" s="65">
        <f t="shared" si="6"/>
        <v>1.0012515644555695</v>
      </c>
      <c r="V20" s="66">
        <f t="shared" si="6"/>
        <v>5.2565707133917403</v>
      </c>
      <c r="W20" s="66">
        <f t="shared" si="6"/>
        <v>16.770963704630791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11.889862327909887</v>
      </c>
      <c r="AE20" s="66">
        <f t="shared" si="12"/>
        <v>65.081351689612021</v>
      </c>
      <c r="AF20" s="65">
        <f t="shared" si="12"/>
        <v>1.0012515644555695</v>
      </c>
      <c r="AG20" s="67">
        <f t="shared" si="12"/>
        <v>5.2565707133917412</v>
      </c>
      <c r="AH20" s="66">
        <f t="shared" si="12"/>
        <v>16.770963704630791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20">
        <v>41.63</v>
      </c>
      <c r="D21" s="55">
        <f t="shared" si="2"/>
        <v>8.6803311161617209</v>
      </c>
      <c r="E21" s="54">
        <f>SUM(D6:D21)</f>
        <v>74.0903688567318</v>
      </c>
      <c r="G21" s="70">
        <f t="shared" si="3"/>
        <v>-0.5</v>
      </c>
      <c r="H21" s="53">
        <v>4.1240934579439266</v>
      </c>
      <c r="I21" s="52">
        <v>26.378635514018697</v>
      </c>
      <c r="J21" s="51">
        <v>0.77813084112149544</v>
      </c>
      <c r="K21" s="52">
        <v>2.3343925233644862</v>
      </c>
      <c r="L21" s="52">
        <v>7.936934579439253</v>
      </c>
      <c r="M21" s="52">
        <v>0</v>
      </c>
      <c r="N21" s="52">
        <v>0</v>
      </c>
      <c r="O21" s="51">
        <v>7.7813084112149544E-2</v>
      </c>
      <c r="P21" s="69">
        <f t="shared" si="4"/>
        <v>41.63000000000001</v>
      </c>
      <c r="Q21" s="68"/>
      <c r="R21" s="48">
        <f t="shared" si="5"/>
        <v>-0.5</v>
      </c>
      <c r="S21" s="67">
        <f t="shared" si="6"/>
        <v>9.9065420560747679</v>
      </c>
      <c r="T21" s="66">
        <f t="shared" si="6"/>
        <v>63.364485981308412</v>
      </c>
      <c r="U21" s="65">
        <f t="shared" si="6"/>
        <v>1.8691588785046727</v>
      </c>
      <c r="V21" s="66">
        <f t="shared" si="6"/>
        <v>5.6074766355140175</v>
      </c>
      <c r="W21" s="66">
        <f t="shared" si="6"/>
        <v>19.065420560747661</v>
      </c>
      <c r="X21" s="66">
        <f t="shared" si="6"/>
        <v>0</v>
      </c>
      <c r="Y21" s="66">
        <f t="shared" si="6"/>
        <v>0</v>
      </c>
      <c r="Z21" s="65">
        <f t="shared" si="6"/>
        <v>0.18691588785046728</v>
      </c>
      <c r="AA21" s="50">
        <f t="shared" si="7"/>
        <v>100</v>
      </c>
      <c r="AC21" s="48">
        <f t="shared" si="8"/>
        <v>-0.5</v>
      </c>
      <c r="AD21" s="67">
        <f t="shared" si="11"/>
        <v>9.9065420560747679</v>
      </c>
      <c r="AE21" s="66">
        <f t="shared" si="12"/>
        <v>63.36448598130842</v>
      </c>
      <c r="AF21" s="65">
        <f t="shared" si="12"/>
        <v>1.8691588785046727</v>
      </c>
      <c r="AG21" s="67">
        <f t="shared" si="12"/>
        <v>5.6074766355140175</v>
      </c>
      <c r="AH21" s="66">
        <f t="shared" si="12"/>
        <v>19.065420560747661</v>
      </c>
      <c r="AI21" s="66">
        <v>0</v>
      </c>
      <c r="AJ21" s="66">
        <f t="shared" si="13"/>
        <v>0</v>
      </c>
      <c r="AK21" s="65">
        <f t="shared" si="13"/>
        <v>0.18691588785046728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20">
        <v>29.7</v>
      </c>
      <c r="D22" s="55">
        <f t="shared" si="2"/>
        <v>6.1927896745136461</v>
      </c>
      <c r="E22" s="54">
        <f>SUM(D6:D22)</f>
        <v>80.283158531245448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20">
        <v>22.86</v>
      </c>
      <c r="D23" s="55">
        <f t="shared" si="2"/>
        <v>4.7665714464438365</v>
      </c>
      <c r="E23" s="54">
        <f>SUM(D6:D23)</f>
        <v>85.049729977689282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20">
        <v>18.55</v>
      </c>
      <c r="D24" s="55">
        <f t="shared" si="2"/>
        <v>3.8678871536103756</v>
      </c>
      <c r="E24" s="54">
        <f>SUM(D6:D24)</f>
        <v>88.917617131299664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20">
        <v>12.33</v>
      </c>
      <c r="D25" s="55">
        <f t="shared" si="2"/>
        <v>2.5709460163889988</v>
      </c>
      <c r="E25" s="54">
        <f>SUM(D6:D25)</f>
        <v>91.488563147688666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20">
        <v>11.37</v>
      </c>
      <c r="D26" s="55">
        <f t="shared" si="2"/>
        <v>2.3707750370107799</v>
      </c>
      <c r="E26" s="54">
        <f>SUM(D6:D26)</f>
        <v>93.859338184699439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20">
        <v>7.49</v>
      </c>
      <c r="D27" s="55">
        <f t="shared" si="2"/>
        <v>1.561750662023812</v>
      </c>
      <c r="E27" s="54">
        <f>SUM(D7:D27)</f>
        <v>95.421088846723251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20">
        <v>6.38</v>
      </c>
      <c r="D28" s="55">
        <f t="shared" si="2"/>
        <v>1.3303029671177464</v>
      </c>
      <c r="E28" s="54">
        <f>SUM(D7:D28)</f>
        <v>96.751391813840996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20">
        <v>6.31</v>
      </c>
      <c r="D29" s="55">
        <f t="shared" si="2"/>
        <v>1.3157071665380846</v>
      </c>
      <c r="E29" s="54">
        <f>SUM(D7:D29)</f>
        <v>98.067098980379086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20">
        <v>4.59</v>
      </c>
      <c r="D30" s="55">
        <f t="shared" si="2"/>
        <v>0.95706749515210909</v>
      </c>
      <c r="E30" s="54">
        <f>SUM(D7:D30)</f>
        <v>99.024166475531189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119</v>
      </c>
      <c r="B31" s="57" t="s">
        <v>117</v>
      </c>
      <c r="C31" s="120">
        <v>4.68</v>
      </c>
      <c r="D31" s="55">
        <f t="shared" si="2"/>
        <v>0.9758335244688171</v>
      </c>
      <c r="E31" s="54">
        <f>SUM(D7:D31)</f>
        <v>100</v>
      </c>
      <c r="G31" s="48" t="str">
        <f t="shared" si="3"/>
        <v>&gt; 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 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 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/>
      <c r="B32" s="57"/>
      <c r="C32" s="122"/>
      <c r="D32" s="55"/>
      <c r="E32" s="54"/>
      <c r="G32" s="48">
        <f t="shared" si="3"/>
        <v>0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0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0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/>
      <c r="B33" s="42"/>
      <c r="C33" s="123"/>
      <c r="D33" s="40"/>
      <c r="E33" s="39"/>
      <c r="G33" s="33">
        <f t="shared" si="3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>
        <f t="shared" si="5"/>
        <v>0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>
        <f t="shared" si="8"/>
        <v>0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61.273027451931121</v>
      </c>
      <c r="I34">
        <f t="shared" ref="I34:O34" si="14">SUM(I7:I33)</f>
        <v>196.85786732905316</v>
      </c>
      <c r="J34">
        <f t="shared" si="14"/>
        <v>2.6796362899007211</v>
      </c>
      <c r="K34">
        <f t="shared" si="14"/>
        <v>28.245585993895379</v>
      </c>
      <c r="L34">
        <f t="shared" si="14"/>
        <v>63.613054658275352</v>
      </c>
      <c r="M34">
        <f t="shared" si="14"/>
        <v>0</v>
      </c>
      <c r="N34">
        <f t="shared" si="14"/>
        <v>0</v>
      </c>
      <c r="O34">
        <f t="shared" si="14"/>
        <v>2.6608282769442497</v>
      </c>
      <c r="R34" s="28"/>
    </row>
    <row r="35" spans="1:38" x14ac:dyDescent="0.35">
      <c r="O35">
        <f>100*O34/B4</f>
        <v>0.55481312724290532</v>
      </c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-3.4354182879377433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-2.8103970037453183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-2.5409644194756553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-1.6480891719745223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-0.42655723905723975</v>
      </c>
      <c r="D73" s="2"/>
    </row>
    <row r="74" spans="1:5" x14ac:dyDescent="0.35">
      <c r="A74" s="24" t="s">
        <v>41</v>
      </c>
      <c r="B74" s="23">
        <v>84</v>
      </c>
      <c r="C74" s="18">
        <f t="shared" si="15"/>
        <v>0.38988626421697226</v>
      </c>
      <c r="D74" s="2"/>
    </row>
    <row r="75" spans="1:5" x14ac:dyDescent="0.35">
      <c r="A75" s="24" t="s">
        <v>41</v>
      </c>
      <c r="B75" s="23">
        <v>95</v>
      </c>
      <c r="C75" s="18">
        <f t="shared" si="15"/>
        <v>2.3651869158878478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65.410037740570075</v>
      </c>
    </row>
    <row r="78" spans="1:5" x14ac:dyDescent="0.35">
      <c r="A78" s="20" t="s">
        <v>39</v>
      </c>
      <c r="B78">
        <f>SUM(C11:C20)/SUM(C7:C33)</f>
        <v>0.65410037740570071</v>
      </c>
      <c r="D78" s="19" t="s">
        <v>6</v>
      </c>
      <c r="E78" s="18">
        <f>SUM($D$21:$D$30)</f>
        <v>33.614128734961106</v>
      </c>
    </row>
    <row r="79" spans="1:5" x14ac:dyDescent="0.35">
      <c r="A79" s="20" t="s">
        <v>38</v>
      </c>
      <c r="B79">
        <f>SUM(C21:C33)/SUM(C7:C33)</f>
        <v>0.34589962259429929</v>
      </c>
      <c r="D79" s="19" t="s">
        <v>5</v>
      </c>
      <c r="E79" s="18">
        <f>SUM($D$31:$D$33)</f>
        <v>0.9758335244688171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73.399524687159825</v>
      </c>
      <c r="D81" s="16" t="s">
        <v>4</v>
      </c>
      <c r="E81">
        <f>100*SUM(H7:J33)/SUM(P7:P33)</f>
        <v>73.399524687159825</v>
      </c>
      <c r="G81" s="17" t="s">
        <v>2</v>
      </c>
      <c r="H81">
        <f>100*SUM(H7:H33)/(SUM(P7:P33)-SUM(M7:N33))</f>
        <v>17.24397811947517</v>
      </c>
    </row>
    <row r="82" spans="1:8" x14ac:dyDescent="0.35">
      <c r="A82" s="16" t="s">
        <v>0</v>
      </c>
      <c r="B82">
        <f>100*SUM(K7:L33)/SUM(P7:P33)</f>
        <v>25.851642319019145</v>
      </c>
      <c r="D82" s="16" t="s">
        <v>0</v>
      </c>
      <c r="E82">
        <f>100*SUM(K7:L33)/SUM(P7:P33)</f>
        <v>25.851642319019145</v>
      </c>
      <c r="G82" s="17" t="s">
        <v>1</v>
      </c>
      <c r="H82">
        <f>100*SUM(I7:J33)/(SUM(P7:P33)-SUM(M7:N33))</f>
        <v>56.155546567684667</v>
      </c>
    </row>
    <row r="83" spans="1:8" x14ac:dyDescent="0.35">
      <c r="A83" s="16" t="s">
        <v>3</v>
      </c>
      <c r="B83">
        <f>100*SUM(O7:O33)/SUM(P7:P33)</f>
        <v>0.74883299382102542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25.851642319019145</v>
      </c>
    </row>
    <row r="85" spans="1:8" x14ac:dyDescent="0.35">
      <c r="A85" s="16" t="s">
        <v>36</v>
      </c>
      <c r="B85" s="2"/>
      <c r="C85" s="2"/>
      <c r="D85" s="13">
        <f>(C70+C74+C72)/3</f>
        <v>-1.3561999705009562</v>
      </c>
    </row>
    <row r="86" spans="1:8" x14ac:dyDescent="0.35">
      <c r="A86" s="14" t="s">
        <v>35</v>
      </c>
      <c r="B86" s="14"/>
      <c r="C86" s="14"/>
      <c r="D86" s="7">
        <f>C72</f>
        <v>-1.6480891719745223</v>
      </c>
    </row>
    <row r="87" spans="1:8" x14ac:dyDescent="0.35">
      <c r="A87" s="14" t="s">
        <v>34</v>
      </c>
      <c r="B87" s="14"/>
      <c r="C87" s="14"/>
      <c r="D87" s="7">
        <f>(C74-C70)/2</f>
        <v>1.6001416339811452</v>
      </c>
    </row>
    <row r="88" spans="1:8" x14ac:dyDescent="0.35">
      <c r="A88" s="15" t="s">
        <v>33</v>
      </c>
      <c r="B88" s="14"/>
      <c r="C88" s="14"/>
      <c r="D88" s="13">
        <f>(C74+C70-D86)/D87</f>
        <v>-0.48272074868275416</v>
      </c>
    </row>
    <row r="89" spans="1:8" x14ac:dyDescent="0.35">
      <c r="A89" s="3" t="s">
        <v>32</v>
      </c>
      <c r="B89" s="12"/>
      <c r="C89" s="11"/>
      <c r="D89" s="7">
        <f>((C74-C70)/4)+((C75-C69)/6.6)</f>
        <v>1.6789503933277834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0.32868291187887533</v>
      </c>
    </row>
    <row r="91" spans="1:8" x14ac:dyDescent="0.35">
      <c r="A91" s="3" t="s">
        <v>30</v>
      </c>
      <c r="B91" s="9"/>
      <c r="C91" s="8"/>
      <c r="D91" s="7">
        <f>(C74-C69)/(2.44*(C73-C71))</f>
        <v>0.74145972535256177</v>
      </c>
    </row>
    <row r="92" spans="1:8" x14ac:dyDescent="0.35">
      <c r="A92" s="6" t="s">
        <v>29</v>
      </c>
      <c r="B92" s="6"/>
      <c r="C92" s="5"/>
      <c r="D92" s="7">
        <f>(C70+C72+C74)/3</f>
        <v>-1.3561999705009562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-1.2102553697641731</v>
      </c>
    </row>
    <row r="95" spans="1:8" x14ac:dyDescent="0.35">
      <c r="A95" s="2" t="s">
        <v>9</v>
      </c>
      <c r="B95" s="2"/>
      <c r="C95" s="2"/>
      <c r="D95" s="1">
        <f>100-E23</f>
        <v>14.950270022310718</v>
      </c>
    </row>
    <row r="96" spans="1:8" x14ac:dyDescent="0.35">
      <c r="A96" s="2" t="s">
        <v>8</v>
      </c>
      <c r="B96" s="2"/>
      <c r="C96" s="2"/>
      <c r="D96" s="1">
        <f>100-E30</f>
        <v>0.97583352446881122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MAY210715_4</v>
      </c>
      <c r="E2" s="169"/>
      <c r="G2" s="109" t="s">
        <v>90</v>
      </c>
      <c r="H2" s="108" t="str">
        <f ca="1">D2</f>
        <v>MAY210715_4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732.30000000000007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18">
        <v>0</v>
      </c>
      <c r="D7" s="55">
        <f t="shared" ref="D7:D31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18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18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18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3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38.67</v>
      </c>
      <c r="D12" s="55">
        <f t="shared" si="2"/>
        <v>5.2806226956165503</v>
      </c>
      <c r="E12" s="54">
        <f>SUM(D6:D12)</f>
        <v>5.2806226956165503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38.67</v>
      </c>
      <c r="N12" s="60">
        <v>0</v>
      </c>
      <c r="O12" s="60">
        <v>0</v>
      </c>
      <c r="P12" s="50">
        <f t="shared" si="4"/>
        <v>38.67</v>
      </c>
      <c r="R12" s="48">
        <f t="shared" si="5"/>
        <v>-5</v>
      </c>
      <c r="S12" s="47">
        <f t="shared" si="6"/>
        <v>0</v>
      </c>
      <c r="T12" s="46">
        <f t="shared" si="6"/>
        <v>0</v>
      </c>
      <c r="U12" s="45">
        <f t="shared" si="6"/>
        <v>0</v>
      </c>
      <c r="V12" s="46">
        <f t="shared" si="6"/>
        <v>0</v>
      </c>
      <c r="W12" s="46">
        <f t="shared" si="6"/>
        <v>0</v>
      </c>
      <c r="X12" s="46">
        <f t="shared" si="6"/>
        <v>100</v>
      </c>
      <c r="Y12" s="46">
        <f t="shared" si="6"/>
        <v>0</v>
      </c>
      <c r="Z12" s="45">
        <f t="shared" si="6"/>
        <v>0</v>
      </c>
      <c r="AA12" s="49">
        <f t="shared" si="7"/>
        <v>100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69.959999999999994</v>
      </c>
      <c r="D13" s="55">
        <f t="shared" si="2"/>
        <v>9.5534616960262166</v>
      </c>
      <c r="E13" s="54">
        <f>SUM(D7:D13)</f>
        <v>14.834084391642767</v>
      </c>
      <c r="G13" s="48">
        <f t="shared" si="3"/>
        <v>-4.5</v>
      </c>
      <c r="H13" s="61">
        <v>5.7128645235361653</v>
      </c>
      <c r="I13" s="60">
        <v>0</v>
      </c>
      <c r="J13" s="59">
        <v>0</v>
      </c>
      <c r="K13" s="60">
        <v>0</v>
      </c>
      <c r="L13" s="60">
        <v>0</v>
      </c>
      <c r="M13" s="60">
        <v>64.247135476463825</v>
      </c>
      <c r="N13" s="60">
        <v>0</v>
      </c>
      <c r="O13" s="60">
        <v>0</v>
      </c>
      <c r="P13" s="50">
        <f t="shared" si="4"/>
        <v>69.959999999999994</v>
      </c>
      <c r="R13" s="48">
        <f t="shared" si="5"/>
        <v>-4.5</v>
      </c>
      <c r="S13" s="47">
        <f t="shared" si="6"/>
        <v>8.1659012629161882</v>
      </c>
      <c r="T13" s="46">
        <f t="shared" si="6"/>
        <v>0</v>
      </c>
      <c r="U13" s="45">
        <f t="shared" si="6"/>
        <v>0</v>
      </c>
      <c r="V13" s="46">
        <f t="shared" si="6"/>
        <v>0</v>
      </c>
      <c r="W13" s="46">
        <f t="shared" si="6"/>
        <v>0</v>
      </c>
      <c r="X13" s="46">
        <f t="shared" si="6"/>
        <v>91.834098737083806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>
        <f t="shared" si="9"/>
        <v>100</v>
      </c>
      <c r="AE13" s="46">
        <f t="shared" si="9"/>
        <v>0</v>
      </c>
      <c r="AF13" s="45">
        <f t="shared" si="9"/>
        <v>0</v>
      </c>
      <c r="AG13" s="47">
        <f t="shared" si="9"/>
        <v>0</v>
      </c>
      <c r="AH13" s="46">
        <f t="shared" si="9"/>
        <v>0</v>
      </c>
      <c r="AI13" s="46">
        <f t="shared" si="9"/>
        <v>1124.604569420035</v>
      </c>
      <c r="AJ13" s="46">
        <f t="shared" si="9"/>
        <v>0</v>
      </c>
      <c r="AK13" s="45">
        <f t="shared" si="9"/>
        <v>0</v>
      </c>
      <c r="AL13" s="44">
        <f t="shared" si="10"/>
        <v>1224.604569420035</v>
      </c>
    </row>
    <row r="14" spans="1:38" x14ac:dyDescent="0.35">
      <c r="A14" s="58" t="s">
        <v>63</v>
      </c>
      <c r="B14" s="57">
        <v>-4</v>
      </c>
      <c r="C14" s="62">
        <v>36.340000000000003</v>
      </c>
      <c r="D14" s="55">
        <f t="shared" si="2"/>
        <v>4.9624470845281987</v>
      </c>
      <c r="E14" s="54">
        <f>SUM(D8:D14)</f>
        <v>19.796531476170966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36.340000000000003</v>
      </c>
      <c r="N14" s="60">
        <v>0</v>
      </c>
      <c r="O14" s="60">
        <v>0</v>
      </c>
      <c r="P14" s="50">
        <f t="shared" si="4"/>
        <v>36.340000000000003</v>
      </c>
      <c r="R14" s="48">
        <f t="shared" si="5"/>
        <v>-4</v>
      </c>
      <c r="S14" s="47">
        <f t="shared" si="6"/>
        <v>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100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47.03</v>
      </c>
      <c r="D15" s="55">
        <f t="shared" si="2"/>
        <v>6.4222313259593058</v>
      </c>
      <c r="E15" s="54">
        <f>SUM(D6:D15)</f>
        <v>26.218762802130271</v>
      </c>
      <c r="G15" s="48">
        <f t="shared" si="3"/>
        <v>-3.5</v>
      </c>
      <c r="H15" s="61">
        <v>4.3167145614411329</v>
      </c>
      <c r="I15" s="60">
        <v>11.487705339909928</v>
      </c>
      <c r="J15" s="59">
        <v>0</v>
      </c>
      <c r="K15" s="60">
        <v>2.8441904353420542</v>
      </c>
      <c r="L15" s="60">
        <v>4.6092022303238265</v>
      </c>
      <c r="M15" s="60">
        <v>23.772187432983056</v>
      </c>
      <c r="N15" s="60">
        <v>0</v>
      </c>
      <c r="O15" s="59">
        <v>0</v>
      </c>
      <c r="P15" s="50">
        <f t="shared" si="4"/>
        <v>47.03</v>
      </c>
      <c r="R15" s="48">
        <f t="shared" si="5"/>
        <v>-3.5</v>
      </c>
      <c r="S15" s="67">
        <f t="shared" si="6"/>
        <v>9.1786403602830795</v>
      </c>
      <c r="T15" s="66">
        <f t="shared" si="6"/>
        <v>24.426334977482306</v>
      </c>
      <c r="U15" s="65">
        <f t="shared" si="6"/>
        <v>0</v>
      </c>
      <c r="V15" s="66">
        <f t="shared" si="6"/>
        <v>6.0476088355136168</v>
      </c>
      <c r="W15" s="66">
        <f t="shared" si="6"/>
        <v>9.8005575809564665</v>
      </c>
      <c r="X15" s="66">
        <f t="shared" si="6"/>
        <v>50.546858245764525</v>
      </c>
      <c r="Y15" s="66">
        <f t="shared" si="6"/>
        <v>0</v>
      </c>
      <c r="Z15" s="65">
        <f t="shared" si="6"/>
        <v>0</v>
      </c>
      <c r="AA15" s="50">
        <f t="shared" si="7"/>
        <v>99.999999999999986</v>
      </c>
      <c r="AC15" s="48">
        <f t="shared" si="8"/>
        <v>-3.5</v>
      </c>
      <c r="AD15" s="67">
        <f t="shared" ref="AD15:AD33" si="11">S15*100/(SUM($S15:$W15)+SUM($Y15:$Z15))</f>
        <v>18.560277536860369</v>
      </c>
      <c r="AE15" s="66">
        <f t="shared" ref="AE15:AI33" si="12">T15*100/(SUM($S15:$W15)+SUM($Y15:$Z15))</f>
        <v>49.392888117953177</v>
      </c>
      <c r="AF15" s="65">
        <f t="shared" si="12"/>
        <v>0</v>
      </c>
      <c r="AG15" s="67">
        <f t="shared" si="12"/>
        <v>12.22896790980052</v>
      </c>
      <c r="AH15" s="66">
        <f t="shared" si="12"/>
        <v>19.817866435385955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100.00000000000001</v>
      </c>
    </row>
    <row r="16" spans="1:38" x14ac:dyDescent="0.35">
      <c r="A16" s="71" t="s">
        <v>61</v>
      </c>
      <c r="B16" s="57">
        <v>-3</v>
      </c>
      <c r="C16" s="62">
        <v>43.8</v>
      </c>
      <c r="D16" s="55">
        <f t="shared" si="2"/>
        <v>5.9811552642359676</v>
      </c>
      <c r="E16" s="54">
        <f>SUM(D6:D16)</f>
        <v>32.199918066366237</v>
      </c>
      <c r="G16" s="48">
        <f t="shared" si="3"/>
        <v>-3</v>
      </c>
      <c r="H16" s="61">
        <v>4.5098598023442884</v>
      </c>
      <c r="I16" s="60">
        <v>2.8790622845322908</v>
      </c>
      <c r="J16" s="59">
        <v>0</v>
      </c>
      <c r="K16" s="60">
        <v>0</v>
      </c>
      <c r="L16" s="60">
        <v>5.8386577798207293</v>
      </c>
      <c r="M16" s="60">
        <v>30.572420133302682</v>
      </c>
      <c r="N16" s="60">
        <v>0</v>
      </c>
      <c r="O16" s="59">
        <v>0</v>
      </c>
      <c r="P16" s="50">
        <f t="shared" si="4"/>
        <v>43.79999999999999</v>
      </c>
      <c r="R16" s="48">
        <f t="shared" si="5"/>
        <v>-3</v>
      </c>
      <c r="S16" s="67">
        <f t="shared" si="6"/>
        <v>10.296483566996095</v>
      </c>
      <c r="T16" s="66">
        <f t="shared" si="6"/>
        <v>6.5732015628591123</v>
      </c>
      <c r="U16" s="65">
        <f t="shared" si="6"/>
        <v>0</v>
      </c>
      <c r="V16" s="66">
        <f t="shared" si="6"/>
        <v>0</v>
      </c>
      <c r="W16" s="66">
        <f t="shared" si="6"/>
        <v>13.330268903700299</v>
      </c>
      <c r="X16" s="66">
        <f t="shared" si="6"/>
        <v>69.800045966444486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34.094368340943682</v>
      </c>
      <c r="AE16" s="66">
        <f t="shared" si="12"/>
        <v>21.765601217656009</v>
      </c>
      <c r="AF16" s="65">
        <f t="shared" si="12"/>
        <v>0</v>
      </c>
      <c r="AG16" s="67">
        <f t="shared" si="12"/>
        <v>0</v>
      </c>
      <c r="AH16" s="66">
        <f t="shared" si="12"/>
        <v>44.140030441400299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99.999999999999986</v>
      </c>
    </row>
    <row r="17" spans="1:38" x14ac:dyDescent="0.35">
      <c r="A17" s="71" t="s">
        <v>60</v>
      </c>
      <c r="B17" s="57">
        <v>-2.5</v>
      </c>
      <c r="C17" s="62">
        <v>28.79</v>
      </c>
      <c r="D17" s="55">
        <f t="shared" si="2"/>
        <v>3.9314488597569293</v>
      </c>
      <c r="E17" s="54">
        <f>SUM(D6:D17)</f>
        <v>36.131366926123164</v>
      </c>
      <c r="G17" s="48">
        <f t="shared" si="3"/>
        <v>-2.5</v>
      </c>
      <c r="H17" s="61">
        <v>9.8412744413407811</v>
      </c>
      <c r="I17" s="60">
        <v>8.1826326815642467</v>
      </c>
      <c r="J17" s="59">
        <v>0</v>
      </c>
      <c r="K17" s="60">
        <v>0</v>
      </c>
      <c r="L17" s="60">
        <v>5.1769727653631294</v>
      </c>
      <c r="M17" s="60">
        <v>5.5891201117318436</v>
      </c>
      <c r="N17" s="60">
        <v>0</v>
      </c>
      <c r="O17" s="59">
        <v>0</v>
      </c>
      <c r="P17" s="50">
        <f t="shared" si="4"/>
        <v>28.790000000000003</v>
      </c>
      <c r="R17" s="48">
        <f t="shared" si="5"/>
        <v>-2.5</v>
      </c>
      <c r="S17" s="67">
        <f t="shared" si="6"/>
        <v>34.182960893854741</v>
      </c>
      <c r="T17" s="66">
        <f t="shared" si="6"/>
        <v>28.42178770949721</v>
      </c>
      <c r="U17" s="65">
        <f t="shared" si="6"/>
        <v>0</v>
      </c>
      <c r="V17" s="66">
        <f t="shared" si="6"/>
        <v>0</v>
      </c>
      <c r="W17" s="66">
        <f t="shared" si="6"/>
        <v>17.981843575418999</v>
      </c>
      <c r="X17" s="66">
        <f t="shared" si="6"/>
        <v>19.41340782122905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42.417677642980927</v>
      </c>
      <c r="AE17" s="66">
        <f t="shared" si="12"/>
        <v>35.268630849220109</v>
      </c>
      <c r="AF17" s="65">
        <f t="shared" si="12"/>
        <v>0</v>
      </c>
      <c r="AG17" s="67">
        <f t="shared" si="12"/>
        <v>0</v>
      </c>
      <c r="AH17" s="66">
        <f t="shared" si="12"/>
        <v>22.313691507798964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37.06</v>
      </c>
      <c r="D18" s="55">
        <f t="shared" si="2"/>
        <v>5.0607674450361868</v>
      </c>
      <c r="E18" s="54">
        <f>SUM(D6:D18)</f>
        <v>41.192134371159348</v>
      </c>
      <c r="G18" s="48">
        <f t="shared" si="3"/>
        <v>-2</v>
      </c>
      <c r="H18" s="61">
        <v>4.7245034889962438</v>
      </c>
      <c r="I18" s="60">
        <v>6.7436070853462162</v>
      </c>
      <c r="J18" s="59">
        <v>6.9624261943102533E-2</v>
      </c>
      <c r="K18" s="60">
        <v>0.8354911433172304</v>
      </c>
      <c r="L18" s="60">
        <v>1.7306602254428345</v>
      </c>
      <c r="M18" s="60">
        <v>21.106097691894792</v>
      </c>
      <c r="N18" s="60">
        <v>1.8500161030595814</v>
      </c>
      <c r="O18" s="59">
        <v>0</v>
      </c>
      <c r="P18" s="50">
        <f t="shared" si="4"/>
        <v>37.06</v>
      </c>
      <c r="R18" s="48">
        <f t="shared" si="5"/>
        <v>-2</v>
      </c>
      <c r="S18" s="67">
        <f t="shared" si="6"/>
        <v>12.748255501878692</v>
      </c>
      <c r="T18" s="66">
        <f t="shared" si="6"/>
        <v>18.196457326892109</v>
      </c>
      <c r="U18" s="65">
        <f t="shared" si="6"/>
        <v>0.1878690284487386</v>
      </c>
      <c r="V18" s="66">
        <f t="shared" si="6"/>
        <v>2.2544283413848634</v>
      </c>
      <c r="W18" s="66">
        <f t="shared" si="6"/>
        <v>4.6698872785829311</v>
      </c>
      <c r="X18" s="66">
        <f t="shared" si="6"/>
        <v>56.951154052603322</v>
      </c>
      <c r="Y18" s="66">
        <f t="shared" si="6"/>
        <v>4.9919484702093397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29.613466334164592</v>
      </c>
      <c r="AE18" s="66">
        <f t="shared" si="12"/>
        <v>42.269326683291773</v>
      </c>
      <c r="AF18" s="65">
        <f t="shared" si="12"/>
        <v>0.43640897755610975</v>
      </c>
      <c r="AG18" s="67">
        <f t="shared" si="12"/>
        <v>5.2369077306733178</v>
      </c>
      <c r="AH18" s="66">
        <f t="shared" si="12"/>
        <v>10.847880299251871</v>
      </c>
      <c r="AI18" s="66">
        <v>0</v>
      </c>
      <c r="AJ18" s="66">
        <f t="shared" si="13"/>
        <v>11.596009975062344</v>
      </c>
      <c r="AK18" s="65">
        <f t="shared" si="13"/>
        <v>0</v>
      </c>
      <c r="AL18" s="64">
        <f t="shared" si="10"/>
        <v>100.00000000000001</v>
      </c>
    </row>
    <row r="19" spans="1:38" x14ac:dyDescent="0.35">
      <c r="A19" s="58" t="s">
        <v>58</v>
      </c>
      <c r="B19" s="57">
        <v>-1.5</v>
      </c>
      <c r="C19" s="62">
        <v>43.26</v>
      </c>
      <c r="D19" s="55">
        <f t="shared" si="2"/>
        <v>5.9074149938549763</v>
      </c>
      <c r="E19" s="54">
        <f>SUM(D6:D19)</f>
        <v>47.099549365014326</v>
      </c>
      <c r="G19" s="48">
        <f t="shared" si="3"/>
        <v>-1.5</v>
      </c>
      <c r="H19" s="61">
        <v>6.7302343017806932</v>
      </c>
      <c r="I19" s="60">
        <v>22.785492033739455</v>
      </c>
      <c r="J19" s="59">
        <v>0</v>
      </c>
      <c r="K19" s="60">
        <v>8.1087160262417995E-2</v>
      </c>
      <c r="L19" s="60">
        <v>1.6622867853795689</v>
      </c>
      <c r="M19" s="60">
        <v>12.000899718837863</v>
      </c>
      <c r="N19" s="60">
        <v>0</v>
      </c>
      <c r="O19" s="59">
        <v>0</v>
      </c>
      <c r="P19" s="50">
        <f t="shared" si="4"/>
        <v>43.26</v>
      </c>
      <c r="R19" s="48">
        <f t="shared" si="5"/>
        <v>-1.5</v>
      </c>
      <c r="S19" s="67">
        <f t="shared" si="6"/>
        <v>15.557638238050609</v>
      </c>
      <c r="T19" s="66">
        <f t="shared" si="6"/>
        <v>52.671040299906281</v>
      </c>
      <c r="U19" s="65">
        <f t="shared" si="6"/>
        <v>0</v>
      </c>
      <c r="V19" s="66">
        <f t="shared" si="6"/>
        <v>0.18744142455482662</v>
      </c>
      <c r="W19" s="66">
        <f t="shared" si="6"/>
        <v>3.8425492033739457</v>
      </c>
      <c r="X19" s="66">
        <f t="shared" si="6"/>
        <v>27.74133083411434</v>
      </c>
      <c r="Y19" s="66">
        <f t="shared" si="6"/>
        <v>0</v>
      </c>
      <c r="Z19" s="65">
        <f t="shared" si="6"/>
        <v>0</v>
      </c>
      <c r="AA19" s="50">
        <f t="shared" si="7"/>
        <v>100.00000000000001</v>
      </c>
      <c r="AC19" s="48">
        <f t="shared" si="8"/>
        <v>-1.5</v>
      </c>
      <c r="AD19" s="67">
        <f t="shared" si="11"/>
        <v>21.530479896238646</v>
      </c>
      <c r="AE19" s="66">
        <f t="shared" si="12"/>
        <v>72.892347600518789</v>
      </c>
      <c r="AF19" s="65">
        <f t="shared" si="12"/>
        <v>0</v>
      </c>
      <c r="AG19" s="67">
        <f t="shared" si="12"/>
        <v>0.25940337224383914</v>
      </c>
      <c r="AH19" s="66">
        <f t="shared" si="12"/>
        <v>5.3177691309987019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99.999999999999972</v>
      </c>
    </row>
    <row r="20" spans="1:38" x14ac:dyDescent="0.35">
      <c r="A20" s="58" t="s">
        <v>57</v>
      </c>
      <c r="B20" s="57">
        <v>-1</v>
      </c>
      <c r="C20" s="62">
        <v>44.28</v>
      </c>
      <c r="D20" s="55">
        <f t="shared" si="2"/>
        <v>6.0467021712412947</v>
      </c>
      <c r="E20" s="54">
        <f>SUM(D6:D20)</f>
        <v>53.146251536255619</v>
      </c>
      <c r="G20" s="48">
        <f t="shared" si="3"/>
        <v>-1</v>
      </c>
      <c r="H20" s="61">
        <v>7.8930481283422477E-2</v>
      </c>
      <c r="I20" s="60">
        <v>35.597647058823533</v>
      </c>
      <c r="J20" s="59">
        <v>7.8930481283422477E-2</v>
      </c>
      <c r="K20" s="60">
        <v>0</v>
      </c>
      <c r="L20" s="60">
        <v>0.71037433155080221</v>
      </c>
      <c r="M20" s="60">
        <v>7.8141176470588247</v>
      </c>
      <c r="N20" s="60">
        <v>0</v>
      </c>
      <c r="O20" s="59">
        <v>0</v>
      </c>
      <c r="P20" s="50">
        <f t="shared" si="4"/>
        <v>44.28</v>
      </c>
      <c r="R20" s="48">
        <f t="shared" si="5"/>
        <v>-1</v>
      </c>
      <c r="S20" s="67">
        <f t="shared" si="6"/>
        <v>0.17825311942959005</v>
      </c>
      <c r="T20" s="66">
        <f t="shared" si="6"/>
        <v>80.392156862745097</v>
      </c>
      <c r="U20" s="65">
        <f t="shared" si="6"/>
        <v>0.17825311942959005</v>
      </c>
      <c r="V20" s="66">
        <f t="shared" si="6"/>
        <v>0</v>
      </c>
      <c r="W20" s="66">
        <f t="shared" si="6"/>
        <v>1.6042780748663104</v>
      </c>
      <c r="X20" s="66">
        <f t="shared" si="6"/>
        <v>17.647058823529413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0.2164502164502165</v>
      </c>
      <c r="AE20" s="66">
        <f t="shared" si="12"/>
        <v>97.61904761904762</v>
      </c>
      <c r="AF20" s="65">
        <f t="shared" si="12"/>
        <v>0.2164502164502165</v>
      </c>
      <c r="AG20" s="67">
        <f t="shared" si="12"/>
        <v>0</v>
      </c>
      <c r="AH20" s="66">
        <f t="shared" si="12"/>
        <v>1.9480519480519483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37.909999999999997</v>
      </c>
      <c r="D21" s="55">
        <f t="shared" si="2"/>
        <v>5.176840092858118</v>
      </c>
      <c r="E21" s="54">
        <f>SUM(D6:D21)</f>
        <v>58.323091629113733</v>
      </c>
      <c r="G21" s="70">
        <f t="shared" si="3"/>
        <v>-0.5</v>
      </c>
      <c r="H21" s="53">
        <v>0</v>
      </c>
      <c r="I21" s="52">
        <v>0</v>
      </c>
      <c r="J21" s="51">
        <v>8.4620535714285725E-2</v>
      </c>
      <c r="K21" s="52">
        <v>8.4620535714285725E-2</v>
      </c>
      <c r="L21" s="52">
        <v>0</v>
      </c>
      <c r="M21" s="52">
        <v>37.740758928571431</v>
      </c>
      <c r="N21" s="52">
        <v>0</v>
      </c>
      <c r="O21" s="51">
        <v>0</v>
      </c>
      <c r="P21" s="69">
        <f t="shared" si="4"/>
        <v>37.910000000000004</v>
      </c>
      <c r="Q21" s="68"/>
      <c r="R21" s="48">
        <f t="shared" si="5"/>
        <v>-0.5</v>
      </c>
      <c r="S21" s="67">
        <f t="shared" si="6"/>
        <v>0</v>
      </c>
      <c r="T21" s="66">
        <f t="shared" si="6"/>
        <v>0</v>
      </c>
      <c r="U21" s="65">
        <f t="shared" si="6"/>
        <v>0.22321428571428573</v>
      </c>
      <c r="V21" s="66">
        <f t="shared" si="6"/>
        <v>0.22321428571428573</v>
      </c>
      <c r="W21" s="66">
        <f t="shared" si="6"/>
        <v>0</v>
      </c>
      <c r="X21" s="66">
        <f t="shared" si="6"/>
        <v>99.553571428571431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0</v>
      </c>
      <c r="AE21" s="66">
        <f t="shared" si="12"/>
        <v>0</v>
      </c>
      <c r="AF21" s="65">
        <f t="shared" si="12"/>
        <v>50</v>
      </c>
      <c r="AG21" s="67">
        <f t="shared" si="12"/>
        <v>50</v>
      </c>
      <c r="AH21" s="66">
        <f t="shared" si="12"/>
        <v>0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36.15</v>
      </c>
      <c r="D22" s="55">
        <f t="shared" si="2"/>
        <v>4.9365014338385897</v>
      </c>
      <c r="E22" s="54">
        <f>SUM(D6:D22)</f>
        <v>63.25959306295232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31.92</v>
      </c>
      <c r="D23" s="55">
        <f t="shared" si="2"/>
        <v>4.3588693158541583</v>
      </c>
      <c r="E23" s="54">
        <f>SUM(D6:D23)</f>
        <v>67.618462378806484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28.04</v>
      </c>
      <c r="D24" s="55">
        <f t="shared" si="2"/>
        <v>3.8290318175611087</v>
      </c>
      <c r="E24" s="54">
        <f>SUM(D6:D24)</f>
        <v>71.447494196367586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25.8</v>
      </c>
      <c r="D25" s="55">
        <f t="shared" si="2"/>
        <v>3.5231462515362555</v>
      </c>
      <c r="E25" s="54">
        <f>SUM(D6:D25)</f>
        <v>74.970640447903847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33.58</v>
      </c>
      <c r="D26" s="55">
        <f t="shared" si="2"/>
        <v>4.5855523692475755</v>
      </c>
      <c r="E26" s="54">
        <f>SUM(D6:D26)</f>
        <v>79.556192817151427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48.08</v>
      </c>
      <c r="D27" s="55">
        <f t="shared" si="2"/>
        <v>6.5656151850334545</v>
      </c>
      <c r="E27" s="54">
        <f>SUM(D7:D27)</f>
        <v>86.121808002184878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61</v>
      </c>
      <c r="D28" s="55">
        <f t="shared" si="2"/>
        <v>8.3299194319268057</v>
      </c>
      <c r="E28" s="54">
        <f>SUM(D7:D28)</f>
        <v>94.451727434111689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27.73</v>
      </c>
      <c r="D29" s="55">
        <f t="shared" si="2"/>
        <v>3.7866994401201692</v>
      </c>
      <c r="E29" s="54">
        <f>SUM(D7:D29)</f>
        <v>98.238426874231862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8.8800000000000008</v>
      </c>
      <c r="D30" s="55">
        <f t="shared" si="2"/>
        <v>1.2126177795985251</v>
      </c>
      <c r="E30" s="54">
        <f>SUM(D7:D30)</f>
        <v>99.451044653830394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119</v>
      </c>
      <c r="B31" s="57" t="s">
        <v>117</v>
      </c>
      <c r="C31" s="56">
        <v>4.0199999999999996</v>
      </c>
      <c r="D31" s="55">
        <f t="shared" si="2"/>
        <v>0.54895534616960251</v>
      </c>
      <c r="E31" s="54">
        <f>SUM(D7:D31)</f>
        <v>100</v>
      </c>
      <c r="G31" s="48" t="str">
        <f t="shared" si="3"/>
        <v>&gt; 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 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 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/>
      <c r="B32" s="57"/>
      <c r="C32" s="56"/>
      <c r="D32" s="55"/>
      <c r="E32" s="54"/>
      <c r="G32" s="48">
        <f t="shared" si="3"/>
        <v>0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0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0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/>
      <c r="B33" s="42"/>
      <c r="C33" s="41"/>
      <c r="D33" s="40"/>
      <c r="E33" s="39"/>
      <c r="G33" s="33">
        <f t="shared" si="3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>
        <f t="shared" si="5"/>
        <v>0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>
        <f t="shared" si="8"/>
        <v>0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s="157" t="s">
        <v>131</v>
      </c>
      <c r="H34" s="115">
        <f>SUM(H7:H33)</f>
        <v>35.914381600722727</v>
      </c>
      <c r="I34" s="115">
        <f t="shared" ref="I34:O34" si="14">SUM(I7:I33)</f>
        <v>87.676146483915659</v>
      </c>
      <c r="J34" s="115">
        <f t="shared" si="14"/>
        <v>0.23317527894081075</v>
      </c>
      <c r="K34" s="115">
        <f t="shared" si="14"/>
        <v>3.8453892746359881</v>
      </c>
      <c r="L34" s="115">
        <f t="shared" si="14"/>
        <v>19.728154117880887</v>
      </c>
      <c r="M34" s="115">
        <f t="shared" si="14"/>
        <v>277.85273714084428</v>
      </c>
      <c r="N34" s="115">
        <f t="shared" si="14"/>
        <v>1.8500161030595814</v>
      </c>
      <c r="O34" s="115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-5.026570985259891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-4.3825261419922947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-3.5948862428237294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-1.2601626016260152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1.5032013103037543</v>
      </c>
      <c r="D73" s="2"/>
    </row>
    <row r="74" spans="1:5" x14ac:dyDescent="0.35">
      <c r="A74" s="24" t="s">
        <v>41</v>
      </c>
      <c r="B74" s="23">
        <v>84</v>
      </c>
      <c r="C74" s="18">
        <f t="shared" si="15"/>
        <v>2.33841514143095</v>
      </c>
      <c r="D74" s="2"/>
    </row>
    <row r="75" spans="1:5" x14ac:dyDescent="0.35">
      <c r="A75" s="24" t="s">
        <v>41</v>
      </c>
      <c r="B75" s="23">
        <v>95</v>
      </c>
      <c r="C75" s="18">
        <f t="shared" si="15"/>
        <v>3.0723945185719455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53.146251536255619</v>
      </c>
    </row>
    <row r="78" spans="1:5" x14ac:dyDescent="0.35">
      <c r="A78" s="20" t="s">
        <v>39</v>
      </c>
      <c r="B78">
        <f>SUM(C11:C20)/SUM(C7:C33)</f>
        <v>0.5314625153625564</v>
      </c>
      <c r="D78" s="19" t="s">
        <v>6</v>
      </c>
      <c r="E78" s="18">
        <f>SUM($D$21:$D$30)</f>
        <v>46.304793117574754</v>
      </c>
    </row>
    <row r="79" spans="1:5" x14ac:dyDescent="0.35">
      <c r="A79" s="20" t="s">
        <v>38</v>
      </c>
      <c r="B79">
        <f>SUM(C21:C33)/SUM(C7:C33)</f>
        <v>0.46853748463744366</v>
      </c>
      <c r="D79" s="19" t="s">
        <v>5</v>
      </c>
      <c r="E79" s="18">
        <f>SUM($D$31:$D$33)</f>
        <v>0.54895534616960251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28.99173574422365</v>
      </c>
      <c r="D81" s="16" t="s">
        <v>4</v>
      </c>
      <c r="E81">
        <f>100*SUM(H7:J33)/SUM(P7:P33)</f>
        <v>28.99173574422365</v>
      </c>
      <c r="G81" s="17" t="s">
        <v>2</v>
      </c>
      <c r="H81">
        <f>100*SUM(H7:H33)/(SUM(P7:P33)-SUM(M7:N33))</f>
        <v>24.365707223929117</v>
      </c>
    </row>
    <row r="82" spans="1:8" x14ac:dyDescent="0.35">
      <c r="A82" s="16" t="s">
        <v>0</v>
      </c>
      <c r="B82">
        <f>100*SUM(K7:L33)/SUM(P7:P33)</f>
        <v>5.5194435477679411</v>
      </c>
      <c r="D82" s="16" t="s">
        <v>0</v>
      </c>
      <c r="E82">
        <f>100*SUM(K7:L33)/SUM(P7:P33)</f>
        <v>5.5194435477679411</v>
      </c>
      <c r="G82" s="17" t="s">
        <v>1</v>
      </c>
      <c r="H82">
        <f>100*SUM(I7:J33)/(SUM(P7:P33)-SUM(M7:N33))</f>
        <v>59.641088078343429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65.488820708008404</v>
      </c>
      <c r="G83" s="17" t="s">
        <v>0</v>
      </c>
      <c r="H83">
        <f>100*SUM(K7:L33)/(SUM(P7:P33)-SUM(M7:N33))</f>
        <v>15.993204697727448</v>
      </c>
    </row>
    <row r="85" spans="1:8" x14ac:dyDescent="0.35">
      <c r="A85" s="16" t="s">
        <v>36</v>
      </c>
      <c r="B85" s="2"/>
      <c r="C85" s="2"/>
      <c r="D85" s="13">
        <f>(C70+C74+C72)/3</f>
        <v>-1.1014245340624533</v>
      </c>
    </row>
    <row r="86" spans="1:8" x14ac:dyDescent="0.35">
      <c r="A86" s="14" t="s">
        <v>35</v>
      </c>
      <c r="B86" s="14"/>
      <c r="C86" s="14"/>
      <c r="D86" s="7">
        <f>C72</f>
        <v>-1.2601626016260152</v>
      </c>
    </row>
    <row r="87" spans="1:8" x14ac:dyDescent="0.35">
      <c r="A87" s="14" t="s">
        <v>34</v>
      </c>
      <c r="B87" s="14"/>
      <c r="C87" s="14"/>
      <c r="D87" s="7">
        <f>(C74-C70)/2</f>
        <v>3.3604706417116224</v>
      </c>
    </row>
    <row r="88" spans="1:8" x14ac:dyDescent="0.35">
      <c r="A88" s="15" t="s">
        <v>33</v>
      </c>
      <c r="B88" s="14"/>
      <c r="C88" s="14"/>
      <c r="D88" s="13">
        <f>(C74+C70-D86)/D87</f>
        <v>-0.23328529914965518</v>
      </c>
    </row>
    <row r="89" spans="1:8" x14ac:dyDescent="0.35">
      <c r="A89" s="3" t="s">
        <v>32</v>
      </c>
      <c r="B89" s="12"/>
      <c r="C89" s="11"/>
      <c r="D89" s="7">
        <f>((C74-C70)/4)+((C75-C69)/6.6)</f>
        <v>2.9073513062848777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7.0379558726921587E-2</v>
      </c>
    </row>
    <row r="91" spans="1:8" x14ac:dyDescent="0.35">
      <c r="A91" s="3" t="s">
        <v>30</v>
      </c>
      <c r="B91" s="9"/>
      <c r="C91" s="8"/>
      <c r="D91" s="7">
        <f>(C74-C69)/(2.44*(C73-C71))</f>
        <v>0.59207240081953494</v>
      </c>
    </row>
    <row r="92" spans="1:8" x14ac:dyDescent="0.35">
      <c r="A92" s="6" t="s">
        <v>29</v>
      </c>
      <c r="B92" s="6"/>
      <c r="C92" s="5"/>
      <c r="D92" s="7">
        <f>(C70+C72+C74)/3</f>
        <v>-1.1014245340624533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-1.0220555002806724</v>
      </c>
    </row>
    <row r="95" spans="1:8" x14ac:dyDescent="0.35">
      <c r="A95" s="2" t="s">
        <v>9</v>
      </c>
      <c r="B95" s="2"/>
      <c r="C95" s="2"/>
      <c r="D95" s="1">
        <f>100-E23</f>
        <v>32.381537621193516</v>
      </c>
    </row>
    <row r="96" spans="1:8" x14ac:dyDescent="0.35">
      <c r="A96" s="2" t="s">
        <v>8</v>
      </c>
      <c r="B96" s="2"/>
      <c r="C96" s="2"/>
      <c r="D96" s="1">
        <f>100-E30</f>
        <v>0.54895534616960617</v>
      </c>
    </row>
    <row r="98" spans="1:3" x14ac:dyDescent="0.35">
      <c r="A98" s="17" t="s">
        <v>108</v>
      </c>
      <c r="C98" t="str">
        <f>IF((SUM(M7:N33)/SUM(P7:P33))&gt;0.01,"Mixed","No Mixed")</f>
        <v>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MAY210715_4_aggr</v>
      </c>
      <c r="E2" s="169"/>
      <c r="G2" s="109" t="s">
        <v>90</v>
      </c>
      <c r="H2" s="108" t="str">
        <f ca="1">D2</f>
        <v>MAY210715_4_aggr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v>433.2700000000001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Q4" s="116" t="s">
        <v>110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Q7" s="115">
        <f>100*(M7/B$4)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3" si="10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Q8" s="115">
        <f t="shared" ref="Q8:Q33" si="11">100*(M8/B$4)</f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Q9" s="115">
        <f t="shared" si="11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Q10" s="115">
        <f t="shared" si="11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10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Q11" s="115">
        <f t="shared" si="11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10"/>
        <v>0</v>
      </c>
      <c r="E12" s="54">
        <f>SUM(D6:D12)</f>
        <v>0</v>
      </c>
      <c r="F12" s="115"/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38.67</v>
      </c>
      <c r="N12" s="60">
        <v>0</v>
      </c>
      <c r="O12" s="60">
        <v>0</v>
      </c>
      <c r="P12" s="50">
        <f t="shared" si="3"/>
        <v>38.67</v>
      </c>
      <c r="Q12" s="115">
        <f t="shared" si="11"/>
        <v>8.9251505989336888</v>
      </c>
      <c r="R12" s="48">
        <f t="shared" si="4"/>
        <v>-5</v>
      </c>
      <c r="S12" s="47">
        <f t="shared" si="5"/>
        <v>0</v>
      </c>
      <c r="T12" s="46">
        <f t="shared" si="5"/>
        <v>0</v>
      </c>
      <c r="U12" s="45">
        <f t="shared" si="5"/>
        <v>0</v>
      </c>
      <c r="V12" s="46">
        <f t="shared" si="5"/>
        <v>0</v>
      </c>
      <c r="W12" s="46">
        <f t="shared" si="5"/>
        <v>0</v>
      </c>
      <c r="X12" s="46">
        <f t="shared" si="5"/>
        <v>100</v>
      </c>
      <c r="Y12" s="46">
        <f t="shared" si="5"/>
        <v>0</v>
      </c>
      <c r="Z12" s="45">
        <f t="shared" si="5"/>
        <v>0</v>
      </c>
      <c r="AA12" s="49">
        <f t="shared" si="6"/>
        <v>100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63">
        <v>5.7128645235361688</v>
      </c>
      <c r="D13" s="55">
        <f t="shared" si="10"/>
        <v>1.3185460621635856</v>
      </c>
      <c r="E13" s="54">
        <f>SUM(D7:D13)</f>
        <v>1.3185460621635856</v>
      </c>
      <c r="F13" s="115"/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64.247135476463825</v>
      </c>
      <c r="N13" s="60">
        <v>0</v>
      </c>
      <c r="O13" s="60">
        <v>0</v>
      </c>
      <c r="P13" s="50">
        <f t="shared" si="3"/>
        <v>64.247135476463825</v>
      </c>
      <c r="Q13" s="115">
        <f t="shared" si="11"/>
        <v>14.82842926499961</v>
      </c>
      <c r="R13" s="48">
        <f t="shared" si="4"/>
        <v>-4.5</v>
      </c>
      <c r="S13" s="47">
        <f t="shared" si="5"/>
        <v>0</v>
      </c>
      <c r="T13" s="46">
        <f t="shared" si="5"/>
        <v>0</v>
      </c>
      <c r="U13" s="45">
        <f t="shared" si="5"/>
        <v>0</v>
      </c>
      <c r="V13" s="46">
        <f t="shared" si="5"/>
        <v>0</v>
      </c>
      <c r="W13" s="46">
        <f t="shared" si="5"/>
        <v>0</v>
      </c>
      <c r="X13" s="46">
        <f t="shared" si="5"/>
        <v>100</v>
      </c>
      <c r="Y13" s="46">
        <f t="shared" si="5"/>
        <v>0</v>
      </c>
      <c r="Z13" s="45">
        <f t="shared" si="5"/>
        <v>0</v>
      </c>
      <c r="AA13" s="49">
        <f t="shared" si="6"/>
        <v>100</v>
      </c>
      <c r="AC13" s="48">
        <f t="shared" si="7"/>
        <v>-4.5</v>
      </c>
      <c r="AD13" s="47" t="e">
        <f t="shared" si="8"/>
        <v>#DIV/0!</v>
      </c>
      <c r="AE13" s="46" t="e">
        <f t="shared" si="8"/>
        <v>#DIV/0!</v>
      </c>
      <c r="AF13" s="45" t="e">
        <f t="shared" si="8"/>
        <v>#DIV/0!</v>
      </c>
      <c r="AG13" s="47" t="e">
        <f t="shared" si="8"/>
        <v>#DIV/0!</v>
      </c>
      <c r="AH13" s="46" t="e">
        <f t="shared" si="8"/>
        <v>#DIV/0!</v>
      </c>
      <c r="AI13" s="46" t="e">
        <f t="shared" si="8"/>
        <v>#DIV/0!</v>
      </c>
      <c r="AJ13" s="46" t="e">
        <f t="shared" si="8"/>
        <v>#DIV/0!</v>
      </c>
      <c r="AK13" s="45" t="e">
        <f t="shared" si="8"/>
        <v>#DIV/0!</v>
      </c>
      <c r="AL13" s="44" t="e">
        <f t="shared" si="9"/>
        <v>#DIV/0!</v>
      </c>
    </row>
    <row r="14" spans="1:38" x14ac:dyDescent="0.35">
      <c r="A14" s="58" t="s">
        <v>63</v>
      </c>
      <c r="B14" s="57">
        <v>-4</v>
      </c>
      <c r="C14" s="63">
        <v>0</v>
      </c>
      <c r="D14" s="55">
        <f t="shared" si="10"/>
        <v>0</v>
      </c>
      <c r="E14" s="54">
        <f>SUM(D8:D14)</f>
        <v>1.3185460621635856</v>
      </c>
      <c r="F14" s="115"/>
      <c r="G14" s="48">
        <f t="shared" si="2"/>
        <v>-4</v>
      </c>
      <c r="H14" s="61">
        <v>0</v>
      </c>
      <c r="I14" s="60">
        <v>7.51</v>
      </c>
      <c r="J14" s="59">
        <v>0</v>
      </c>
      <c r="K14" s="60">
        <v>0</v>
      </c>
      <c r="L14" s="60">
        <v>0</v>
      </c>
      <c r="M14" s="60">
        <v>36.340000000000003</v>
      </c>
      <c r="N14" s="60">
        <v>0</v>
      </c>
      <c r="O14" s="60">
        <v>0</v>
      </c>
      <c r="P14" s="50">
        <f t="shared" si="3"/>
        <v>43.85</v>
      </c>
      <c r="Q14" s="115">
        <f t="shared" si="11"/>
        <v>8.3873796939552694</v>
      </c>
      <c r="R14" s="48">
        <f t="shared" si="4"/>
        <v>-4</v>
      </c>
      <c r="S14" s="47">
        <f t="shared" si="5"/>
        <v>0</v>
      </c>
      <c r="T14" s="46">
        <f t="shared" si="5"/>
        <v>17.126567844925884</v>
      </c>
      <c r="U14" s="45">
        <f t="shared" si="5"/>
        <v>0</v>
      </c>
      <c r="V14" s="46">
        <f t="shared" si="5"/>
        <v>0</v>
      </c>
      <c r="W14" s="46">
        <f t="shared" si="5"/>
        <v>0</v>
      </c>
      <c r="X14" s="46">
        <f t="shared" si="5"/>
        <v>82.873432155074127</v>
      </c>
      <c r="Y14" s="46">
        <f t="shared" si="5"/>
        <v>0</v>
      </c>
      <c r="Z14" s="45">
        <f t="shared" si="5"/>
        <v>0</v>
      </c>
      <c r="AA14" s="49">
        <f t="shared" si="6"/>
        <v>100.00000000000001</v>
      </c>
      <c r="AC14" s="48">
        <f t="shared" si="7"/>
        <v>-4</v>
      </c>
      <c r="AD14" s="47">
        <f t="shared" si="8"/>
        <v>0</v>
      </c>
      <c r="AE14" s="46">
        <f t="shared" si="8"/>
        <v>100</v>
      </c>
      <c r="AF14" s="45">
        <f t="shared" si="8"/>
        <v>0</v>
      </c>
      <c r="AG14" s="47">
        <f t="shared" si="8"/>
        <v>0</v>
      </c>
      <c r="AH14" s="46">
        <f t="shared" si="8"/>
        <v>0</v>
      </c>
      <c r="AI14" s="46">
        <f t="shared" si="8"/>
        <v>483.88814913448743</v>
      </c>
      <c r="AJ14" s="46">
        <f t="shared" si="8"/>
        <v>0</v>
      </c>
      <c r="AK14" s="45">
        <f t="shared" si="8"/>
        <v>0</v>
      </c>
      <c r="AL14" s="44">
        <f t="shared" si="9"/>
        <v>583.88814913448743</v>
      </c>
    </row>
    <row r="15" spans="1:38" x14ac:dyDescent="0.35">
      <c r="A15" s="58" t="s">
        <v>62</v>
      </c>
      <c r="B15" s="57">
        <v>-3.5</v>
      </c>
      <c r="C15" s="63">
        <v>23.257812567016945</v>
      </c>
      <c r="D15" s="55">
        <f t="shared" si="10"/>
        <v>5.3679720652288276</v>
      </c>
      <c r="E15" s="54">
        <f>SUM(D6:D15)</f>
        <v>6.6865181273924135</v>
      </c>
      <c r="F15" s="115"/>
      <c r="G15" s="48">
        <f t="shared" si="2"/>
        <v>-3.5</v>
      </c>
      <c r="H15" s="61">
        <v>1.59</v>
      </c>
      <c r="I15" s="60">
        <v>0</v>
      </c>
      <c r="J15" s="59">
        <v>0</v>
      </c>
      <c r="K15" s="60">
        <v>2.8441904353420542</v>
      </c>
      <c r="L15" s="60">
        <v>4.6092022303238265</v>
      </c>
      <c r="M15" s="60">
        <v>23.772187432983056</v>
      </c>
      <c r="N15" s="60">
        <v>0</v>
      </c>
      <c r="O15" s="59">
        <v>0</v>
      </c>
      <c r="P15" s="50">
        <f t="shared" si="3"/>
        <v>32.815580098648937</v>
      </c>
      <c r="Q15" s="115">
        <f t="shared" si="11"/>
        <v>5.4866913086488909</v>
      </c>
      <c r="R15" s="48">
        <f t="shared" si="4"/>
        <v>-3.5</v>
      </c>
      <c r="S15" s="67">
        <f t="shared" si="5"/>
        <v>4.8452594627923782</v>
      </c>
      <c r="T15" s="66">
        <f t="shared" si="5"/>
        <v>0</v>
      </c>
      <c r="U15" s="65">
        <f t="shared" si="5"/>
        <v>0</v>
      </c>
      <c r="V15" s="66">
        <f t="shared" si="5"/>
        <v>8.6671953590092201</v>
      </c>
      <c r="W15" s="66">
        <f t="shared" si="5"/>
        <v>14.045774039245442</v>
      </c>
      <c r="X15" s="66">
        <f t="shared" si="5"/>
        <v>72.441771138952959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>
        <f t="shared" ref="AD15:AD33" si="12">S15*100/(SUM($S15:$W15)+SUM($Y15:$Z15))</f>
        <v>17.581897179325075</v>
      </c>
      <c r="AE15" s="66">
        <f t="shared" ref="AE15:AI33" si="13">T15*100/(SUM($S15:$W15)+SUM($Y15:$Z15))</f>
        <v>0</v>
      </c>
      <c r="AF15" s="65">
        <f t="shared" si="13"/>
        <v>0</v>
      </c>
      <c r="AG15" s="67">
        <f t="shared" si="13"/>
        <v>31.450480372706799</v>
      </c>
      <c r="AH15" s="66">
        <f t="shared" si="13"/>
        <v>50.967622447968118</v>
      </c>
      <c r="AI15" s="66">
        <v>0</v>
      </c>
      <c r="AJ15" s="66">
        <f t="shared" ref="AJ15:AK33" si="14">Y15*100/(SUM($S15:$W15)+SUM($Y15:$Z15))</f>
        <v>0</v>
      </c>
      <c r="AK15" s="65">
        <f t="shared" si="14"/>
        <v>0</v>
      </c>
      <c r="AL15" s="64">
        <f t="shared" si="9"/>
        <v>100</v>
      </c>
    </row>
    <row r="16" spans="1:38" x14ac:dyDescent="0.35">
      <c r="A16" s="71" t="s">
        <v>61</v>
      </c>
      <c r="B16" s="57">
        <v>-3</v>
      </c>
      <c r="C16" s="63">
        <v>13.227579866697315</v>
      </c>
      <c r="D16" s="55">
        <f t="shared" si="10"/>
        <v>3.0529646332996312</v>
      </c>
      <c r="E16" s="54">
        <f>SUM(D6:D16)</f>
        <v>9.7394827606920451</v>
      </c>
      <c r="F16" s="115"/>
      <c r="G16" s="48">
        <f t="shared" si="2"/>
        <v>-3</v>
      </c>
      <c r="H16" s="61">
        <v>1.0900000000000001</v>
      </c>
      <c r="I16" s="60">
        <v>7.29</v>
      </c>
      <c r="J16" s="59">
        <v>0</v>
      </c>
      <c r="K16" s="60">
        <v>0</v>
      </c>
      <c r="L16" s="60">
        <v>5.8386577798207293</v>
      </c>
      <c r="M16" s="60">
        <v>30.572420133302682</v>
      </c>
      <c r="N16" s="60">
        <v>0</v>
      </c>
      <c r="O16" s="59">
        <v>0</v>
      </c>
      <c r="P16" s="50">
        <f t="shared" si="3"/>
        <v>44.791077913123416</v>
      </c>
      <c r="Q16" s="115">
        <f t="shared" si="11"/>
        <v>7.05620516844062</v>
      </c>
      <c r="R16" s="48">
        <f t="shared" si="4"/>
        <v>-3</v>
      </c>
      <c r="S16" s="67">
        <f t="shared" si="5"/>
        <v>2.4335203589298731</v>
      </c>
      <c r="T16" s="66">
        <f t="shared" si="5"/>
        <v>16.275562767521812</v>
      </c>
      <c r="U16" s="65">
        <f t="shared" si="5"/>
        <v>0</v>
      </c>
      <c r="V16" s="66">
        <f t="shared" si="5"/>
        <v>0</v>
      </c>
      <c r="W16" s="66">
        <f t="shared" si="5"/>
        <v>13.035314289924804</v>
      </c>
      <c r="X16" s="66">
        <f t="shared" si="5"/>
        <v>68.255602583623499</v>
      </c>
      <c r="Y16" s="66">
        <f t="shared" si="5"/>
        <v>0</v>
      </c>
      <c r="Z16" s="65">
        <f t="shared" si="5"/>
        <v>0</v>
      </c>
      <c r="AA16" s="50">
        <f t="shared" si="6"/>
        <v>99.999999999999986</v>
      </c>
      <c r="AC16" s="48">
        <f t="shared" si="7"/>
        <v>-3</v>
      </c>
      <c r="AD16" s="67">
        <f t="shared" si="12"/>
        <v>7.6659837860852083</v>
      </c>
      <c r="AE16" s="66">
        <f t="shared" si="13"/>
        <v>51.270662202349698</v>
      </c>
      <c r="AF16" s="65">
        <f t="shared" si="13"/>
        <v>0</v>
      </c>
      <c r="AG16" s="67">
        <f t="shared" si="13"/>
        <v>0</v>
      </c>
      <c r="AH16" s="66">
        <f t="shared" si="13"/>
        <v>41.06335401156511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100.00000000000001</v>
      </c>
    </row>
    <row r="17" spans="1:38" x14ac:dyDescent="0.35">
      <c r="A17" s="71" t="s">
        <v>60</v>
      </c>
      <c r="B17" s="57">
        <v>-2.5</v>
      </c>
      <c r="C17" s="63">
        <v>23.200879888268155</v>
      </c>
      <c r="D17" s="55">
        <f t="shared" si="10"/>
        <v>5.3548318342530408</v>
      </c>
      <c r="E17" s="54">
        <f>SUM(D6:D17)</f>
        <v>15.094314594945086</v>
      </c>
      <c r="F17" s="115"/>
      <c r="G17" s="48">
        <f t="shared" si="2"/>
        <v>-2.5</v>
      </c>
      <c r="H17" s="61">
        <v>1.4900000000000002</v>
      </c>
      <c r="I17" s="60">
        <v>9.6300000000000008</v>
      </c>
      <c r="J17" s="59">
        <v>0</v>
      </c>
      <c r="K17" s="60">
        <v>0</v>
      </c>
      <c r="L17" s="60">
        <v>5.1769727653631294</v>
      </c>
      <c r="M17" s="60">
        <v>5.5891201117318436</v>
      </c>
      <c r="N17" s="60">
        <v>0</v>
      </c>
      <c r="O17" s="59">
        <v>0</v>
      </c>
      <c r="P17" s="50">
        <f t="shared" si="3"/>
        <v>21.886092877094974</v>
      </c>
      <c r="Q17" s="115">
        <f t="shared" si="11"/>
        <v>1.2899854852013393</v>
      </c>
      <c r="R17" s="48">
        <f t="shared" si="4"/>
        <v>-2.5</v>
      </c>
      <c r="S17" s="67">
        <f t="shared" si="5"/>
        <v>6.8079762265807116</v>
      </c>
      <c r="T17" s="66">
        <f t="shared" si="5"/>
        <v>44.000544336894123</v>
      </c>
      <c r="U17" s="65">
        <f t="shared" si="5"/>
        <v>0</v>
      </c>
      <c r="V17" s="66">
        <f t="shared" si="5"/>
        <v>0</v>
      </c>
      <c r="W17" s="66">
        <f t="shared" si="5"/>
        <v>23.654166115602674</v>
      </c>
      <c r="X17" s="66">
        <f t="shared" si="5"/>
        <v>25.537313320922493</v>
      </c>
      <c r="Y17" s="66">
        <f t="shared" si="5"/>
        <v>0</v>
      </c>
      <c r="Z17" s="65">
        <f t="shared" si="5"/>
        <v>0</v>
      </c>
      <c r="AA17" s="50">
        <f t="shared" si="6"/>
        <v>100</v>
      </c>
      <c r="AC17" s="48">
        <f t="shared" si="7"/>
        <v>-2.5</v>
      </c>
      <c r="AD17" s="67">
        <f t="shared" si="12"/>
        <v>9.1428022949561587</v>
      </c>
      <c r="AE17" s="66">
        <f t="shared" si="13"/>
        <v>59.090728926461608</v>
      </c>
      <c r="AF17" s="65">
        <f t="shared" si="13"/>
        <v>0</v>
      </c>
      <c r="AG17" s="67">
        <f t="shared" si="13"/>
        <v>0</v>
      </c>
      <c r="AH17" s="66">
        <f t="shared" si="13"/>
        <v>31.766468778582244</v>
      </c>
      <c r="AI17" s="66">
        <v>0</v>
      </c>
      <c r="AJ17" s="66">
        <f t="shared" si="14"/>
        <v>0</v>
      </c>
      <c r="AK17" s="65">
        <f t="shared" si="14"/>
        <v>0</v>
      </c>
      <c r="AL17" s="64">
        <f t="shared" si="9"/>
        <v>100</v>
      </c>
    </row>
    <row r="18" spans="1:38" x14ac:dyDescent="0.35">
      <c r="A18" s="58" t="s">
        <v>59</v>
      </c>
      <c r="B18" s="57">
        <v>-2</v>
      </c>
      <c r="C18" s="63">
        <v>15.95390230810521</v>
      </c>
      <c r="D18" s="55">
        <f t="shared" si="10"/>
        <v>3.6822079322605319</v>
      </c>
      <c r="E18" s="54">
        <f>SUM(D6:D18)</f>
        <v>18.776522527205618</v>
      </c>
      <c r="F18" s="115"/>
      <c r="G18" s="48">
        <f t="shared" si="2"/>
        <v>-2</v>
      </c>
      <c r="H18" s="61">
        <v>7.1899999999999995</v>
      </c>
      <c r="I18" s="60">
        <v>16.829999999999998</v>
      </c>
      <c r="J18" s="59">
        <v>0</v>
      </c>
      <c r="K18" s="60">
        <v>0.8354911433172304</v>
      </c>
      <c r="L18" s="60">
        <v>1.7306602254428345</v>
      </c>
      <c r="M18" s="60">
        <v>21.106097691894792</v>
      </c>
      <c r="N18" s="60">
        <v>1.8500161030595814</v>
      </c>
      <c r="O18" s="59">
        <v>0</v>
      </c>
      <c r="P18" s="50">
        <f t="shared" si="3"/>
        <v>49.54226516371444</v>
      </c>
      <c r="Q18" s="115">
        <f t="shared" si="11"/>
        <v>4.8713498954219743</v>
      </c>
      <c r="R18" s="48">
        <f t="shared" si="4"/>
        <v>-2</v>
      </c>
      <c r="S18" s="67">
        <f t="shared" si="5"/>
        <v>14.512860839609072</v>
      </c>
      <c r="T18" s="66">
        <f t="shared" si="5"/>
        <v>33.970994148904126</v>
      </c>
      <c r="U18" s="65">
        <f t="shared" si="5"/>
        <v>0</v>
      </c>
      <c r="V18" s="66">
        <f t="shared" si="5"/>
        <v>1.6864209590665986</v>
      </c>
      <c r="W18" s="66">
        <f t="shared" si="5"/>
        <v>3.4933005580665255</v>
      </c>
      <c r="X18" s="66">
        <f t="shared" si="5"/>
        <v>42.602205656420495</v>
      </c>
      <c r="Y18" s="66">
        <f t="shared" si="5"/>
        <v>3.7342178379331821</v>
      </c>
      <c r="Z18" s="65">
        <f t="shared" si="5"/>
        <v>0</v>
      </c>
      <c r="AA18" s="50">
        <f t="shared" si="6"/>
        <v>100</v>
      </c>
      <c r="AC18" s="48">
        <f t="shared" si="7"/>
        <v>-2</v>
      </c>
      <c r="AD18" s="67">
        <f t="shared" si="12"/>
        <v>25.284701277432408</v>
      </c>
      <c r="AE18" s="66">
        <f t="shared" si="13"/>
        <v>59.185190890012151</v>
      </c>
      <c r="AF18" s="65">
        <f t="shared" si="13"/>
        <v>0</v>
      </c>
      <c r="AG18" s="67">
        <f t="shared" si="13"/>
        <v>2.938128508861841</v>
      </c>
      <c r="AH18" s="66">
        <f t="shared" si="13"/>
        <v>6.0861233397852423</v>
      </c>
      <c r="AI18" s="66">
        <v>0</v>
      </c>
      <c r="AJ18" s="66">
        <f t="shared" si="14"/>
        <v>6.5058559839083614</v>
      </c>
      <c r="AK18" s="65">
        <f t="shared" si="14"/>
        <v>0</v>
      </c>
      <c r="AL18" s="64">
        <f t="shared" si="9"/>
        <v>100</v>
      </c>
    </row>
    <row r="19" spans="1:38" x14ac:dyDescent="0.35">
      <c r="A19" s="58" t="s">
        <v>58</v>
      </c>
      <c r="B19" s="57">
        <v>-1.5</v>
      </c>
      <c r="C19" s="63">
        <v>31.259100281162134</v>
      </c>
      <c r="D19" s="55">
        <f t="shared" si="10"/>
        <v>7.2146929815501029</v>
      </c>
      <c r="E19" s="54">
        <f>SUM(D6:D19)</f>
        <v>25.991215508755722</v>
      </c>
      <c r="F19" s="115"/>
      <c r="G19" s="48">
        <f t="shared" si="2"/>
        <v>-1.5</v>
      </c>
      <c r="H19" s="61">
        <v>11.790000000000001</v>
      </c>
      <c r="I19" s="60">
        <v>22.56</v>
      </c>
      <c r="J19" s="59">
        <v>0</v>
      </c>
      <c r="K19" s="60">
        <v>8.1087160262417995E-2</v>
      </c>
      <c r="L19" s="60">
        <v>1.6622867853795689</v>
      </c>
      <c r="M19" s="60">
        <v>12.000899718837863</v>
      </c>
      <c r="N19" s="60">
        <v>0</v>
      </c>
      <c r="O19" s="59">
        <v>0</v>
      </c>
      <c r="P19" s="50">
        <f t="shared" si="3"/>
        <v>48.094273664479857</v>
      </c>
      <c r="Q19" s="115">
        <f t="shared" si="11"/>
        <v>2.7698432198947214</v>
      </c>
      <c r="R19" s="48">
        <f t="shared" si="4"/>
        <v>-1.5</v>
      </c>
      <c r="S19" s="67">
        <f t="shared" si="5"/>
        <v>24.514352960709193</v>
      </c>
      <c r="T19" s="66">
        <f t="shared" si="5"/>
        <v>46.907871314130567</v>
      </c>
      <c r="U19" s="65">
        <f t="shared" si="5"/>
        <v>0</v>
      </c>
      <c r="V19" s="66">
        <f t="shared" si="5"/>
        <v>0.1686004467561075</v>
      </c>
      <c r="W19" s="66">
        <f t="shared" si="5"/>
        <v>3.4563091585002037</v>
      </c>
      <c r="X19" s="66">
        <f t="shared" si="5"/>
        <v>24.952866119903913</v>
      </c>
      <c r="Y19" s="66">
        <f t="shared" si="5"/>
        <v>0</v>
      </c>
      <c r="Z19" s="65">
        <f t="shared" si="5"/>
        <v>0</v>
      </c>
      <c r="AA19" s="50">
        <f t="shared" si="6"/>
        <v>99.999999999999986</v>
      </c>
      <c r="AC19" s="48">
        <f t="shared" si="7"/>
        <v>-1.5</v>
      </c>
      <c r="AD19" s="67">
        <f t="shared" si="12"/>
        <v>32.665275398626335</v>
      </c>
      <c r="AE19" s="66">
        <f t="shared" si="13"/>
        <v>62.504547327651416</v>
      </c>
      <c r="AF19" s="65">
        <f t="shared" si="13"/>
        <v>0</v>
      </c>
      <c r="AG19" s="67">
        <f t="shared" si="13"/>
        <v>0.22465940808010462</v>
      </c>
      <c r="AH19" s="66">
        <f t="shared" si="13"/>
        <v>4.6055178656421454</v>
      </c>
      <c r="AI19" s="66">
        <v>0</v>
      </c>
      <c r="AJ19" s="66">
        <f t="shared" si="14"/>
        <v>0</v>
      </c>
      <c r="AK19" s="65">
        <f t="shared" si="14"/>
        <v>0</v>
      </c>
      <c r="AL19" s="64">
        <f t="shared" si="9"/>
        <v>99.999999999999986</v>
      </c>
    </row>
    <row r="20" spans="1:38" x14ac:dyDescent="0.35">
      <c r="A20" s="58" t="s">
        <v>57</v>
      </c>
      <c r="B20" s="57">
        <v>-1</v>
      </c>
      <c r="C20" s="63">
        <v>36.465882352941179</v>
      </c>
      <c r="D20" s="55">
        <f t="shared" si="10"/>
        <v>8.4164337140677112</v>
      </c>
      <c r="E20" s="54">
        <f>SUM(D6:D20)</f>
        <v>34.407649222823437</v>
      </c>
      <c r="F20" s="115"/>
      <c r="G20" s="48">
        <f t="shared" si="2"/>
        <v>-1</v>
      </c>
      <c r="H20" s="61">
        <v>11.76</v>
      </c>
      <c r="I20" s="60">
        <v>30.52</v>
      </c>
      <c r="J20" s="59">
        <v>0</v>
      </c>
      <c r="K20" s="60">
        <v>0</v>
      </c>
      <c r="L20" s="60">
        <v>0.71037433155080221</v>
      </c>
      <c r="M20" s="60">
        <v>7.8141176470588247</v>
      </c>
      <c r="N20" s="60">
        <v>0</v>
      </c>
      <c r="O20" s="59">
        <v>0</v>
      </c>
      <c r="P20" s="50">
        <f t="shared" si="3"/>
        <v>50.804491978609626</v>
      </c>
      <c r="Q20" s="115">
        <f t="shared" si="11"/>
        <v>1.8035215101573667</v>
      </c>
      <c r="R20" s="48">
        <f t="shared" si="4"/>
        <v>-1</v>
      </c>
      <c r="S20" s="67">
        <f t="shared" si="5"/>
        <v>23.147559481455595</v>
      </c>
      <c r="T20" s="66">
        <f t="shared" si="5"/>
        <v>60.073428178063331</v>
      </c>
      <c r="U20" s="65">
        <f t="shared" si="5"/>
        <v>0</v>
      </c>
      <c r="V20" s="66">
        <f t="shared" si="5"/>
        <v>0</v>
      </c>
      <c r="W20" s="66">
        <f t="shared" si="5"/>
        <v>1.3982510283734229</v>
      </c>
      <c r="X20" s="66">
        <f t="shared" si="5"/>
        <v>15.380761312107651</v>
      </c>
      <c r="Y20" s="66">
        <f t="shared" si="5"/>
        <v>0</v>
      </c>
      <c r="Z20" s="65">
        <f t="shared" si="5"/>
        <v>0</v>
      </c>
      <c r="AA20" s="50">
        <f t="shared" si="6"/>
        <v>100</v>
      </c>
      <c r="AC20" s="48">
        <f t="shared" si="7"/>
        <v>-1</v>
      </c>
      <c r="AD20" s="67">
        <f t="shared" si="12"/>
        <v>27.35496069260623</v>
      </c>
      <c r="AE20" s="66">
        <f t="shared" si="13"/>
        <v>70.992636083192366</v>
      </c>
      <c r="AF20" s="65">
        <f t="shared" si="13"/>
        <v>0</v>
      </c>
      <c r="AG20" s="67">
        <f t="shared" si="13"/>
        <v>0</v>
      </c>
      <c r="AH20" s="66">
        <f t="shared" si="13"/>
        <v>1.6524032242014133</v>
      </c>
      <c r="AI20" s="66">
        <v>0</v>
      </c>
      <c r="AJ20" s="66">
        <f t="shared" si="14"/>
        <v>0</v>
      </c>
      <c r="AK20" s="65">
        <f t="shared" si="14"/>
        <v>0</v>
      </c>
      <c r="AL20" s="64">
        <f t="shared" si="9"/>
        <v>100</v>
      </c>
    </row>
    <row r="21" spans="1:38" x14ac:dyDescent="0.35">
      <c r="A21" s="58" t="s">
        <v>56</v>
      </c>
      <c r="B21" s="57">
        <v>-0.5</v>
      </c>
      <c r="C21" s="63">
        <v>0.1692410714285657</v>
      </c>
      <c r="D21" s="55">
        <f t="shared" si="10"/>
        <v>3.906134083332926E-2</v>
      </c>
      <c r="E21" s="54">
        <f>SUM(D6:D21)</f>
        <v>34.446710563656765</v>
      </c>
      <c r="F21" s="115"/>
      <c r="G21" s="70">
        <f t="shared" si="2"/>
        <v>-0.5</v>
      </c>
      <c r="H21" s="53">
        <v>8.58</v>
      </c>
      <c r="I21" s="52">
        <v>28.64</v>
      </c>
      <c r="J21" s="51">
        <v>0</v>
      </c>
      <c r="K21" s="52">
        <v>8.4620535714285725E-2</v>
      </c>
      <c r="L21" s="52">
        <v>0</v>
      </c>
      <c r="M21" s="52">
        <v>37.740758928571431</v>
      </c>
      <c r="N21" s="52">
        <v>0</v>
      </c>
      <c r="O21" s="51">
        <v>0</v>
      </c>
      <c r="P21" s="69">
        <f t="shared" si="3"/>
        <v>75.045379464285716</v>
      </c>
      <c r="Q21" s="115">
        <f t="shared" si="11"/>
        <v>8.7106790058327199</v>
      </c>
      <c r="R21" s="48">
        <f t="shared" si="4"/>
        <v>-0.5</v>
      </c>
      <c r="S21" s="67">
        <f t="shared" si="5"/>
        <v>11.433082304665064</v>
      </c>
      <c r="T21" s="66">
        <f t="shared" si="5"/>
        <v>38.163575431888979</v>
      </c>
      <c r="U21" s="65">
        <f t="shared" si="5"/>
        <v>0</v>
      </c>
      <c r="V21" s="66">
        <f t="shared" si="5"/>
        <v>0.11275915495178068</v>
      </c>
      <c r="W21" s="66">
        <f t="shared" si="5"/>
        <v>0</v>
      </c>
      <c r="X21" s="66">
        <f t="shared" si="5"/>
        <v>50.290583108494175</v>
      </c>
      <c r="Y21" s="66">
        <f t="shared" si="5"/>
        <v>0</v>
      </c>
      <c r="Z21" s="65">
        <f t="shared" si="5"/>
        <v>0</v>
      </c>
      <c r="AA21" s="50">
        <f t="shared" si="6"/>
        <v>100</v>
      </c>
      <c r="AC21" s="48">
        <f t="shared" si="7"/>
        <v>-0.5</v>
      </c>
      <c r="AD21" s="67">
        <f t="shared" si="12"/>
        <v>22.99983186207664</v>
      </c>
      <c r="AE21" s="66">
        <f t="shared" si="13"/>
        <v>76.773331530288459</v>
      </c>
      <c r="AF21" s="65">
        <f t="shared" si="13"/>
        <v>0</v>
      </c>
      <c r="AG21" s="67">
        <f t="shared" si="13"/>
        <v>0.22683660763489782</v>
      </c>
      <c r="AH21" s="66">
        <f t="shared" si="13"/>
        <v>0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9"/>
        <v>99.999999999999986</v>
      </c>
    </row>
    <row r="22" spans="1:38" x14ac:dyDescent="0.35">
      <c r="A22" s="58" t="s">
        <v>55</v>
      </c>
      <c r="B22" s="57">
        <v>0</v>
      </c>
      <c r="C22" s="63">
        <v>36.15</v>
      </c>
      <c r="D22" s="55">
        <f t="shared" si="10"/>
        <v>8.3435271308883596</v>
      </c>
      <c r="E22" s="54">
        <f>SUM(D6:D22)</f>
        <v>42.790237694545127</v>
      </c>
      <c r="F22" s="115"/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Q22" s="115">
        <f t="shared" si="11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3">
        <v>31.92</v>
      </c>
      <c r="D23" s="55">
        <f t="shared" si="10"/>
        <v>7.3672305952408426</v>
      </c>
      <c r="E23" s="54">
        <f>SUM(D6:D23)</f>
        <v>50.157468289785967</v>
      </c>
      <c r="F23" s="115"/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Q23" s="115">
        <f t="shared" si="11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3">
        <v>28.04</v>
      </c>
      <c r="D24" s="55">
        <f t="shared" si="10"/>
        <v>6.4717150968218409</v>
      </c>
      <c r="E24" s="54">
        <f>SUM(D6:D24)</f>
        <v>56.629183386607806</v>
      </c>
      <c r="F24" s="115"/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Q24" s="115">
        <f t="shared" si="11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3">
        <v>25.8</v>
      </c>
      <c r="D25" s="55">
        <f t="shared" si="10"/>
        <v>5.9547164585593269</v>
      </c>
      <c r="E25" s="54">
        <f>SUM(D6:D25)</f>
        <v>62.583899845167132</v>
      </c>
      <c r="F25" s="115"/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Q25" s="115">
        <f t="shared" si="11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3">
        <v>33.58</v>
      </c>
      <c r="D26" s="55">
        <f t="shared" si="10"/>
        <v>7.7503635146675256</v>
      </c>
      <c r="E26" s="54">
        <f>SUM(D6:D26)</f>
        <v>70.334263359834651</v>
      </c>
      <c r="F26" s="115"/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Q26" s="115">
        <f t="shared" si="11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48.08</v>
      </c>
      <c r="D27" s="55">
        <f t="shared" si="10"/>
        <v>11.097006485563272</v>
      </c>
      <c r="E27" s="54">
        <f>SUM(D7:D27)</f>
        <v>81.431269845397921</v>
      </c>
      <c r="F27" s="115"/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Q27" s="115">
        <f t="shared" si="11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56">
        <v>61</v>
      </c>
      <c r="D28" s="55">
        <f t="shared" si="10"/>
        <v>14.078980774113138</v>
      </c>
      <c r="E28" s="54">
        <f>SUM(D7:D28)</f>
        <v>95.510250619511055</v>
      </c>
      <c r="F28" s="115"/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Q28" s="115">
        <f t="shared" si="11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56">
        <v>27.73</v>
      </c>
      <c r="D29" s="55">
        <f t="shared" si="10"/>
        <v>6.400166178133726</v>
      </c>
      <c r="E29" s="54">
        <f>SUM(D7:D29)</f>
        <v>101.91041679764479</v>
      </c>
      <c r="F29" s="115"/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Q29" s="115">
        <f t="shared" si="11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56">
        <v>8.8800000000000008</v>
      </c>
      <c r="D30" s="55">
        <f t="shared" si="10"/>
        <v>2.0495303159692568</v>
      </c>
      <c r="E30" s="54">
        <f>SUM(D7:D30)</f>
        <v>103.95994711361405</v>
      </c>
      <c r="F30" s="115"/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Q30" s="115">
        <f t="shared" si="11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x14ac:dyDescent="0.35">
      <c r="A31" s="58" t="s">
        <v>46</v>
      </c>
      <c r="B31" s="57">
        <v>4.5</v>
      </c>
      <c r="C31" s="56">
        <v>4.0199999999999996</v>
      </c>
      <c r="D31" s="55">
        <f t="shared" si="10"/>
        <v>0.92782791331040659</v>
      </c>
      <c r="E31" s="54">
        <f>SUM(D7:D31)</f>
        <v>104.88777502692446</v>
      </c>
      <c r="F31" s="115"/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Q31" s="115">
        <f t="shared" si="11"/>
        <v>0</v>
      </c>
      <c r="R31" s="48">
        <f t="shared" si="4"/>
        <v>4.5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>
        <f t="shared" si="7"/>
        <v>4.5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10"/>
        <v>0</v>
      </c>
      <c r="E32" s="54">
        <f>SUM(D7:D32)</f>
        <v>104.88777502692446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Q32" s="115">
        <f t="shared" si="11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55">
        <f t="shared" si="10"/>
        <v>0</v>
      </c>
      <c r="E33" s="39">
        <f>SUM(D7:D33)</f>
        <v>104.88777502692446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Q33" s="115">
        <f t="shared" si="11"/>
        <v>0</v>
      </c>
      <c r="R33" s="33" t="str">
        <f t="shared" si="4"/>
        <v>&gt;6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 t="str">
        <f t="shared" si="7"/>
        <v>&gt;6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G34" t="s">
        <v>131</v>
      </c>
      <c r="H34">
        <f>SUM(H7:H33)</f>
        <v>43.489999999999995</v>
      </c>
      <c r="I34">
        <f t="shared" ref="I34:O34" si="15">SUM(I7:I33)</f>
        <v>122.97999999999999</v>
      </c>
      <c r="J34">
        <f t="shared" si="15"/>
        <v>0</v>
      </c>
      <c r="K34">
        <f t="shared" si="15"/>
        <v>3.8453892746359881</v>
      </c>
      <c r="L34">
        <f t="shared" si="15"/>
        <v>19.728154117880887</v>
      </c>
      <c r="M34">
        <f t="shared" si="15"/>
        <v>277.85273714084428</v>
      </c>
      <c r="N34">
        <f t="shared" si="15"/>
        <v>1.8500161030595814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-3.6570908070029722</v>
      </c>
      <c r="D69" s="2"/>
    </row>
    <row r="70" spans="1:16" x14ac:dyDescent="0.35">
      <c r="A70" s="24" t="s">
        <v>41</v>
      </c>
      <c r="B70" s="23">
        <v>16</v>
      </c>
      <c r="C70" s="18">
        <f t="shared" si="16"/>
        <v>-2.3770187043050952</v>
      </c>
      <c r="D70" s="2"/>
    </row>
    <row r="71" spans="1:16" x14ac:dyDescent="0.35">
      <c r="A71" s="24" t="s">
        <v>41</v>
      </c>
      <c r="B71" s="23">
        <v>25</v>
      </c>
      <c r="C71" s="18">
        <f t="shared" si="16"/>
        <v>-1.5686942265797399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6"/>
        <v>0.48931292513853913</v>
      </c>
      <c r="D72" s="2"/>
    </row>
    <row r="73" spans="1:16" x14ac:dyDescent="0.35">
      <c r="A73" s="24" t="s">
        <v>41</v>
      </c>
      <c r="B73" s="23">
        <v>75</v>
      </c>
      <c r="C73" s="18">
        <f t="shared" si="16"/>
        <v>2.2102250118640225</v>
      </c>
      <c r="D73" s="2"/>
    </row>
    <row r="74" spans="1:16" x14ac:dyDescent="0.35">
      <c r="A74" s="24" t="s">
        <v>41</v>
      </c>
      <c r="B74" s="23">
        <v>84</v>
      </c>
      <c r="C74" s="18">
        <f t="shared" si="16"/>
        <v>2.5912257142692168</v>
      </c>
      <c r="D74" s="2"/>
    </row>
    <row r="75" spans="1:16" x14ac:dyDescent="0.35">
      <c r="A75" s="24" t="s">
        <v>41</v>
      </c>
      <c r="B75" s="23">
        <v>95</v>
      </c>
      <c r="C75" s="18">
        <f t="shared" si="16"/>
        <v>2.9818789929577414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34.407649222823437</v>
      </c>
    </row>
    <row r="78" spans="1:16" x14ac:dyDescent="0.35">
      <c r="A78" s="20" t="s">
        <v>39</v>
      </c>
      <c r="B78">
        <f>SUM(C11:C20)/SUM(C7:C33)</f>
        <v>0.32804251223739911</v>
      </c>
      <c r="D78" s="19" t="s">
        <v>6</v>
      </c>
      <c r="E78" s="18">
        <f>SUM($D$21:$D$30)</f>
        <v>69.552297890790612</v>
      </c>
    </row>
    <row r="79" spans="1:16" x14ac:dyDescent="0.35">
      <c r="A79" s="20" t="s">
        <v>38</v>
      </c>
      <c r="B79">
        <f>SUM(C21:C33)/SUM(C7:C33)</f>
        <v>0.671957487762601</v>
      </c>
      <c r="D79" s="19" t="s">
        <v>5</v>
      </c>
      <c r="E79" s="18">
        <f>SUM($D$31:$D$33)</f>
        <v>0.92782791331040659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35.438278320019677</v>
      </c>
      <c r="D81" s="16" t="s">
        <v>4</v>
      </c>
      <c r="E81">
        <f>100*SUM(H7:J33)/SUM(P7:P33)</f>
        <v>35.438278320019677</v>
      </c>
      <c r="G81" s="17" t="s">
        <v>2</v>
      </c>
      <c r="H81">
        <f>100*SUM(H7:H33)/(SUM(P7:P33)-SUM(M7:N33))</f>
        <v>22.884229173824398</v>
      </c>
    </row>
    <row r="82" spans="1:8" x14ac:dyDescent="0.35">
      <c r="A82" s="16" t="s">
        <v>0</v>
      </c>
      <c r="B82">
        <f>100*SUM(K7:L33)/SUM(P7:P33)</f>
        <v>5.0183564109633787</v>
      </c>
      <c r="D82" s="16" t="s">
        <v>0</v>
      </c>
      <c r="E82">
        <f>100*SUM(K7:L33)/SUM(P7:P33)</f>
        <v>5.0183564109633787</v>
      </c>
      <c r="G82" s="17" t="s">
        <v>1</v>
      </c>
      <c r="H82">
        <f>100*SUM(I7:J33)/(SUM(P7:P33)-SUM(M7:N33))</f>
        <v>64.71148548624798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59.543365269016945</v>
      </c>
      <c r="G83" s="17" t="s">
        <v>0</v>
      </c>
      <c r="H83">
        <f>100*SUM(K7:L33)/(SUM(P7:P33)-SUM(M7:N33))</f>
        <v>12.404285339927574</v>
      </c>
    </row>
    <row r="85" spans="1:8" x14ac:dyDescent="0.35">
      <c r="A85" s="16" t="s">
        <v>36</v>
      </c>
      <c r="B85" s="2"/>
      <c r="C85" s="2"/>
      <c r="D85" s="13">
        <f>(C70+C74+C72)/3</f>
        <v>0.23450664503422022</v>
      </c>
    </row>
    <row r="86" spans="1:8" x14ac:dyDescent="0.35">
      <c r="A86" s="14" t="s">
        <v>35</v>
      </c>
      <c r="B86" s="14"/>
      <c r="C86" s="14"/>
      <c r="D86" s="7">
        <f>C72</f>
        <v>0.48931292513853913</v>
      </c>
    </row>
    <row r="87" spans="1:8" x14ac:dyDescent="0.35">
      <c r="A87" s="14" t="s">
        <v>34</v>
      </c>
      <c r="B87" s="14"/>
      <c r="C87" s="14"/>
      <c r="D87" s="7">
        <f>(C74-C70)/2</f>
        <v>2.4841222092871558</v>
      </c>
    </row>
    <row r="88" spans="1:8" x14ac:dyDescent="0.35">
      <c r="A88" s="15" t="s">
        <v>33</v>
      </c>
      <c r="B88" s="14"/>
      <c r="C88" s="14"/>
      <c r="D88" s="13">
        <f>(C74+C70-D86)/D87</f>
        <v>-0.11074572504762639</v>
      </c>
    </row>
    <row r="89" spans="1:8" x14ac:dyDescent="0.35">
      <c r="A89" s="3" t="s">
        <v>32</v>
      </c>
      <c r="B89" s="12"/>
      <c r="C89" s="11"/>
      <c r="D89" s="7">
        <f>((C74-C70)/4)+((C75-C69)/6.6)</f>
        <v>2.2479656197891407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-0.20148577197430634</v>
      </c>
    </row>
    <row r="91" spans="1:8" x14ac:dyDescent="0.35">
      <c r="A91" s="3" t="s">
        <v>30</v>
      </c>
      <c r="B91" s="9"/>
      <c r="C91" s="8"/>
      <c r="D91" s="7">
        <f>(C74-C69)/(2.44*(C73-C71))</f>
        <v>0.67765022165235977</v>
      </c>
    </row>
    <row r="92" spans="1:8" x14ac:dyDescent="0.35">
      <c r="A92" s="6" t="s">
        <v>29</v>
      </c>
      <c r="B92" s="6"/>
      <c r="C92" s="5"/>
      <c r="D92" s="7">
        <f>(C70+C72+C74)/3</f>
        <v>0.23450664503422022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0.10710350498206078</v>
      </c>
    </row>
    <row r="95" spans="1:8" x14ac:dyDescent="0.35">
      <c r="A95" s="2" t="s">
        <v>9</v>
      </c>
      <c r="B95" s="2"/>
      <c r="C95" s="2"/>
      <c r="D95" s="1">
        <f>100-E23</f>
        <v>49.842531710214033</v>
      </c>
    </row>
    <row r="96" spans="1:8" x14ac:dyDescent="0.35">
      <c r="A96" s="2" t="s">
        <v>8</v>
      </c>
      <c r="B96" s="2"/>
      <c r="C96" s="2"/>
      <c r="D96" s="1">
        <f>100-E30</f>
        <v>-3.9599471136140494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MAY210715_4_no_aggr</v>
      </c>
      <c r="E2" s="169"/>
      <c r="G2" s="109" t="s">
        <v>90</v>
      </c>
      <c r="H2" s="108" t="str">
        <f ca="1">D2</f>
        <v>MAY210715_4_no_aggr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454.44726285915561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67" t="e">
        <f t="shared" si="6"/>
        <v>#DIV/0!</v>
      </c>
      <c r="T12" s="66" t="e">
        <f t="shared" si="6"/>
        <v>#DIV/0!</v>
      </c>
      <c r="U12" s="65" t="e">
        <f t="shared" si="6"/>
        <v>#DIV/0!</v>
      </c>
      <c r="V12" s="66" t="e">
        <f t="shared" si="6"/>
        <v>#DIV/0!</v>
      </c>
      <c r="W12" s="66" t="e">
        <f t="shared" si="6"/>
        <v>#DIV/0!</v>
      </c>
      <c r="X12" s="66">
        <v>0</v>
      </c>
      <c r="Y12" s="66" t="e">
        <f t="shared" si="6"/>
        <v>#DIV/0!</v>
      </c>
      <c r="Z12" s="6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5.7128645235361688</v>
      </c>
      <c r="D13" s="55">
        <f t="shared" si="2"/>
        <v>1.2571017564488502</v>
      </c>
      <c r="E13" s="54">
        <f>SUM(D7:D13)</f>
        <v>1.2571017564488502</v>
      </c>
      <c r="G13" s="48">
        <f t="shared" si="3"/>
        <v>-4.5</v>
      </c>
      <c r="H13" s="61">
        <v>5.7128645235361653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>SUM(H13:O13)</f>
        <v>5.7128645235361653</v>
      </c>
      <c r="R13" s="48">
        <f t="shared" si="5"/>
        <v>-4.5</v>
      </c>
      <c r="S13" s="67">
        <f t="shared" si="6"/>
        <v>99.999999999999986</v>
      </c>
      <c r="T13" s="66">
        <f t="shared" si="6"/>
        <v>0</v>
      </c>
      <c r="U13" s="65">
        <f t="shared" si="6"/>
        <v>0</v>
      </c>
      <c r="V13" s="66">
        <f t="shared" si="6"/>
        <v>0</v>
      </c>
      <c r="W13" s="66">
        <f t="shared" si="6"/>
        <v>0</v>
      </c>
      <c r="X13" s="66">
        <f>100*(M13/$P13)</f>
        <v>0</v>
      </c>
      <c r="Y13" s="66">
        <f t="shared" si="6"/>
        <v>0</v>
      </c>
      <c r="Z13" s="65">
        <f t="shared" si="6"/>
        <v>0</v>
      </c>
      <c r="AA13" s="49">
        <f t="shared" si="7"/>
        <v>99.999999999999986</v>
      </c>
      <c r="AC13" s="48">
        <f t="shared" si="8"/>
        <v>-4.5</v>
      </c>
      <c r="AD13" s="47">
        <f t="shared" si="9"/>
        <v>100</v>
      </c>
      <c r="AE13" s="46">
        <f t="shared" si="9"/>
        <v>0</v>
      </c>
      <c r="AF13" s="45">
        <f t="shared" si="9"/>
        <v>0</v>
      </c>
      <c r="AG13" s="47">
        <f t="shared" si="9"/>
        <v>0</v>
      </c>
      <c r="AH13" s="46">
        <f t="shared" si="9"/>
        <v>0</v>
      </c>
      <c r="AI13" s="46">
        <f t="shared" si="9"/>
        <v>0</v>
      </c>
      <c r="AJ13" s="46">
        <f t="shared" si="9"/>
        <v>0</v>
      </c>
      <c r="AK13" s="45">
        <f t="shared" si="9"/>
        <v>0</v>
      </c>
      <c r="AL13" s="44">
        <f t="shared" si="10"/>
        <v>100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1.2571017564488502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67" t="e">
        <f t="shared" si="6"/>
        <v>#DIV/0!</v>
      </c>
      <c r="T14" s="66" t="e">
        <f t="shared" si="6"/>
        <v>#DIV/0!</v>
      </c>
      <c r="U14" s="65" t="e">
        <f t="shared" si="6"/>
        <v>#DIV/0!</v>
      </c>
      <c r="V14" s="66" t="e">
        <f t="shared" si="6"/>
        <v>#DIV/0!</v>
      </c>
      <c r="W14" s="66" t="e">
        <f t="shared" si="6"/>
        <v>#DIV/0!</v>
      </c>
      <c r="X14" s="66" t="e">
        <f t="shared" si="6"/>
        <v>#DIV/0!</v>
      </c>
      <c r="Y14" s="66" t="e">
        <f t="shared" si="6"/>
        <v>#DIV/0!</v>
      </c>
      <c r="Z14" s="6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23.257812567016945</v>
      </c>
      <c r="D15" s="55">
        <f t="shared" si="2"/>
        <v>5.1178243259053611</v>
      </c>
      <c r="E15" s="54">
        <f>SUM(D6:D15)</f>
        <v>6.3749260823542109</v>
      </c>
      <c r="G15" s="48">
        <f t="shared" si="3"/>
        <v>-3.5</v>
      </c>
      <c r="H15" s="61">
        <v>4.3167145614411329</v>
      </c>
      <c r="I15" s="60">
        <v>11.487705339909928</v>
      </c>
      <c r="J15" s="59">
        <v>0</v>
      </c>
      <c r="K15" s="60">
        <v>2.8441904353420542</v>
      </c>
      <c r="L15" s="60">
        <v>4.6092022303238265</v>
      </c>
      <c r="M15" s="60">
        <v>0</v>
      </c>
      <c r="N15" s="60">
        <v>0</v>
      </c>
      <c r="O15" s="59">
        <v>0</v>
      </c>
      <c r="P15" s="50">
        <f t="shared" si="4"/>
        <v>23.257812567016941</v>
      </c>
      <c r="R15" s="48">
        <f t="shared" si="5"/>
        <v>-3.5</v>
      </c>
      <c r="S15" s="67">
        <f t="shared" si="6"/>
        <v>18.560277536860365</v>
      </c>
      <c r="T15" s="66">
        <f t="shared" si="6"/>
        <v>49.392888117953163</v>
      </c>
      <c r="U15" s="65">
        <f t="shared" si="6"/>
        <v>0</v>
      </c>
      <c r="V15" s="66">
        <f t="shared" si="6"/>
        <v>12.228967909800518</v>
      </c>
      <c r="W15" s="66">
        <f t="shared" si="6"/>
        <v>19.817866435385952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>
        <f t="shared" ref="AD15:AD33" si="11">S15*100/(SUM($S15:$W15)+SUM($Y15:$Z15))</f>
        <v>18.560277536860365</v>
      </c>
      <c r="AE15" s="66">
        <f t="shared" ref="AE15:AI33" si="12">T15*100/(SUM($S15:$W15)+SUM($Y15:$Z15))</f>
        <v>49.392888117953163</v>
      </c>
      <c r="AF15" s="65">
        <f t="shared" si="12"/>
        <v>0</v>
      </c>
      <c r="AG15" s="67">
        <f t="shared" si="12"/>
        <v>12.22896790980052</v>
      </c>
      <c r="AH15" s="66">
        <f t="shared" si="12"/>
        <v>19.817866435385952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</v>
      </c>
    </row>
    <row r="16" spans="1:38" x14ac:dyDescent="0.35">
      <c r="A16" s="71" t="s">
        <v>61</v>
      </c>
      <c r="B16" s="57">
        <v>-3</v>
      </c>
      <c r="C16" s="62">
        <v>13.227579866697315</v>
      </c>
      <c r="D16" s="55">
        <f t="shared" si="2"/>
        <v>2.9106963442745761</v>
      </c>
      <c r="E16" s="54">
        <f>SUM(D6:D16)</f>
        <v>9.2856224266287875</v>
      </c>
      <c r="G16" s="48">
        <f t="shared" si="3"/>
        <v>-3</v>
      </c>
      <c r="H16" s="61">
        <v>4.5098598023442884</v>
      </c>
      <c r="I16" s="60">
        <v>2.8790622845322908</v>
      </c>
      <c r="J16" s="59">
        <v>0</v>
      </c>
      <c r="K16" s="60">
        <v>0</v>
      </c>
      <c r="L16" s="60">
        <v>5.8386577798207293</v>
      </c>
      <c r="M16" s="60">
        <v>0</v>
      </c>
      <c r="N16" s="60">
        <v>0</v>
      </c>
      <c r="O16" s="59">
        <v>0</v>
      </c>
      <c r="P16" s="50">
        <f t="shared" si="4"/>
        <v>13.227579866697308</v>
      </c>
      <c r="R16" s="48">
        <f t="shared" si="5"/>
        <v>-3</v>
      </c>
      <c r="S16" s="67">
        <f t="shared" si="6"/>
        <v>34.094368340943689</v>
      </c>
      <c r="T16" s="66">
        <f t="shared" si="6"/>
        <v>21.765601217656009</v>
      </c>
      <c r="U16" s="65">
        <f t="shared" si="6"/>
        <v>0</v>
      </c>
      <c r="V16" s="66">
        <f t="shared" si="6"/>
        <v>0</v>
      </c>
      <c r="W16" s="66">
        <f t="shared" si="6"/>
        <v>44.140030441400299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34.094368340943689</v>
      </c>
      <c r="AE16" s="66">
        <f t="shared" si="12"/>
        <v>21.765601217656009</v>
      </c>
      <c r="AF16" s="65">
        <f t="shared" si="12"/>
        <v>0</v>
      </c>
      <c r="AG16" s="67">
        <f t="shared" si="12"/>
        <v>0</v>
      </c>
      <c r="AH16" s="66">
        <f t="shared" si="12"/>
        <v>44.140030441400292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23.200879888268155</v>
      </c>
      <c r="D17" s="55">
        <f t="shared" si="2"/>
        <v>5.105296430283194</v>
      </c>
      <c r="E17" s="54">
        <f>SUM(D6:D17)</f>
        <v>14.390918856911981</v>
      </c>
      <c r="G17" s="48">
        <f t="shared" si="3"/>
        <v>-2.5</v>
      </c>
      <c r="H17" s="61">
        <v>9.8412744413407811</v>
      </c>
      <c r="I17" s="60">
        <v>8.1826326815642467</v>
      </c>
      <c r="J17" s="59">
        <v>0</v>
      </c>
      <c r="K17" s="60">
        <v>0</v>
      </c>
      <c r="L17" s="60">
        <v>5.1769727653631294</v>
      </c>
      <c r="M17" s="60">
        <v>0</v>
      </c>
      <c r="N17" s="60">
        <v>0</v>
      </c>
      <c r="O17" s="59">
        <v>0</v>
      </c>
      <c r="P17" s="50">
        <f t="shared" si="4"/>
        <v>23.200879888268158</v>
      </c>
      <c r="R17" s="48">
        <f t="shared" si="5"/>
        <v>-2.5</v>
      </c>
      <c r="S17" s="67">
        <f t="shared" si="6"/>
        <v>42.417677642980927</v>
      </c>
      <c r="T17" s="66">
        <f t="shared" si="6"/>
        <v>35.268630849220109</v>
      </c>
      <c r="U17" s="65">
        <f t="shared" si="6"/>
        <v>0</v>
      </c>
      <c r="V17" s="66">
        <f t="shared" si="6"/>
        <v>0</v>
      </c>
      <c r="W17" s="66">
        <f t="shared" si="6"/>
        <v>22.313691507798964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42.417677642980927</v>
      </c>
      <c r="AE17" s="66">
        <f t="shared" si="12"/>
        <v>35.268630849220109</v>
      </c>
      <c r="AF17" s="65">
        <f t="shared" si="12"/>
        <v>0</v>
      </c>
      <c r="AG17" s="67">
        <f t="shared" si="12"/>
        <v>0</v>
      </c>
      <c r="AH17" s="66">
        <f t="shared" si="12"/>
        <v>22.313691507798964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15.95390230810521</v>
      </c>
      <c r="D18" s="55">
        <f t="shared" si="2"/>
        <v>3.5106168772436233</v>
      </c>
      <c r="E18" s="54">
        <f>SUM(D6:D18)</f>
        <v>17.901535734155605</v>
      </c>
      <c r="G18" s="48">
        <f t="shared" si="3"/>
        <v>-2</v>
      </c>
      <c r="H18" s="61">
        <v>4.7245034889962438</v>
      </c>
      <c r="I18" s="60">
        <v>6.7436070853462162</v>
      </c>
      <c r="J18" s="59">
        <v>6.9624261943102533E-2</v>
      </c>
      <c r="K18" s="60">
        <v>0.8354911433172304</v>
      </c>
      <c r="L18" s="60">
        <v>1.7306602254428345</v>
      </c>
      <c r="M18" s="60">
        <v>0</v>
      </c>
      <c r="N18" s="60">
        <v>1.8500161030595814</v>
      </c>
      <c r="O18" s="59">
        <v>0</v>
      </c>
      <c r="P18" s="50">
        <f t="shared" si="4"/>
        <v>15.95390230810521</v>
      </c>
      <c r="R18" s="48">
        <f t="shared" si="5"/>
        <v>-2</v>
      </c>
      <c r="S18" s="67">
        <f t="shared" si="6"/>
        <v>29.613466334164588</v>
      </c>
      <c r="T18" s="66">
        <f t="shared" si="6"/>
        <v>42.269326683291766</v>
      </c>
      <c r="U18" s="65">
        <f t="shared" si="6"/>
        <v>0.43640897755610969</v>
      </c>
      <c r="V18" s="66">
        <f t="shared" si="6"/>
        <v>5.2369077306733169</v>
      </c>
      <c r="W18" s="66">
        <f t="shared" si="6"/>
        <v>10.847880299251869</v>
      </c>
      <c r="X18" s="66">
        <f t="shared" si="6"/>
        <v>0</v>
      </c>
      <c r="Y18" s="66">
        <f t="shared" si="6"/>
        <v>11.596009975062342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29.613466334164585</v>
      </c>
      <c r="AE18" s="66">
        <f t="shared" si="12"/>
        <v>42.269326683291766</v>
      </c>
      <c r="AF18" s="65">
        <f t="shared" si="12"/>
        <v>0.43640897755610975</v>
      </c>
      <c r="AG18" s="67">
        <f t="shared" si="12"/>
        <v>5.2369077306733178</v>
      </c>
      <c r="AH18" s="66">
        <f t="shared" si="12"/>
        <v>10.847880299251869</v>
      </c>
      <c r="AI18" s="66">
        <v>0</v>
      </c>
      <c r="AJ18" s="66">
        <f t="shared" si="13"/>
        <v>11.596009975062342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31.259100281162134</v>
      </c>
      <c r="D19" s="55">
        <f t="shared" si="2"/>
        <v>6.8784879645870145</v>
      </c>
      <c r="E19" s="54">
        <f>SUM(D6:D19)</f>
        <v>24.780023698742617</v>
      </c>
      <c r="G19" s="48">
        <f t="shared" si="3"/>
        <v>-1.5</v>
      </c>
      <c r="H19" s="61">
        <v>6.7302343017806932</v>
      </c>
      <c r="I19" s="60">
        <v>22.785492033739455</v>
      </c>
      <c r="J19" s="59">
        <v>0</v>
      </c>
      <c r="K19" s="60">
        <v>8.1087160262417995E-2</v>
      </c>
      <c r="L19" s="60">
        <v>1.6622867853795689</v>
      </c>
      <c r="M19" s="60">
        <v>0</v>
      </c>
      <c r="N19" s="60">
        <v>0</v>
      </c>
      <c r="O19" s="59">
        <v>0</v>
      </c>
      <c r="P19" s="50">
        <f t="shared" si="4"/>
        <v>31.259100281162134</v>
      </c>
      <c r="R19" s="48">
        <f t="shared" si="5"/>
        <v>-1.5</v>
      </c>
      <c r="S19" s="67">
        <f t="shared" si="6"/>
        <v>21.530479896238653</v>
      </c>
      <c r="T19" s="66">
        <f t="shared" si="6"/>
        <v>72.892347600518818</v>
      </c>
      <c r="U19" s="65">
        <f t="shared" si="6"/>
        <v>0</v>
      </c>
      <c r="V19" s="66">
        <f t="shared" si="6"/>
        <v>0.25940337224383919</v>
      </c>
      <c r="W19" s="66">
        <f t="shared" si="6"/>
        <v>5.3177691309987036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21.530479896238653</v>
      </c>
      <c r="AE19" s="66">
        <f t="shared" si="12"/>
        <v>72.892347600518818</v>
      </c>
      <c r="AF19" s="65">
        <f t="shared" si="12"/>
        <v>0</v>
      </c>
      <c r="AG19" s="67">
        <f t="shared" si="12"/>
        <v>0.25940337224383919</v>
      </c>
      <c r="AH19" s="66">
        <f t="shared" si="12"/>
        <v>5.3177691309987036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36.465882352941179</v>
      </c>
      <c r="D20" s="55">
        <f t="shared" si="2"/>
        <v>8.024227524997297</v>
      </c>
      <c r="E20" s="54">
        <f>SUM(D6:D20)</f>
        <v>32.804251223739911</v>
      </c>
      <c r="G20" s="48">
        <f t="shared" si="3"/>
        <v>-1</v>
      </c>
      <c r="H20" s="61">
        <v>7.8930481283422477E-2</v>
      </c>
      <c r="I20" s="60">
        <v>35.597647058823533</v>
      </c>
      <c r="J20" s="59">
        <v>7.8930481283422477E-2</v>
      </c>
      <c r="K20" s="60">
        <v>0</v>
      </c>
      <c r="L20" s="60">
        <v>0.71037433155080221</v>
      </c>
      <c r="M20" s="60">
        <v>0</v>
      </c>
      <c r="N20" s="60">
        <v>0</v>
      </c>
      <c r="O20" s="59">
        <v>0</v>
      </c>
      <c r="P20" s="50">
        <f t="shared" si="4"/>
        <v>36.465882352941179</v>
      </c>
      <c r="R20" s="48">
        <f t="shared" si="5"/>
        <v>-1</v>
      </c>
      <c r="S20" s="67">
        <f t="shared" si="6"/>
        <v>0.21645021645021648</v>
      </c>
      <c r="T20" s="66">
        <f t="shared" si="6"/>
        <v>97.61904761904762</v>
      </c>
      <c r="U20" s="65">
        <f t="shared" si="6"/>
        <v>0.21645021645021648</v>
      </c>
      <c r="V20" s="66">
        <f t="shared" si="6"/>
        <v>0</v>
      </c>
      <c r="W20" s="66">
        <f t="shared" si="6"/>
        <v>1.9480519480519483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0.21645021645021648</v>
      </c>
      <c r="AE20" s="66">
        <f t="shared" si="12"/>
        <v>97.61904761904762</v>
      </c>
      <c r="AF20" s="65">
        <f t="shared" si="12"/>
        <v>0.21645021645021648</v>
      </c>
      <c r="AG20" s="67">
        <f t="shared" si="12"/>
        <v>0</v>
      </c>
      <c r="AH20" s="66">
        <f t="shared" si="12"/>
        <v>1.9480519480519483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0.1692410714285657</v>
      </c>
      <c r="D21" s="55">
        <f t="shared" si="2"/>
        <v>3.7241080596191793E-2</v>
      </c>
      <c r="E21" s="54">
        <f>SUM(D6:D21)</f>
        <v>32.8414923043361</v>
      </c>
      <c r="G21" s="70">
        <f t="shared" si="3"/>
        <v>-0.5</v>
      </c>
      <c r="H21" s="53">
        <v>0</v>
      </c>
      <c r="I21" s="52">
        <v>0</v>
      </c>
      <c r="J21" s="51">
        <v>8.4620535714285725E-2</v>
      </c>
      <c r="K21" s="52">
        <v>8.4620535714285725E-2</v>
      </c>
      <c r="L21" s="52">
        <v>0</v>
      </c>
      <c r="M21" s="60">
        <v>0</v>
      </c>
      <c r="N21" s="52">
        <v>0</v>
      </c>
      <c r="O21" s="51">
        <v>0</v>
      </c>
      <c r="P21" s="69">
        <f t="shared" si="4"/>
        <v>0.16924107142857145</v>
      </c>
      <c r="Q21" s="68"/>
      <c r="R21" s="48">
        <f t="shared" si="5"/>
        <v>-0.5</v>
      </c>
      <c r="S21" s="67">
        <f t="shared" si="6"/>
        <v>0</v>
      </c>
      <c r="T21" s="66">
        <f t="shared" si="6"/>
        <v>0</v>
      </c>
      <c r="U21" s="65">
        <f t="shared" si="6"/>
        <v>50</v>
      </c>
      <c r="V21" s="66">
        <f t="shared" si="6"/>
        <v>50</v>
      </c>
      <c r="W21" s="66">
        <f t="shared" si="6"/>
        <v>0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0</v>
      </c>
      <c r="AE21" s="66">
        <f t="shared" si="12"/>
        <v>0</v>
      </c>
      <c r="AF21" s="65">
        <f t="shared" si="12"/>
        <v>50</v>
      </c>
      <c r="AG21" s="67">
        <f t="shared" si="12"/>
        <v>50</v>
      </c>
      <c r="AH21" s="66">
        <f t="shared" si="12"/>
        <v>0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36.15</v>
      </c>
      <c r="D22" s="55">
        <f t="shared" si="2"/>
        <v>7.9547183918684468</v>
      </c>
      <c r="E22" s="54">
        <f>SUM(D6:D22)</f>
        <v>40.796210696204547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31.92</v>
      </c>
      <c r="D23" s="55">
        <f t="shared" si="2"/>
        <v>7.0239173186290689</v>
      </c>
      <c r="E23" s="54">
        <f>SUM(D6:D23)</f>
        <v>47.820128014833614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28.04</v>
      </c>
      <c r="D24" s="55">
        <f t="shared" si="2"/>
        <v>6.1701328826553592</v>
      </c>
      <c r="E24" s="54">
        <f>SUM(D6:D24)</f>
        <v>53.990260897488973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25.8</v>
      </c>
      <c r="D25" s="55">
        <f t="shared" si="2"/>
        <v>5.6772264041550748</v>
      </c>
      <c r="E25" s="54">
        <f>SUM(D6:D25)</f>
        <v>59.667487301644044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33.58</v>
      </c>
      <c r="D26" s="55">
        <f t="shared" si="2"/>
        <v>7.3891962268033877</v>
      </c>
      <c r="E26" s="54">
        <f>SUM(D6:D26)</f>
        <v>67.056683528447437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48.08</v>
      </c>
      <c r="D27" s="55">
        <f t="shared" si="2"/>
        <v>10.579885484952557</v>
      </c>
      <c r="E27" s="54">
        <f>SUM(D7:D27)</f>
        <v>77.636569013399992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61</v>
      </c>
      <c r="D28" s="55">
        <f t="shared" si="2"/>
        <v>13.422899637730989</v>
      </c>
      <c r="E28" s="54">
        <f>SUM(D7:D28)</f>
        <v>91.059468651130985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27.73</v>
      </c>
      <c r="D29" s="55">
        <f t="shared" si="2"/>
        <v>6.1019181467914816</v>
      </c>
      <c r="E29" s="54">
        <f>SUM(D7:D29)</f>
        <v>97.161386797922461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8.8800000000000008</v>
      </c>
      <c r="D30" s="55">
        <f t="shared" si="2"/>
        <v>1.9540221111975606</v>
      </c>
      <c r="E30" s="54">
        <f>SUM(D7:D30)</f>
        <v>99.115408909120021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4.0199999999999996</v>
      </c>
      <c r="D31" s="55">
        <f t="shared" si="2"/>
        <v>0.88459109087997667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35.914381600722727</v>
      </c>
      <c r="I34">
        <f t="shared" ref="I34:O34" si="14">SUM(I7:I33)</f>
        <v>87.676146483915659</v>
      </c>
      <c r="J34">
        <f t="shared" si="14"/>
        <v>0.23317527894081075</v>
      </c>
      <c r="K34">
        <f t="shared" si="14"/>
        <v>3.8453892746359881</v>
      </c>
      <c r="L34">
        <f t="shared" si="14"/>
        <v>19.728154117880887</v>
      </c>
      <c r="M34">
        <f t="shared" si="14"/>
        <v>0</v>
      </c>
      <c r="N34">
        <f t="shared" si="14"/>
        <v>1.8500161030595814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15"/>
    </row>
    <row r="57" spans="11:11" x14ac:dyDescent="0.35">
      <c r="K57" s="115"/>
    </row>
    <row r="58" spans="11:11" x14ac:dyDescent="0.35">
      <c r="K58" s="115"/>
    </row>
    <row r="59" spans="11:11" x14ac:dyDescent="0.35">
      <c r="K59" s="115"/>
    </row>
    <row r="60" spans="11:11" x14ac:dyDescent="0.35">
      <c r="K60" s="115"/>
    </row>
    <row r="61" spans="11:11" x14ac:dyDescent="0.35">
      <c r="K61" s="115"/>
    </row>
    <row r="62" spans="11:11" x14ac:dyDescent="0.35">
      <c r="K62" s="115"/>
    </row>
    <row r="63" spans="11:11" x14ac:dyDescent="0.35">
      <c r="K63" s="115"/>
    </row>
    <row r="64" spans="11:11" x14ac:dyDescent="0.35">
      <c r="K64" s="115"/>
    </row>
    <row r="65" spans="1:16" x14ac:dyDescent="0.35">
      <c r="K65" s="115"/>
    </row>
    <row r="66" spans="1:16" x14ac:dyDescent="0.35">
      <c r="K66" s="115"/>
    </row>
    <row r="67" spans="1:16" x14ac:dyDescent="0.35">
      <c r="A67" s="5" t="s">
        <v>27</v>
      </c>
      <c r="B67" s="26"/>
      <c r="C67" s="2"/>
      <c r="D67" s="2"/>
      <c r="K67" s="115"/>
    </row>
    <row r="68" spans="1:16" x14ac:dyDescent="0.35">
      <c r="A68" s="25" t="s">
        <v>42</v>
      </c>
      <c r="B68" s="25"/>
      <c r="C68" s="2"/>
      <c r="D68" s="2"/>
      <c r="K68" s="115"/>
    </row>
    <row r="69" spans="1:16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-3.6343272057419616</v>
      </c>
      <c r="D69" s="2"/>
      <c r="K69" s="115"/>
    </row>
    <row r="70" spans="1:16" x14ac:dyDescent="0.35">
      <c r="A70" s="24" t="s">
        <v>41</v>
      </c>
      <c r="B70" s="23">
        <v>16</v>
      </c>
      <c r="C70" s="18">
        <f t="shared" si="15"/>
        <v>-2.270826438863446</v>
      </c>
      <c r="D70" s="2"/>
      <c r="K70" s="115"/>
    </row>
    <row r="71" spans="1:16" x14ac:dyDescent="0.35">
      <c r="A71" s="24" t="s">
        <v>41</v>
      </c>
      <c r="B71" s="23">
        <v>25</v>
      </c>
      <c r="C71" s="18">
        <f t="shared" si="15"/>
        <v>-1.4862929920311889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5"/>
        <v>0.67664708577785637</v>
      </c>
      <c r="D72" s="2"/>
    </row>
    <row r="73" spans="1:16" x14ac:dyDescent="0.35">
      <c r="A73" s="24" t="s">
        <v>41</v>
      </c>
      <c r="B73" s="23">
        <v>75</v>
      </c>
      <c r="C73" s="18">
        <f t="shared" si="15"/>
        <v>2.3753970911523616</v>
      </c>
      <c r="D73" s="2"/>
    </row>
    <row r="74" spans="1:16" x14ac:dyDescent="0.35">
      <c r="A74" s="24" t="s">
        <v>41</v>
      </c>
      <c r="B74" s="23">
        <v>84</v>
      </c>
      <c r="C74" s="18">
        <f t="shared" si="15"/>
        <v>2.7370363765781565</v>
      </c>
      <c r="D74" s="2"/>
    </row>
    <row r="75" spans="1:16" x14ac:dyDescent="0.35">
      <c r="A75" s="24" t="s">
        <v>41</v>
      </c>
      <c r="B75" s="23">
        <v>95</v>
      </c>
      <c r="C75" s="18">
        <f t="shared" si="15"/>
        <v>3.322892839110029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32.804251223739911</v>
      </c>
    </row>
    <row r="78" spans="1:16" x14ac:dyDescent="0.35">
      <c r="A78" s="20" t="s">
        <v>39</v>
      </c>
      <c r="B78">
        <f>SUM(C11:C20)/SUM(C7:C33)</f>
        <v>0.32804251223739911</v>
      </c>
      <c r="D78" s="19" t="s">
        <v>6</v>
      </c>
      <c r="E78" s="18">
        <f>SUM($D$21:$D$30)</f>
        <v>66.31115768538011</v>
      </c>
    </row>
    <row r="79" spans="1:16" x14ac:dyDescent="0.35">
      <c r="A79" s="20" t="s">
        <v>38</v>
      </c>
      <c r="B79">
        <f>SUM(C21:C33)/SUM(C7:C33)</f>
        <v>0.671957487762601</v>
      </c>
      <c r="D79" s="19" t="s">
        <v>5</v>
      </c>
      <c r="E79" s="18">
        <f>SUM($D$31:$D$33)</f>
        <v>0.88459109087997667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82.965476881429566</v>
      </c>
      <c r="D81" s="16" t="s">
        <v>4</v>
      </c>
      <c r="E81">
        <f>100*SUM(H7:J33)/SUM(P7:P33)</f>
        <v>82.965476881429566</v>
      </c>
      <c r="G81" s="17" t="s">
        <v>2</v>
      </c>
      <c r="H81">
        <f>100*SUM(H7:H33)/(SUM(P7:P33)-SUM(M7:N33))</f>
        <v>24.365707223929117</v>
      </c>
    </row>
    <row r="82" spans="1:8" x14ac:dyDescent="0.35">
      <c r="A82" s="16" t="s">
        <v>0</v>
      </c>
      <c r="B82">
        <f>100*SUM(K7:L33)/SUM(P7:P33)</f>
        <v>15.794958608227999</v>
      </c>
      <c r="D82" s="16" t="s">
        <v>0</v>
      </c>
      <c r="E82">
        <f>100*SUM(K7:L33)/SUM(P7:P33)</f>
        <v>15.794958608227999</v>
      </c>
      <c r="G82" s="17" t="s">
        <v>1</v>
      </c>
      <c r="H82">
        <f>100*SUM(I7:J33)/(SUM(P7:P33)-SUM(M7:N33))</f>
        <v>59.641088078343429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1.2395645103424362</v>
      </c>
      <c r="G83" s="17" t="s">
        <v>0</v>
      </c>
      <c r="H83">
        <f>100*SUM(K7:L33)/(SUM(P7:P33)-SUM(M7:N33))</f>
        <v>15.993204697727448</v>
      </c>
    </row>
    <row r="85" spans="1:8" x14ac:dyDescent="0.35">
      <c r="A85" s="16" t="s">
        <v>36</v>
      </c>
      <c r="B85" s="2"/>
      <c r="C85" s="2"/>
      <c r="D85" s="13">
        <f>(C70+C74+C72)/3</f>
        <v>0.38095234116418891</v>
      </c>
    </row>
    <row r="86" spans="1:8" x14ac:dyDescent="0.35">
      <c r="A86" s="14" t="s">
        <v>35</v>
      </c>
      <c r="B86" s="14"/>
      <c r="C86" s="14"/>
      <c r="D86" s="7">
        <f>C72</f>
        <v>0.67664708577785637</v>
      </c>
    </row>
    <row r="87" spans="1:8" x14ac:dyDescent="0.35">
      <c r="A87" s="14" t="s">
        <v>34</v>
      </c>
      <c r="B87" s="14"/>
      <c r="C87" s="14"/>
      <c r="D87" s="7">
        <f>(C74-C70)/2</f>
        <v>2.5039314077208012</v>
      </c>
    </row>
    <row r="88" spans="1:8" x14ac:dyDescent="0.35">
      <c r="A88" s="15" t="s">
        <v>33</v>
      </c>
      <c r="B88" s="14"/>
      <c r="C88" s="14"/>
      <c r="D88" s="13">
        <f>(C74+C70-D86)/D87</f>
        <v>-8.4042696782455378E-2</v>
      </c>
    </row>
    <row r="89" spans="1:8" x14ac:dyDescent="0.35">
      <c r="A89" s="3" t="s">
        <v>32</v>
      </c>
      <c r="B89" s="12"/>
      <c r="C89" s="11"/>
      <c r="D89" s="7">
        <f>((C74-C70)/4)+((C75-C69)/6.6)</f>
        <v>2.3060899530803991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-0.20820949682966355</v>
      </c>
    </row>
    <row r="91" spans="1:8" x14ac:dyDescent="0.35">
      <c r="A91" s="3" t="s">
        <v>30</v>
      </c>
      <c r="B91" s="9"/>
      <c r="C91" s="8"/>
      <c r="D91" s="7">
        <f>(C74-C69)/(2.44*(C73-C71))</f>
        <v>0.67618439767839011</v>
      </c>
    </row>
    <row r="92" spans="1:8" x14ac:dyDescent="0.35">
      <c r="A92" s="6" t="s">
        <v>29</v>
      </c>
      <c r="B92" s="6"/>
      <c r="C92" s="5"/>
      <c r="D92" s="7">
        <f>(C70+C72+C74)/3</f>
        <v>0.38095234116418891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0.23310496885735521</v>
      </c>
    </row>
    <row r="95" spans="1:8" x14ac:dyDescent="0.35">
      <c r="A95" s="2" t="s">
        <v>9</v>
      </c>
      <c r="B95" s="2"/>
      <c r="C95" s="2"/>
      <c r="D95" s="1">
        <f>100-E23</f>
        <v>52.179871985166386</v>
      </c>
    </row>
    <row r="96" spans="1:8" x14ac:dyDescent="0.35">
      <c r="A96" s="2" t="s">
        <v>8</v>
      </c>
      <c r="B96" s="2"/>
      <c r="C96" s="2"/>
      <c r="D96" s="1">
        <f>100-E30</f>
        <v>0.88459109087997945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MAY210715_5</v>
      </c>
      <c r="E2" s="169"/>
      <c r="G2" s="109" t="s">
        <v>90</v>
      </c>
      <c r="H2" s="108" t="str">
        <f ca="1">D2</f>
        <v>MAY210715_5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665.69999999999993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ht="15" thickBot="1" x14ac:dyDescent="0.4">
      <c r="A5" s="93" t="s">
        <v>75</v>
      </c>
      <c r="B5" s="92" t="s">
        <v>74</v>
      </c>
      <c r="C5" s="91" t="s">
        <v>73</v>
      </c>
      <c r="D5" s="124" t="s">
        <v>72</v>
      </c>
      <c r="E5" s="125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126"/>
      <c r="D6" s="127"/>
      <c r="E6" s="128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20">
        <v>0</v>
      </c>
      <c r="D7" s="55">
        <f t="shared" ref="D7:D31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20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20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20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20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20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20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20">
        <v>4.83</v>
      </c>
      <c r="D14" s="55">
        <f t="shared" si="2"/>
        <v>0.72555205047318616</v>
      </c>
      <c r="E14" s="54">
        <f>SUM(D8:D14)</f>
        <v>0.72555205047318616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4.83</v>
      </c>
      <c r="N14" s="60">
        <v>0</v>
      </c>
      <c r="O14" s="60">
        <v>0</v>
      </c>
      <c r="P14" s="50">
        <f t="shared" si="4"/>
        <v>4.83</v>
      </c>
      <c r="R14" s="48">
        <f t="shared" si="5"/>
        <v>-4</v>
      </c>
      <c r="S14" s="47">
        <f t="shared" si="6"/>
        <v>0</v>
      </c>
      <c r="T14" s="46">
        <f t="shared" si="6"/>
        <v>0</v>
      </c>
      <c r="U14" s="45">
        <f t="shared" si="6"/>
        <v>0</v>
      </c>
      <c r="V14" s="46">
        <f t="shared" si="6"/>
        <v>0</v>
      </c>
      <c r="W14" s="46">
        <f t="shared" si="6"/>
        <v>0</v>
      </c>
      <c r="X14" s="46">
        <f t="shared" si="6"/>
        <v>100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20">
        <v>24.24</v>
      </c>
      <c r="D15" s="55">
        <f t="shared" si="2"/>
        <v>3.6412798557908972</v>
      </c>
      <c r="E15" s="54">
        <f>SUM(D6:D15)</f>
        <v>4.3668319062640837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24.24</v>
      </c>
      <c r="N15" s="60">
        <v>0</v>
      </c>
      <c r="O15" s="59">
        <v>0</v>
      </c>
      <c r="P15" s="50">
        <f t="shared" si="4"/>
        <v>24.24</v>
      </c>
      <c r="R15" s="48">
        <f t="shared" si="5"/>
        <v>-3.5</v>
      </c>
      <c r="S15" s="67">
        <f t="shared" si="6"/>
        <v>0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100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120">
        <v>18.09</v>
      </c>
      <c r="D16" s="55">
        <f t="shared" si="2"/>
        <v>2.717440288418207</v>
      </c>
      <c r="E16" s="54">
        <f>SUM(D6:D16)</f>
        <v>7.0842721946822902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16.886040609137055</v>
      </c>
      <c r="N16" s="60">
        <v>1.203959390862944</v>
      </c>
      <c r="O16" s="59">
        <v>0</v>
      </c>
      <c r="P16" s="50">
        <f t="shared" si="4"/>
        <v>18.09</v>
      </c>
      <c r="R16" s="48">
        <f t="shared" si="5"/>
        <v>-3</v>
      </c>
      <c r="S16" s="67">
        <f t="shared" si="6"/>
        <v>0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93.344613649182179</v>
      </c>
      <c r="Y16" s="66">
        <f t="shared" si="6"/>
        <v>6.6553863508178219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0</v>
      </c>
      <c r="AE16" s="66">
        <f t="shared" si="12"/>
        <v>0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100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20">
        <v>7.9</v>
      </c>
      <c r="D17" s="55">
        <f t="shared" si="2"/>
        <v>1.1867207450803667</v>
      </c>
      <c r="E17" s="54">
        <f>SUM(D6:D17)</f>
        <v>8.2709929397626567</v>
      </c>
      <c r="G17" s="48">
        <f t="shared" si="3"/>
        <v>-2.5</v>
      </c>
      <c r="H17" s="61">
        <v>0.16631578947368422</v>
      </c>
      <c r="I17" s="60">
        <v>0.10394736842105264</v>
      </c>
      <c r="J17" s="59">
        <v>0</v>
      </c>
      <c r="K17" s="60">
        <v>0</v>
      </c>
      <c r="L17" s="60">
        <v>0</v>
      </c>
      <c r="M17" s="60">
        <v>4.7296052631578949</v>
      </c>
      <c r="N17" s="60">
        <v>2.9001315789473687</v>
      </c>
      <c r="O17" s="59">
        <v>0</v>
      </c>
      <c r="P17" s="50">
        <f t="shared" si="4"/>
        <v>7.9</v>
      </c>
      <c r="R17" s="48">
        <f t="shared" si="5"/>
        <v>-2.5</v>
      </c>
      <c r="S17" s="67">
        <f t="shared" si="6"/>
        <v>2.1052631578947367</v>
      </c>
      <c r="T17" s="66">
        <f t="shared" si="6"/>
        <v>1.3157894736842106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59.868421052631575</v>
      </c>
      <c r="Y17" s="66">
        <f t="shared" si="6"/>
        <v>36.71052631578948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5.2459016393442619</v>
      </c>
      <c r="AE17" s="66">
        <f t="shared" si="12"/>
        <v>3.278688524590164</v>
      </c>
      <c r="AF17" s="65">
        <f t="shared" si="12"/>
        <v>0</v>
      </c>
      <c r="AG17" s="67">
        <f t="shared" si="12"/>
        <v>0</v>
      </c>
      <c r="AH17" s="66">
        <f t="shared" si="12"/>
        <v>0</v>
      </c>
      <c r="AI17" s="66">
        <v>0</v>
      </c>
      <c r="AJ17" s="66">
        <f t="shared" si="13"/>
        <v>91.47540983606558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120">
        <v>11.16</v>
      </c>
      <c r="D18" s="55">
        <f t="shared" si="2"/>
        <v>1.6764308246958091</v>
      </c>
      <c r="E18" s="54">
        <f>SUM(D6:D18)</f>
        <v>9.9474237644584651</v>
      </c>
      <c r="G18" s="48">
        <f t="shared" si="3"/>
        <v>-2</v>
      </c>
      <c r="H18" s="61">
        <v>0.1848022079116835</v>
      </c>
      <c r="I18" s="60">
        <v>1.2936154553817847</v>
      </c>
      <c r="J18" s="59">
        <v>0</v>
      </c>
      <c r="K18" s="60">
        <v>0</v>
      </c>
      <c r="L18" s="60">
        <v>0</v>
      </c>
      <c r="M18" s="60">
        <v>5.9342042318307264</v>
      </c>
      <c r="N18" s="60">
        <v>3.7473781048758048</v>
      </c>
      <c r="O18" s="59">
        <v>0</v>
      </c>
      <c r="P18" s="50">
        <f t="shared" si="4"/>
        <v>11.16</v>
      </c>
      <c r="R18" s="48">
        <f t="shared" si="5"/>
        <v>-2</v>
      </c>
      <c r="S18" s="67">
        <f t="shared" si="6"/>
        <v>1.6559337626494937</v>
      </c>
      <c r="T18" s="66">
        <f t="shared" si="6"/>
        <v>11.591536338546456</v>
      </c>
      <c r="U18" s="65">
        <f t="shared" si="6"/>
        <v>0</v>
      </c>
      <c r="V18" s="66">
        <f t="shared" si="6"/>
        <v>0</v>
      </c>
      <c r="W18" s="66">
        <f t="shared" si="6"/>
        <v>0</v>
      </c>
      <c r="X18" s="66">
        <f t="shared" si="6"/>
        <v>53.173873045078196</v>
      </c>
      <c r="Y18" s="66">
        <f t="shared" si="6"/>
        <v>33.578656853725846</v>
      </c>
      <c r="Z18" s="65">
        <f t="shared" si="6"/>
        <v>0</v>
      </c>
      <c r="AA18" s="50">
        <f t="shared" si="7"/>
        <v>99.999999999999986</v>
      </c>
      <c r="AC18" s="48">
        <f t="shared" si="8"/>
        <v>-2</v>
      </c>
      <c r="AD18" s="67">
        <f t="shared" si="11"/>
        <v>3.5363457760314341</v>
      </c>
      <c r="AE18" s="66">
        <f t="shared" si="12"/>
        <v>24.754420432220041</v>
      </c>
      <c r="AF18" s="65">
        <f t="shared" si="12"/>
        <v>0</v>
      </c>
      <c r="AG18" s="67">
        <f t="shared" si="12"/>
        <v>0</v>
      </c>
      <c r="AH18" s="66">
        <f t="shared" si="12"/>
        <v>0</v>
      </c>
      <c r="AI18" s="66">
        <v>0</v>
      </c>
      <c r="AJ18" s="66">
        <f t="shared" si="13"/>
        <v>71.709233791748531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120">
        <v>11.46</v>
      </c>
      <c r="D19" s="55">
        <f t="shared" si="2"/>
        <v>1.7214961694456965</v>
      </c>
      <c r="E19" s="54">
        <f>SUM(D6:D19)</f>
        <v>11.668919933904162</v>
      </c>
      <c r="G19" s="48">
        <f t="shared" si="3"/>
        <v>-1.5</v>
      </c>
      <c r="H19" s="61">
        <v>0.19292929292929298</v>
      </c>
      <c r="I19" s="60">
        <v>2.1029292929292933</v>
      </c>
      <c r="J19" s="59">
        <v>0</v>
      </c>
      <c r="K19" s="60">
        <v>0.23151515151515153</v>
      </c>
      <c r="L19" s="60">
        <v>0.34727272727272734</v>
      </c>
      <c r="M19" s="60">
        <v>6.3666666666666671</v>
      </c>
      <c r="N19" s="60">
        <v>2.218686868686869</v>
      </c>
      <c r="O19" s="59">
        <v>0</v>
      </c>
      <c r="P19" s="50">
        <f t="shared" si="4"/>
        <v>11.46</v>
      </c>
      <c r="R19" s="48">
        <f t="shared" si="5"/>
        <v>-1.5</v>
      </c>
      <c r="S19" s="67">
        <f t="shared" si="6"/>
        <v>1.6835016835016838</v>
      </c>
      <c r="T19" s="66">
        <f t="shared" si="6"/>
        <v>18.350168350168353</v>
      </c>
      <c r="U19" s="65">
        <f t="shared" si="6"/>
        <v>0</v>
      </c>
      <c r="V19" s="66">
        <f t="shared" si="6"/>
        <v>2.0202020202020203</v>
      </c>
      <c r="W19" s="66">
        <f t="shared" si="6"/>
        <v>3.0303030303030307</v>
      </c>
      <c r="X19" s="66">
        <f t="shared" si="6"/>
        <v>55.555555555555557</v>
      </c>
      <c r="Y19" s="66">
        <f t="shared" si="6"/>
        <v>19.36026936026936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3.7878787878787881</v>
      </c>
      <c r="AE19" s="66">
        <f t="shared" si="12"/>
        <v>41.287878787878789</v>
      </c>
      <c r="AF19" s="65">
        <f t="shared" si="12"/>
        <v>0</v>
      </c>
      <c r="AG19" s="67">
        <f t="shared" si="12"/>
        <v>4.545454545454545</v>
      </c>
      <c r="AH19" s="66">
        <f t="shared" si="12"/>
        <v>6.8181818181818183</v>
      </c>
      <c r="AI19" s="66">
        <v>0</v>
      </c>
      <c r="AJ19" s="66">
        <f t="shared" si="13"/>
        <v>43.560606060606055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20">
        <v>12.16</v>
      </c>
      <c r="D20" s="55">
        <f t="shared" si="2"/>
        <v>1.826648640528767</v>
      </c>
      <c r="E20" s="54">
        <f>SUM(D6:D20)</f>
        <v>13.495568574432928</v>
      </c>
      <c r="G20" s="48">
        <f t="shared" si="3"/>
        <v>-1</v>
      </c>
      <c r="H20" s="61">
        <v>0.68627865961199297</v>
      </c>
      <c r="I20" s="60">
        <v>2.852345679012346</v>
      </c>
      <c r="J20" s="59">
        <v>0</v>
      </c>
      <c r="K20" s="60">
        <v>0.57904761904761914</v>
      </c>
      <c r="L20" s="60">
        <v>0.64338624338624328</v>
      </c>
      <c r="M20" s="60">
        <v>6.819894179894181</v>
      </c>
      <c r="N20" s="60">
        <v>0.57904761904761914</v>
      </c>
      <c r="O20" s="59">
        <v>0</v>
      </c>
      <c r="P20" s="50">
        <f t="shared" si="4"/>
        <v>12.160000000000002</v>
      </c>
      <c r="R20" s="48">
        <f t="shared" si="5"/>
        <v>-1</v>
      </c>
      <c r="S20" s="67">
        <f t="shared" si="6"/>
        <v>5.6437389770723092</v>
      </c>
      <c r="T20" s="66">
        <f t="shared" si="6"/>
        <v>23.456790123456788</v>
      </c>
      <c r="U20" s="65">
        <f t="shared" si="6"/>
        <v>0</v>
      </c>
      <c r="V20" s="66">
        <f t="shared" si="6"/>
        <v>4.7619047619047619</v>
      </c>
      <c r="W20" s="66">
        <f t="shared" si="6"/>
        <v>5.2910052910052894</v>
      </c>
      <c r="X20" s="66">
        <f t="shared" si="6"/>
        <v>56.084656084656089</v>
      </c>
      <c r="Y20" s="66">
        <f t="shared" si="6"/>
        <v>4.7619047619047619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12.851405622489958</v>
      </c>
      <c r="AE20" s="66">
        <f t="shared" si="12"/>
        <v>53.413654618473899</v>
      </c>
      <c r="AF20" s="65">
        <f t="shared" si="12"/>
        <v>0</v>
      </c>
      <c r="AG20" s="67">
        <f t="shared" si="12"/>
        <v>10.843373493975905</v>
      </c>
      <c r="AH20" s="66">
        <f t="shared" si="12"/>
        <v>12.048192771084334</v>
      </c>
      <c r="AI20" s="66">
        <v>0</v>
      </c>
      <c r="AJ20" s="66">
        <f t="shared" si="13"/>
        <v>10.843373493975905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120">
        <v>15.34</v>
      </c>
      <c r="D21" s="55">
        <f t="shared" si="2"/>
        <v>2.3043412948775726</v>
      </c>
      <c r="E21" s="54">
        <f>SUM(D6:D21)</f>
        <v>15.7999098693105</v>
      </c>
      <c r="G21" s="70">
        <f t="shared" si="3"/>
        <v>-0.5</v>
      </c>
      <c r="H21" s="53">
        <v>0.7669999999999999</v>
      </c>
      <c r="I21" s="52">
        <v>3.7497777777777777</v>
      </c>
      <c r="J21" s="51">
        <v>8.5222222222222227E-2</v>
      </c>
      <c r="K21" s="52">
        <v>0.42611111111111111</v>
      </c>
      <c r="L21" s="52">
        <v>0.85222222222222221</v>
      </c>
      <c r="M21" s="52">
        <v>9.3744444444444461</v>
      </c>
      <c r="N21" s="52">
        <v>8.5222222222222227E-2</v>
      </c>
      <c r="O21" s="51">
        <v>0</v>
      </c>
      <c r="P21" s="69">
        <f t="shared" si="4"/>
        <v>15.340000000000002</v>
      </c>
      <c r="Q21" s="68"/>
      <c r="R21" s="48">
        <f t="shared" si="5"/>
        <v>-0.5</v>
      </c>
      <c r="S21" s="67">
        <f t="shared" si="6"/>
        <v>4.9999999999999991</v>
      </c>
      <c r="T21" s="66">
        <f t="shared" si="6"/>
        <v>24.444444444444439</v>
      </c>
      <c r="U21" s="65">
        <f t="shared" si="6"/>
        <v>0.55555555555555547</v>
      </c>
      <c r="V21" s="66">
        <f t="shared" si="6"/>
        <v>2.7777777777777777</v>
      </c>
      <c r="W21" s="66">
        <f t="shared" si="6"/>
        <v>5.5555555555555554</v>
      </c>
      <c r="X21" s="66">
        <f t="shared" si="6"/>
        <v>61.111111111111114</v>
      </c>
      <c r="Y21" s="66">
        <f t="shared" si="6"/>
        <v>0.55555555555555547</v>
      </c>
      <c r="Z21" s="65">
        <f t="shared" si="6"/>
        <v>0</v>
      </c>
      <c r="AA21" s="50">
        <f t="shared" si="7"/>
        <v>100</v>
      </c>
      <c r="AC21" s="48">
        <f t="shared" si="8"/>
        <v>-0.5</v>
      </c>
      <c r="AD21" s="67">
        <f t="shared" si="11"/>
        <v>12.857142857142856</v>
      </c>
      <c r="AE21" s="66">
        <f t="shared" si="12"/>
        <v>62.857142857142847</v>
      </c>
      <c r="AF21" s="65">
        <f t="shared" si="12"/>
        <v>1.4285714285714286</v>
      </c>
      <c r="AG21" s="67">
        <f t="shared" si="12"/>
        <v>7.1428571428571432</v>
      </c>
      <c r="AH21" s="66">
        <f t="shared" si="12"/>
        <v>14.285714285714286</v>
      </c>
      <c r="AI21" s="66">
        <v>0</v>
      </c>
      <c r="AJ21" s="66">
        <f t="shared" si="13"/>
        <v>1.4285714285714286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120">
        <v>19.760000000000002</v>
      </c>
      <c r="D22" s="55">
        <f t="shared" si="2"/>
        <v>2.9683040408592465</v>
      </c>
      <c r="E22" s="54">
        <f>SUM(D6:D22)</f>
        <v>18.768213910169749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20">
        <v>25.17</v>
      </c>
      <c r="D23" s="55">
        <f t="shared" si="2"/>
        <v>3.7809824245155483</v>
      </c>
      <c r="E23" s="54">
        <f>SUM(D6:D23)</f>
        <v>22.549196334685298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20">
        <v>27.22</v>
      </c>
      <c r="D24" s="55">
        <f t="shared" si="2"/>
        <v>4.0889289469731107</v>
      </c>
      <c r="E24" s="54">
        <f>SUM(D6:D24)</f>
        <v>26.638125281658411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20">
        <v>33.130000000000003</v>
      </c>
      <c r="D25" s="55">
        <f t="shared" si="2"/>
        <v>4.976716238545893</v>
      </c>
      <c r="E25" s="54">
        <f>SUM(D6:D25)</f>
        <v>31.614841520204305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20">
        <v>43.11</v>
      </c>
      <c r="D26" s="55">
        <f t="shared" si="2"/>
        <v>6.4758900405588111</v>
      </c>
      <c r="E26" s="54">
        <f>SUM(D6:D26)</f>
        <v>38.090731560763118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20">
        <v>46.64</v>
      </c>
      <c r="D27" s="55">
        <f t="shared" si="2"/>
        <v>7.0061589304491525</v>
      </c>
      <c r="E27" s="54">
        <f>SUM(D7:D27)</f>
        <v>45.096890491212271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20">
        <v>57.84</v>
      </c>
      <c r="D28" s="55">
        <f t="shared" si="2"/>
        <v>8.6885984677782808</v>
      </c>
      <c r="E28" s="54">
        <f>SUM(D7:D28)</f>
        <v>53.785488958990555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20">
        <v>57.17</v>
      </c>
      <c r="D29" s="55">
        <f t="shared" si="2"/>
        <v>8.587952531170199</v>
      </c>
      <c r="E29" s="54">
        <f>SUM(D7:D29)</f>
        <v>62.373441490160758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20">
        <v>55.2</v>
      </c>
      <c r="D30" s="55">
        <f t="shared" si="2"/>
        <v>8.2920234339792724</v>
      </c>
      <c r="E30" s="54">
        <f>SUM(D7:D30)</f>
        <v>70.665464924140025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119</v>
      </c>
      <c r="B31" s="57" t="s">
        <v>117</v>
      </c>
      <c r="C31" s="120">
        <v>195.28</v>
      </c>
      <c r="D31" s="55">
        <f t="shared" si="2"/>
        <v>29.334535075860003</v>
      </c>
      <c r="E31" s="54">
        <f>SUM(D7:D31)</f>
        <v>100.00000000000003</v>
      </c>
      <c r="G31" s="48" t="str">
        <f t="shared" si="3"/>
        <v>&gt; 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 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 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/>
      <c r="B32" s="57"/>
      <c r="C32" s="122"/>
      <c r="D32" s="55"/>
      <c r="E32" s="54"/>
      <c r="G32" s="48">
        <f t="shared" si="3"/>
        <v>0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0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0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/>
      <c r="B33" s="42"/>
      <c r="C33" s="123"/>
      <c r="D33" s="40"/>
      <c r="E33" s="39"/>
      <c r="G33" s="33">
        <f t="shared" si="3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>
        <f t="shared" si="5"/>
        <v>0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>
        <f t="shared" si="8"/>
        <v>0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1.9973259499266536</v>
      </c>
      <c r="I34">
        <f t="shared" ref="I34:O34" si="14">SUM(I7:I33)</f>
        <v>10.102615573522254</v>
      </c>
      <c r="J34">
        <f t="shared" si="14"/>
        <v>8.5222222222222227E-2</v>
      </c>
      <c r="K34">
        <f t="shared" si="14"/>
        <v>1.2366738816738818</v>
      </c>
      <c r="L34">
        <f t="shared" si="14"/>
        <v>1.8428811928811928</v>
      </c>
      <c r="M34">
        <f t="shared" si="14"/>
        <v>79.180855395130976</v>
      </c>
      <c r="N34">
        <f t="shared" si="14"/>
        <v>10.734425784642831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-3.3834991708126037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-0.46629554655870453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0.79968772961057977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2.7821576763485467</v>
      </c>
      <c r="D72" s="2"/>
    </row>
    <row r="73" spans="1:5" x14ac:dyDescent="0.35">
      <c r="A73" s="24" t="s">
        <v>41</v>
      </c>
      <c r="B73" s="23">
        <v>75</v>
      </c>
      <c r="C73" s="18" t="str">
        <f t="shared" si="15"/>
        <v>6</v>
      </c>
      <c r="D73" s="2"/>
    </row>
    <row r="74" spans="1:5" x14ac:dyDescent="0.35">
      <c r="A74" s="24" t="s">
        <v>41</v>
      </c>
      <c r="B74" s="23">
        <v>84</v>
      </c>
      <c r="C74" s="18" t="str">
        <f t="shared" si="15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15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13.495568574432928</v>
      </c>
    </row>
    <row r="78" spans="1:5" x14ac:dyDescent="0.35">
      <c r="A78" s="20" t="s">
        <v>39</v>
      </c>
      <c r="B78">
        <f>SUM(C11:C20)/SUM(C7:C33)</f>
        <v>0.13495568574432928</v>
      </c>
      <c r="D78" s="19" t="s">
        <v>6</v>
      </c>
      <c r="E78" s="18">
        <f>SUM($D$21:$D$30)</f>
        <v>57.169896349707095</v>
      </c>
    </row>
    <row r="79" spans="1:5" x14ac:dyDescent="0.35">
      <c r="A79" s="20" t="s">
        <v>38</v>
      </c>
      <c r="B79">
        <f>SUM(C21:C33)/SUM(C7:C33)</f>
        <v>0.86504431425567085</v>
      </c>
      <c r="D79" s="19" t="s">
        <v>5</v>
      </c>
      <c r="E79" s="18">
        <f>SUM($D$31:$D$33)</f>
        <v>29.334535075860003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11.585057754013246</v>
      </c>
      <c r="D81" s="16" t="s">
        <v>4</v>
      </c>
      <c r="E81">
        <f>100*SUM(H7:J33)/SUM(P7:P33)</f>
        <v>11.585057754013246</v>
      </c>
      <c r="G81" s="17" t="s">
        <v>2</v>
      </c>
      <c r="H81">
        <f>100*SUM(H7:H33)/(SUM(P7:P33)-SUM(M7:N33))</f>
        <v>13.084590508671115</v>
      </c>
    </row>
    <row r="82" spans="1:8" x14ac:dyDescent="0.35">
      <c r="A82" s="16" t="s">
        <v>0</v>
      </c>
      <c r="B82">
        <f>100*SUM(K7:L33)/SUM(P7:P33)</f>
        <v>2.9278903542071446</v>
      </c>
      <c r="D82" s="16" t="s">
        <v>0</v>
      </c>
      <c r="E82">
        <f>100*SUM(K7:L33)/SUM(P7:P33)</f>
        <v>2.9278903542071446</v>
      </c>
      <c r="G82" s="17" t="s">
        <v>1</v>
      </c>
      <c r="H82">
        <f>100*SUM(I7:J33)/(SUM(P7:P33)-SUM(M7:N33))</f>
        <v>66.741077354436939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85.487051891779601</v>
      </c>
      <c r="G83" s="17" t="s">
        <v>0</v>
      </c>
      <c r="H83">
        <f>100*SUM(K7:L33)/(SUM(P7:P33)-SUM(M7:N33))</f>
        <v>20.174332136891834</v>
      </c>
    </row>
    <row r="85" spans="1:8" x14ac:dyDescent="0.35">
      <c r="A85" s="16" t="s">
        <v>36</v>
      </c>
      <c r="B85" s="2"/>
      <c r="C85" s="2"/>
      <c r="D85" s="13">
        <f>(C70+C74+C72)/3</f>
        <v>2.7719540432632805</v>
      </c>
    </row>
    <row r="86" spans="1:8" x14ac:dyDescent="0.35">
      <c r="A86" s="14" t="s">
        <v>35</v>
      </c>
      <c r="B86" s="14"/>
      <c r="C86" s="14"/>
      <c r="D86" s="7">
        <f>C72</f>
        <v>2.7821576763485467</v>
      </c>
    </row>
    <row r="87" spans="1:8" x14ac:dyDescent="0.35">
      <c r="A87" s="14" t="s">
        <v>34</v>
      </c>
      <c r="B87" s="14"/>
      <c r="C87" s="14"/>
      <c r="D87" s="7">
        <f>(C74-C70)/2</f>
        <v>3.2331477732793523</v>
      </c>
    </row>
    <row r="88" spans="1:8" x14ac:dyDescent="0.35">
      <c r="A88" s="15" t="s">
        <v>33</v>
      </c>
      <c r="B88" s="14"/>
      <c r="C88" s="14"/>
      <c r="D88" s="13">
        <f>(C74+C70-D86)/D87</f>
        <v>0.85104268967634589</v>
      </c>
    </row>
    <row r="89" spans="1:8" x14ac:dyDescent="0.35">
      <c r="A89" s="3" t="s">
        <v>32</v>
      </c>
      <c r="B89" s="12"/>
      <c r="C89" s="11"/>
      <c r="D89" s="7">
        <f>((C74-C70)/4)+((C75-C69)/6.6)</f>
        <v>3.0383161852476466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-0.15944133232687974</v>
      </c>
    </row>
    <row r="91" spans="1:8" x14ac:dyDescent="0.35">
      <c r="A91" s="3" t="s">
        <v>30</v>
      </c>
      <c r="B91" s="9"/>
      <c r="C91" s="8"/>
      <c r="D91" s="7">
        <f>(C74-C69)/(2.44*(C73-C71))</f>
        <v>0.73951258723018831</v>
      </c>
    </row>
    <row r="92" spans="1:8" x14ac:dyDescent="0.35">
      <c r="A92" s="6" t="s">
        <v>29</v>
      </c>
      <c r="B92" s="6"/>
      <c r="C92" s="5"/>
      <c r="D92" s="7">
        <f>(C70+C72+C74)/3</f>
        <v>2.7719540432632805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2.7668522267206477</v>
      </c>
    </row>
    <row r="95" spans="1:8" x14ac:dyDescent="0.35">
      <c r="A95" s="2" t="s">
        <v>9</v>
      </c>
      <c r="B95" s="2"/>
      <c r="C95" s="2"/>
      <c r="D95" s="1">
        <f>100-E23</f>
        <v>77.450803665314709</v>
      </c>
    </row>
    <row r="96" spans="1:8" x14ac:dyDescent="0.35">
      <c r="A96" s="2" t="s">
        <v>8</v>
      </c>
      <c r="B96" s="2"/>
      <c r="C96" s="2"/>
      <c r="D96" s="1">
        <f>100-E30</f>
        <v>29.334535075859975</v>
      </c>
    </row>
    <row r="98" spans="1:3" x14ac:dyDescent="0.35">
      <c r="A98" s="17" t="s">
        <v>108</v>
      </c>
      <c r="C98" t="str">
        <f>IF((SUM(M7:N33)/SUM(P7:P33))&gt;0.01,"Mixed","No Mixed")</f>
        <v>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MAY210715_5_aggr</v>
      </c>
      <c r="E2" s="169"/>
      <c r="G2" s="109" t="s">
        <v>90</v>
      </c>
      <c r="H2" s="108" t="str">
        <f ca="1">D2</f>
        <v>MAY210715_5_aggr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v>433.2700000000001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Q4" s="116" t="s">
        <v>110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Q7" s="115">
        <f>100*(M7/B$4)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3" si="10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Q8" s="115">
        <f t="shared" ref="Q8:Q33" si="11">100*(M8/B$4)</f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Q9" s="115">
        <f t="shared" si="11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Q10" s="115">
        <f t="shared" si="11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10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Q11" s="115">
        <f t="shared" si="11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10"/>
        <v>0</v>
      </c>
      <c r="E12" s="54">
        <f>SUM(D6:D12)</f>
        <v>0</v>
      </c>
      <c r="F12" s="115"/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Q12" s="115">
        <f t="shared" si="11"/>
        <v>0</v>
      </c>
      <c r="R12" s="48">
        <f t="shared" si="4"/>
        <v>-5</v>
      </c>
      <c r="S12" s="47" t="e">
        <f t="shared" si="5"/>
        <v>#DIV/0!</v>
      </c>
      <c r="T12" s="46" t="e">
        <f t="shared" si="5"/>
        <v>#DIV/0!</v>
      </c>
      <c r="U12" s="45" t="e">
        <f t="shared" si="5"/>
        <v>#DIV/0!</v>
      </c>
      <c r="V12" s="46" t="e">
        <f t="shared" si="5"/>
        <v>#DIV/0!</v>
      </c>
      <c r="W12" s="46" t="e">
        <f t="shared" si="5"/>
        <v>#DIV/0!</v>
      </c>
      <c r="X12" s="46" t="e">
        <f t="shared" si="5"/>
        <v>#DIV/0!</v>
      </c>
      <c r="Y12" s="46" t="e">
        <f t="shared" si="5"/>
        <v>#DIV/0!</v>
      </c>
      <c r="Z12" s="45" t="e">
        <f t="shared" si="5"/>
        <v>#DIV/0!</v>
      </c>
      <c r="AA12" s="49" t="e">
        <f t="shared" si="6"/>
        <v>#DIV/0!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63">
        <v>0</v>
      </c>
      <c r="D13" s="55">
        <f t="shared" si="10"/>
        <v>0</v>
      </c>
      <c r="E13" s="54">
        <f>SUM(D7:D13)</f>
        <v>0</v>
      </c>
      <c r="F13" s="115"/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Q13" s="115">
        <f t="shared" si="11"/>
        <v>0</v>
      </c>
      <c r="R13" s="48">
        <f t="shared" si="4"/>
        <v>-4.5</v>
      </c>
      <c r="S13" s="47" t="e">
        <f t="shared" si="5"/>
        <v>#DIV/0!</v>
      </c>
      <c r="T13" s="46" t="e">
        <f t="shared" si="5"/>
        <v>#DIV/0!</v>
      </c>
      <c r="U13" s="45" t="e">
        <f t="shared" si="5"/>
        <v>#DIV/0!</v>
      </c>
      <c r="V13" s="46" t="e">
        <f t="shared" si="5"/>
        <v>#DIV/0!</v>
      </c>
      <c r="W13" s="46" t="e">
        <f t="shared" si="5"/>
        <v>#DIV/0!</v>
      </c>
      <c r="X13" s="46" t="e">
        <f t="shared" si="5"/>
        <v>#DIV/0!</v>
      </c>
      <c r="Y13" s="46" t="e">
        <f t="shared" si="5"/>
        <v>#DIV/0!</v>
      </c>
      <c r="Z13" s="45" t="e">
        <f t="shared" si="5"/>
        <v>#DIV/0!</v>
      </c>
      <c r="AA13" s="49" t="e">
        <f t="shared" si="6"/>
        <v>#DIV/0!</v>
      </c>
      <c r="AC13" s="48">
        <f t="shared" si="7"/>
        <v>-4.5</v>
      </c>
      <c r="AD13" s="47" t="e">
        <f t="shared" si="8"/>
        <v>#DIV/0!</v>
      </c>
      <c r="AE13" s="46" t="e">
        <f t="shared" si="8"/>
        <v>#DIV/0!</v>
      </c>
      <c r="AF13" s="45" t="e">
        <f t="shared" si="8"/>
        <v>#DIV/0!</v>
      </c>
      <c r="AG13" s="47" t="e">
        <f t="shared" si="8"/>
        <v>#DIV/0!</v>
      </c>
      <c r="AH13" s="46" t="e">
        <f t="shared" si="8"/>
        <v>#DIV/0!</v>
      </c>
      <c r="AI13" s="46" t="e">
        <f t="shared" si="8"/>
        <v>#DIV/0!</v>
      </c>
      <c r="AJ13" s="46" t="e">
        <f t="shared" si="8"/>
        <v>#DIV/0!</v>
      </c>
      <c r="AK13" s="45" t="e">
        <f t="shared" si="8"/>
        <v>#DIV/0!</v>
      </c>
      <c r="AL13" s="44" t="e">
        <f t="shared" si="9"/>
        <v>#DIV/0!</v>
      </c>
    </row>
    <row r="14" spans="1:38" x14ac:dyDescent="0.35">
      <c r="A14" s="58" t="s">
        <v>63</v>
      </c>
      <c r="B14" s="57">
        <v>-4</v>
      </c>
      <c r="C14" s="63">
        <v>0</v>
      </c>
      <c r="D14" s="55">
        <f t="shared" si="10"/>
        <v>0</v>
      </c>
      <c r="E14" s="54">
        <f>SUM(D8:D14)</f>
        <v>0</v>
      </c>
      <c r="F14" s="115"/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4.83</v>
      </c>
      <c r="N14" s="60">
        <v>0</v>
      </c>
      <c r="O14" s="60">
        <v>0</v>
      </c>
      <c r="P14" s="50">
        <f t="shared" si="3"/>
        <v>4.83</v>
      </c>
      <c r="Q14" s="115">
        <f t="shared" si="11"/>
        <v>1.1147783137535485</v>
      </c>
      <c r="R14" s="48">
        <f t="shared" si="4"/>
        <v>-4</v>
      </c>
      <c r="S14" s="47">
        <f t="shared" si="5"/>
        <v>0</v>
      </c>
      <c r="T14" s="46">
        <f t="shared" si="5"/>
        <v>0</v>
      </c>
      <c r="U14" s="45">
        <f t="shared" si="5"/>
        <v>0</v>
      </c>
      <c r="V14" s="46">
        <f t="shared" si="5"/>
        <v>0</v>
      </c>
      <c r="W14" s="46">
        <f t="shared" si="5"/>
        <v>0</v>
      </c>
      <c r="X14" s="46">
        <f t="shared" si="5"/>
        <v>100</v>
      </c>
      <c r="Y14" s="46">
        <f t="shared" si="5"/>
        <v>0</v>
      </c>
      <c r="Z14" s="45">
        <f t="shared" si="5"/>
        <v>0</v>
      </c>
      <c r="AA14" s="49">
        <f t="shared" si="6"/>
        <v>100</v>
      </c>
      <c r="AC14" s="48">
        <f t="shared" si="7"/>
        <v>-4</v>
      </c>
      <c r="AD14" s="47" t="e">
        <f t="shared" si="8"/>
        <v>#DIV/0!</v>
      </c>
      <c r="AE14" s="46" t="e">
        <f t="shared" si="8"/>
        <v>#DIV/0!</v>
      </c>
      <c r="AF14" s="45" t="e">
        <f t="shared" si="8"/>
        <v>#DIV/0!</v>
      </c>
      <c r="AG14" s="47" t="e">
        <f t="shared" si="8"/>
        <v>#DIV/0!</v>
      </c>
      <c r="AH14" s="46" t="e">
        <f t="shared" si="8"/>
        <v>#DIV/0!</v>
      </c>
      <c r="AI14" s="46" t="e">
        <f t="shared" si="8"/>
        <v>#DIV/0!</v>
      </c>
      <c r="AJ14" s="46" t="e">
        <f t="shared" si="8"/>
        <v>#DIV/0!</v>
      </c>
      <c r="AK14" s="45" t="e">
        <f t="shared" si="8"/>
        <v>#DIV/0!</v>
      </c>
      <c r="AL14" s="44" t="e">
        <f t="shared" si="9"/>
        <v>#DIV/0!</v>
      </c>
    </row>
    <row r="15" spans="1:38" x14ac:dyDescent="0.35">
      <c r="A15" s="58" t="s">
        <v>62</v>
      </c>
      <c r="B15" s="57">
        <v>-3.5</v>
      </c>
      <c r="C15" s="63">
        <v>0</v>
      </c>
      <c r="D15" s="55">
        <f t="shared" si="10"/>
        <v>0</v>
      </c>
      <c r="E15" s="54">
        <f>SUM(D6:D15)</f>
        <v>0</v>
      </c>
      <c r="F15" s="115"/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24.24</v>
      </c>
      <c r="N15" s="60">
        <v>0</v>
      </c>
      <c r="O15" s="59">
        <v>0</v>
      </c>
      <c r="P15" s="50">
        <f t="shared" si="3"/>
        <v>24.24</v>
      </c>
      <c r="Q15" s="115">
        <f t="shared" si="11"/>
        <v>5.5946638354836455</v>
      </c>
      <c r="R15" s="48">
        <f t="shared" si="4"/>
        <v>-3.5</v>
      </c>
      <c r="S15" s="67">
        <f t="shared" si="5"/>
        <v>0</v>
      </c>
      <c r="T15" s="66">
        <f t="shared" si="5"/>
        <v>0</v>
      </c>
      <c r="U15" s="65">
        <f t="shared" si="5"/>
        <v>0</v>
      </c>
      <c r="V15" s="66">
        <f t="shared" si="5"/>
        <v>0</v>
      </c>
      <c r="W15" s="66">
        <f t="shared" si="5"/>
        <v>0</v>
      </c>
      <c r="X15" s="66">
        <f t="shared" si="5"/>
        <v>100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 t="e">
        <f t="shared" ref="AD15:AD33" si="12">S15*100/(SUM($S15:$W15)+SUM($Y15:$Z15))</f>
        <v>#DIV/0!</v>
      </c>
      <c r="AE15" s="66" t="e">
        <f t="shared" ref="AE15:AI33" si="13">T15*100/(SUM($S15:$W15)+SUM($Y15:$Z15))</f>
        <v>#DIV/0!</v>
      </c>
      <c r="AF15" s="65" t="e">
        <f t="shared" si="13"/>
        <v>#DIV/0!</v>
      </c>
      <c r="AG15" s="67" t="e">
        <f t="shared" si="13"/>
        <v>#DIV/0!</v>
      </c>
      <c r="AH15" s="66" t="e">
        <f t="shared" si="13"/>
        <v>#DIV/0!</v>
      </c>
      <c r="AI15" s="66">
        <v>0</v>
      </c>
      <c r="AJ15" s="66" t="e">
        <f t="shared" ref="AJ15:AK33" si="14">Y15*100/(SUM($S15:$W15)+SUM($Y15:$Z15))</f>
        <v>#DIV/0!</v>
      </c>
      <c r="AK15" s="65" t="e">
        <f t="shared" si="14"/>
        <v>#DIV/0!</v>
      </c>
      <c r="AL15" s="64" t="e">
        <f t="shared" si="9"/>
        <v>#DIV/0!</v>
      </c>
    </row>
    <row r="16" spans="1:38" x14ac:dyDescent="0.35">
      <c r="A16" s="71" t="s">
        <v>61</v>
      </c>
      <c r="B16" s="57">
        <v>-3</v>
      </c>
      <c r="C16" s="63">
        <v>1.2039593908629449</v>
      </c>
      <c r="D16" s="55">
        <f t="shared" si="10"/>
        <v>0.27787739535692402</v>
      </c>
      <c r="E16" s="54">
        <f>SUM(D6:D16)</f>
        <v>0.27787739535692402</v>
      </c>
      <c r="F16" s="115"/>
      <c r="G16" s="48">
        <f t="shared" si="2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16.886040609137055</v>
      </c>
      <c r="N16" s="60">
        <v>1.203959390862944</v>
      </c>
      <c r="O16" s="59">
        <v>0</v>
      </c>
      <c r="P16" s="50">
        <f t="shared" si="3"/>
        <v>18.09</v>
      </c>
      <c r="Q16" s="115">
        <f t="shared" si="11"/>
        <v>3.8973482145399063</v>
      </c>
      <c r="R16" s="48">
        <f t="shared" si="4"/>
        <v>-3</v>
      </c>
      <c r="S16" s="67">
        <f t="shared" si="5"/>
        <v>0</v>
      </c>
      <c r="T16" s="66">
        <f t="shared" si="5"/>
        <v>0</v>
      </c>
      <c r="U16" s="65">
        <f t="shared" si="5"/>
        <v>0</v>
      </c>
      <c r="V16" s="66">
        <f t="shared" si="5"/>
        <v>0</v>
      </c>
      <c r="W16" s="66">
        <f t="shared" si="5"/>
        <v>0</v>
      </c>
      <c r="X16" s="66">
        <f t="shared" si="5"/>
        <v>93.344613649182179</v>
      </c>
      <c r="Y16" s="66">
        <f t="shared" si="5"/>
        <v>6.6553863508178219</v>
      </c>
      <c r="Z16" s="65">
        <f t="shared" si="5"/>
        <v>0</v>
      </c>
      <c r="AA16" s="50">
        <f t="shared" si="6"/>
        <v>100</v>
      </c>
      <c r="AC16" s="48">
        <f t="shared" si="7"/>
        <v>-3</v>
      </c>
      <c r="AD16" s="67">
        <f t="shared" si="12"/>
        <v>0</v>
      </c>
      <c r="AE16" s="66">
        <f t="shared" si="13"/>
        <v>0</v>
      </c>
      <c r="AF16" s="65">
        <f t="shared" si="13"/>
        <v>0</v>
      </c>
      <c r="AG16" s="67">
        <f t="shared" si="13"/>
        <v>0</v>
      </c>
      <c r="AH16" s="66">
        <f t="shared" si="13"/>
        <v>0</v>
      </c>
      <c r="AI16" s="66">
        <v>0</v>
      </c>
      <c r="AJ16" s="66">
        <f t="shared" si="14"/>
        <v>100</v>
      </c>
      <c r="AK16" s="65">
        <f t="shared" si="14"/>
        <v>0</v>
      </c>
      <c r="AL16" s="64">
        <f t="shared" si="9"/>
        <v>100</v>
      </c>
    </row>
    <row r="17" spans="1:38" x14ac:dyDescent="0.35">
      <c r="A17" s="71" t="s">
        <v>60</v>
      </c>
      <c r="B17" s="57">
        <v>-2.5</v>
      </c>
      <c r="C17" s="63">
        <v>3.1703947368421055</v>
      </c>
      <c r="D17" s="55">
        <f t="shared" si="10"/>
        <v>0.73173650075982755</v>
      </c>
      <c r="E17" s="54">
        <f>SUM(D6:D17)</f>
        <v>1.0096138961167516</v>
      </c>
      <c r="F17" s="115"/>
      <c r="G17" s="48">
        <f t="shared" si="2"/>
        <v>-2.5</v>
      </c>
      <c r="H17" s="61">
        <v>0.16631578947368422</v>
      </c>
      <c r="I17" s="60">
        <v>0.10394736842105264</v>
      </c>
      <c r="J17" s="59">
        <v>0</v>
      </c>
      <c r="K17" s="60">
        <v>0</v>
      </c>
      <c r="L17" s="60">
        <v>0</v>
      </c>
      <c r="M17" s="60">
        <v>4.7296052631578949</v>
      </c>
      <c r="N17" s="60">
        <v>2.9001315789473687</v>
      </c>
      <c r="O17" s="59">
        <v>0</v>
      </c>
      <c r="P17" s="50">
        <f t="shared" si="3"/>
        <v>7.9</v>
      </c>
      <c r="Q17" s="115">
        <f t="shared" si="11"/>
        <v>1.0916069109695787</v>
      </c>
      <c r="R17" s="48">
        <f t="shared" si="4"/>
        <v>-2.5</v>
      </c>
      <c r="S17" s="67">
        <f t="shared" si="5"/>
        <v>2.1052631578947367</v>
      </c>
      <c r="T17" s="66">
        <f t="shared" si="5"/>
        <v>1.3157894736842106</v>
      </c>
      <c r="U17" s="65">
        <f t="shared" si="5"/>
        <v>0</v>
      </c>
      <c r="V17" s="66">
        <f t="shared" si="5"/>
        <v>0</v>
      </c>
      <c r="W17" s="66">
        <f t="shared" si="5"/>
        <v>0</v>
      </c>
      <c r="X17" s="66">
        <f t="shared" si="5"/>
        <v>59.868421052631575</v>
      </c>
      <c r="Y17" s="66">
        <f t="shared" si="5"/>
        <v>36.71052631578948</v>
      </c>
      <c r="Z17" s="65">
        <f t="shared" si="5"/>
        <v>0</v>
      </c>
      <c r="AA17" s="50">
        <f t="shared" si="6"/>
        <v>100</v>
      </c>
      <c r="AC17" s="48">
        <f t="shared" si="7"/>
        <v>-2.5</v>
      </c>
      <c r="AD17" s="67">
        <f t="shared" si="12"/>
        <v>5.2459016393442619</v>
      </c>
      <c r="AE17" s="66">
        <f t="shared" si="13"/>
        <v>3.278688524590164</v>
      </c>
      <c r="AF17" s="65">
        <f t="shared" si="13"/>
        <v>0</v>
      </c>
      <c r="AG17" s="67">
        <f t="shared" si="13"/>
        <v>0</v>
      </c>
      <c r="AH17" s="66">
        <f t="shared" si="13"/>
        <v>0</v>
      </c>
      <c r="AI17" s="66">
        <v>0</v>
      </c>
      <c r="AJ17" s="66">
        <f t="shared" si="14"/>
        <v>91.47540983606558</v>
      </c>
      <c r="AK17" s="65">
        <f t="shared" si="14"/>
        <v>0</v>
      </c>
      <c r="AL17" s="64">
        <f t="shared" si="9"/>
        <v>100</v>
      </c>
    </row>
    <row r="18" spans="1:38" x14ac:dyDescent="0.35">
      <c r="A18" s="58" t="s">
        <v>59</v>
      </c>
      <c r="B18" s="57">
        <v>-2</v>
      </c>
      <c r="C18" s="63">
        <v>5.2257957681692737</v>
      </c>
      <c r="D18" s="55">
        <f t="shared" si="10"/>
        <v>1.2061291499917539</v>
      </c>
      <c r="E18" s="54">
        <f>SUM(D6:D18)</f>
        <v>2.2157430461085053</v>
      </c>
      <c r="F18" s="115"/>
      <c r="G18" s="48">
        <f t="shared" si="2"/>
        <v>-2</v>
      </c>
      <c r="H18" s="61">
        <v>0.1848022079116835</v>
      </c>
      <c r="I18" s="60">
        <v>1.2936154553817847</v>
      </c>
      <c r="J18" s="59">
        <v>0</v>
      </c>
      <c r="K18" s="60">
        <v>0</v>
      </c>
      <c r="L18" s="60">
        <v>0</v>
      </c>
      <c r="M18" s="60">
        <v>5.9342042318307264</v>
      </c>
      <c r="N18" s="60">
        <v>3.7473781048758048</v>
      </c>
      <c r="O18" s="59">
        <v>0</v>
      </c>
      <c r="P18" s="50">
        <f t="shared" si="3"/>
        <v>11.16</v>
      </c>
      <c r="Q18" s="115">
        <f t="shared" si="11"/>
        <v>1.3696319227804199</v>
      </c>
      <c r="R18" s="48">
        <f t="shared" si="4"/>
        <v>-2</v>
      </c>
      <c r="S18" s="67">
        <f t="shared" si="5"/>
        <v>1.6559337626494937</v>
      </c>
      <c r="T18" s="66">
        <f t="shared" si="5"/>
        <v>11.591536338546456</v>
      </c>
      <c r="U18" s="65">
        <f t="shared" si="5"/>
        <v>0</v>
      </c>
      <c r="V18" s="66">
        <f t="shared" si="5"/>
        <v>0</v>
      </c>
      <c r="W18" s="66">
        <f t="shared" si="5"/>
        <v>0</v>
      </c>
      <c r="X18" s="66">
        <f t="shared" si="5"/>
        <v>53.173873045078196</v>
      </c>
      <c r="Y18" s="66">
        <f t="shared" si="5"/>
        <v>33.578656853725846</v>
      </c>
      <c r="Z18" s="65">
        <f t="shared" si="5"/>
        <v>0</v>
      </c>
      <c r="AA18" s="50">
        <f t="shared" si="6"/>
        <v>99.999999999999986</v>
      </c>
      <c r="AC18" s="48">
        <f t="shared" si="7"/>
        <v>-2</v>
      </c>
      <c r="AD18" s="67">
        <f t="shared" si="12"/>
        <v>3.5363457760314341</v>
      </c>
      <c r="AE18" s="66">
        <f t="shared" si="13"/>
        <v>24.754420432220041</v>
      </c>
      <c r="AF18" s="65">
        <f t="shared" si="13"/>
        <v>0</v>
      </c>
      <c r="AG18" s="67">
        <f t="shared" si="13"/>
        <v>0</v>
      </c>
      <c r="AH18" s="66">
        <f t="shared" si="13"/>
        <v>0</v>
      </c>
      <c r="AI18" s="66">
        <v>0</v>
      </c>
      <c r="AJ18" s="66">
        <f t="shared" si="14"/>
        <v>71.709233791748531</v>
      </c>
      <c r="AK18" s="65">
        <f t="shared" si="14"/>
        <v>0</v>
      </c>
      <c r="AL18" s="64">
        <f t="shared" si="9"/>
        <v>100</v>
      </c>
    </row>
    <row r="19" spans="1:38" x14ac:dyDescent="0.35">
      <c r="A19" s="58" t="s">
        <v>58</v>
      </c>
      <c r="B19" s="57">
        <v>-1.5</v>
      </c>
      <c r="C19" s="63">
        <v>5.0933333333333337</v>
      </c>
      <c r="D19" s="55">
        <f t="shared" si="10"/>
        <v>1.175556427477862</v>
      </c>
      <c r="E19" s="54">
        <f>SUM(D6:D19)</f>
        <v>3.3912994735863675</v>
      </c>
      <c r="F19" s="115"/>
      <c r="G19" s="48">
        <f t="shared" si="2"/>
        <v>-1.5</v>
      </c>
      <c r="H19" s="61">
        <v>0.19292929292929298</v>
      </c>
      <c r="I19" s="60">
        <v>2.1029292929292933</v>
      </c>
      <c r="J19" s="59">
        <v>0</v>
      </c>
      <c r="K19" s="60">
        <v>0.23151515151515153</v>
      </c>
      <c r="L19" s="60">
        <v>0.34727272727272734</v>
      </c>
      <c r="M19" s="60">
        <v>6.3666666666666671</v>
      </c>
      <c r="N19" s="60">
        <v>2.218686868686869</v>
      </c>
      <c r="O19" s="59">
        <v>0</v>
      </c>
      <c r="P19" s="50">
        <f t="shared" si="3"/>
        <v>11.46</v>
      </c>
      <c r="Q19" s="115">
        <f t="shared" si="11"/>
        <v>1.4694455343473274</v>
      </c>
      <c r="R19" s="48">
        <f t="shared" si="4"/>
        <v>-1.5</v>
      </c>
      <c r="S19" s="67">
        <f t="shared" si="5"/>
        <v>1.6835016835016838</v>
      </c>
      <c r="T19" s="66">
        <f t="shared" si="5"/>
        <v>18.350168350168353</v>
      </c>
      <c r="U19" s="65">
        <f t="shared" si="5"/>
        <v>0</v>
      </c>
      <c r="V19" s="66">
        <f t="shared" si="5"/>
        <v>2.0202020202020203</v>
      </c>
      <c r="W19" s="66">
        <f t="shared" si="5"/>
        <v>3.0303030303030307</v>
      </c>
      <c r="X19" s="66">
        <f t="shared" si="5"/>
        <v>55.555555555555557</v>
      </c>
      <c r="Y19" s="66">
        <f t="shared" si="5"/>
        <v>19.36026936026936</v>
      </c>
      <c r="Z19" s="65">
        <f t="shared" si="5"/>
        <v>0</v>
      </c>
      <c r="AA19" s="50">
        <f t="shared" si="6"/>
        <v>100</v>
      </c>
      <c r="AC19" s="48">
        <f t="shared" si="7"/>
        <v>-1.5</v>
      </c>
      <c r="AD19" s="67">
        <f t="shared" si="12"/>
        <v>3.7878787878787881</v>
      </c>
      <c r="AE19" s="66">
        <f t="shared" si="13"/>
        <v>41.287878787878789</v>
      </c>
      <c r="AF19" s="65">
        <f t="shared" si="13"/>
        <v>0</v>
      </c>
      <c r="AG19" s="67">
        <f t="shared" si="13"/>
        <v>4.545454545454545</v>
      </c>
      <c r="AH19" s="66">
        <f t="shared" si="13"/>
        <v>6.8181818181818183</v>
      </c>
      <c r="AI19" s="66">
        <v>0</v>
      </c>
      <c r="AJ19" s="66">
        <f t="shared" si="14"/>
        <v>43.560606060606055</v>
      </c>
      <c r="AK19" s="65">
        <f t="shared" si="14"/>
        <v>0</v>
      </c>
      <c r="AL19" s="64">
        <f t="shared" si="9"/>
        <v>100</v>
      </c>
    </row>
    <row r="20" spans="1:38" x14ac:dyDescent="0.35">
      <c r="A20" s="58" t="s">
        <v>57</v>
      </c>
      <c r="B20" s="57">
        <v>-1</v>
      </c>
      <c r="C20" s="63">
        <v>5.3401058201058191</v>
      </c>
      <c r="D20" s="55">
        <f t="shared" si="10"/>
        <v>1.2325122487376965</v>
      </c>
      <c r="E20" s="54">
        <f>SUM(D6:D20)</f>
        <v>4.6238117223240636</v>
      </c>
      <c r="F20" s="115"/>
      <c r="G20" s="48">
        <f t="shared" si="2"/>
        <v>-1</v>
      </c>
      <c r="H20" s="61">
        <v>0.68627865961199297</v>
      </c>
      <c r="I20" s="60">
        <v>2.852345679012346</v>
      </c>
      <c r="J20" s="59">
        <v>0</v>
      </c>
      <c r="K20" s="60">
        <v>0.57904761904761914</v>
      </c>
      <c r="L20" s="60">
        <v>0.64338624338624328</v>
      </c>
      <c r="M20" s="60">
        <v>6.819894179894181</v>
      </c>
      <c r="N20" s="60">
        <v>0.57904761904761914</v>
      </c>
      <c r="O20" s="59">
        <v>0</v>
      </c>
      <c r="P20" s="50">
        <f t="shared" si="3"/>
        <v>12.160000000000002</v>
      </c>
      <c r="Q20" s="115">
        <f t="shared" si="11"/>
        <v>1.5740517875445288</v>
      </c>
      <c r="R20" s="48">
        <f t="shared" si="4"/>
        <v>-1</v>
      </c>
      <c r="S20" s="67">
        <f t="shared" si="5"/>
        <v>5.6437389770723092</v>
      </c>
      <c r="T20" s="66">
        <f t="shared" si="5"/>
        <v>23.456790123456788</v>
      </c>
      <c r="U20" s="65">
        <f t="shared" si="5"/>
        <v>0</v>
      </c>
      <c r="V20" s="66">
        <f t="shared" si="5"/>
        <v>4.7619047619047619</v>
      </c>
      <c r="W20" s="66">
        <f t="shared" si="5"/>
        <v>5.2910052910052894</v>
      </c>
      <c r="X20" s="66">
        <f t="shared" si="5"/>
        <v>56.084656084656089</v>
      </c>
      <c r="Y20" s="66">
        <f t="shared" si="5"/>
        <v>4.7619047619047619</v>
      </c>
      <c r="Z20" s="65">
        <f t="shared" si="5"/>
        <v>0</v>
      </c>
      <c r="AA20" s="50">
        <f t="shared" si="6"/>
        <v>100</v>
      </c>
      <c r="AC20" s="48">
        <f t="shared" si="7"/>
        <v>-1</v>
      </c>
      <c r="AD20" s="67">
        <f t="shared" si="12"/>
        <v>12.851405622489958</v>
      </c>
      <c r="AE20" s="66">
        <f t="shared" si="13"/>
        <v>53.413654618473899</v>
      </c>
      <c r="AF20" s="65">
        <f t="shared" si="13"/>
        <v>0</v>
      </c>
      <c r="AG20" s="67">
        <f t="shared" si="13"/>
        <v>10.843373493975905</v>
      </c>
      <c r="AH20" s="66">
        <f t="shared" si="13"/>
        <v>12.048192771084334</v>
      </c>
      <c r="AI20" s="66">
        <v>0</v>
      </c>
      <c r="AJ20" s="66">
        <f t="shared" si="14"/>
        <v>10.843373493975905</v>
      </c>
      <c r="AK20" s="65">
        <f t="shared" si="14"/>
        <v>0</v>
      </c>
      <c r="AL20" s="64">
        <f t="shared" si="9"/>
        <v>100</v>
      </c>
    </row>
    <row r="21" spans="1:38" x14ac:dyDescent="0.35">
      <c r="A21" s="58" t="s">
        <v>56</v>
      </c>
      <c r="B21" s="57">
        <v>-0.5</v>
      </c>
      <c r="C21" s="63">
        <v>5.9655555555555537</v>
      </c>
      <c r="D21" s="55">
        <f t="shared" si="10"/>
        <v>1.3768679012060729</v>
      </c>
      <c r="E21" s="54">
        <f>SUM(D6:D21)</f>
        <v>6.0006796235301367</v>
      </c>
      <c r="F21" s="115"/>
      <c r="G21" s="70">
        <f t="shared" si="2"/>
        <v>-0.5</v>
      </c>
      <c r="H21" s="53">
        <v>0.7669999999999999</v>
      </c>
      <c r="I21" s="52">
        <v>3.7497777777777777</v>
      </c>
      <c r="J21" s="51">
        <v>8.5222222222222227E-2</v>
      </c>
      <c r="K21" s="52">
        <v>0.42611111111111111</v>
      </c>
      <c r="L21" s="52">
        <v>0.85222222222222221</v>
      </c>
      <c r="M21" s="52">
        <v>9.3744444444444461</v>
      </c>
      <c r="N21" s="52">
        <v>8.5222222222222227E-2</v>
      </c>
      <c r="O21" s="51">
        <v>0</v>
      </c>
      <c r="P21" s="69">
        <f t="shared" si="3"/>
        <v>15.340000000000002</v>
      </c>
      <c r="Q21" s="115">
        <f t="shared" si="11"/>
        <v>2.1636495590381157</v>
      </c>
      <c r="R21" s="48">
        <f t="shared" si="4"/>
        <v>-0.5</v>
      </c>
      <c r="S21" s="67">
        <f t="shared" si="5"/>
        <v>4.9999999999999991</v>
      </c>
      <c r="T21" s="66">
        <f t="shared" si="5"/>
        <v>24.444444444444439</v>
      </c>
      <c r="U21" s="65">
        <f t="shared" si="5"/>
        <v>0.55555555555555547</v>
      </c>
      <c r="V21" s="66">
        <f t="shared" si="5"/>
        <v>2.7777777777777777</v>
      </c>
      <c r="W21" s="66">
        <f t="shared" si="5"/>
        <v>5.5555555555555554</v>
      </c>
      <c r="X21" s="66">
        <f t="shared" si="5"/>
        <v>61.111111111111114</v>
      </c>
      <c r="Y21" s="66">
        <f t="shared" si="5"/>
        <v>0.55555555555555547</v>
      </c>
      <c r="Z21" s="65">
        <f t="shared" si="5"/>
        <v>0</v>
      </c>
      <c r="AA21" s="50">
        <f t="shared" si="6"/>
        <v>100</v>
      </c>
      <c r="AC21" s="48">
        <f t="shared" si="7"/>
        <v>-0.5</v>
      </c>
      <c r="AD21" s="67">
        <f t="shared" si="12"/>
        <v>12.857142857142856</v>
      </c>
      <c r="AE21" s="66">
        <f t="shared" si="13"/>
        <v>62.857142857142847</v>
      </c>
      <c r="AF21" s="65">
        <f t="shared" si="13"/>
        <v>1.4285714285714286</v>
      </c>
      <c r="AG21" s="67">
        <f t="shared" si="13"/>
        <v>7.1428571428571432</v>
      </c>
      <c r="AH21" s="66">
        <f t="shared" si="13"/>
        <v>14.285714285714286</v>
      </c>
      <c r="AI21" s="66">
        <v>0</v>
      </c>
      <c r="AJ21" s="66">
        <f t="shared" si="14"/>
        <v>1.4285714285714286</v>
      </c>
      <c r="AK21" s="65">
        <f t="shared" si="14"/>
        <v>0</v>
      </c>
      <c r="AL21" s="64">
        <f t="shared" si="9"/>
        <v>100</v>
      </c>
    </row>
    <row r="22" spans="1:38" x14ac:dyDescent="0.35">
      <c r="A22" s="58" t="s">
        <v>55</v>
      </c>
      <c r="B22" s="57">
        <v>0</v>
      </c>
      <c r="C22" s="63">
        <v>19.760000000000002</v>
      </c>
      <c r="D22" s="55">
        <f t="shared" si="10"/>
        <v>4.5606665589586166</v>
      </c>
      <c r="E22" s="54">
        <f>SUM(D6:D22)</f>
        <v>10.561346182488753</v>
      </c>
      <c r="F22" s="115"/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Q22" s="115">
        <f t="shared" si="11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3">
        <v>25.17</v>
      </c>
      <c r="D23" s="55">
        <f t="shared" si="10"/>
        <v>5.8093105915479946</v>
      </c>
      <c r="E23" s="54">
        <f>SUM(D6:D23)</f>
        <v>16.370656774036746</v>
      </c>
      <c r="F23" s="115"/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Q23" s="115">
        <f t="shared" si="11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3">
        <v>27.22</v>
      </c>
      <c r="D24" s="55">
        <f t="shared" si="10"/>
        <v>6.2824566667435997</v>
      </c>
      <c r="E24" s="54">
        <f>SUM(D6:D24)</f>
        <v>22.653113440780345</v>
      </c>
      <c r="F24" s="115"/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Q24" s="115">
        <f t="shared" si="11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3">
        <v>33.130000000000003</v>
      </c>
      <c r="D25" s="55">
        <f t="shared" si="10"/>
        <v>7.6465021810880041</v>
      </c>
      <c r="E25" s="54">
        <f>SUM(D6:D25)</f>
        <v>30.299615621868348</v>
      </c>
      <c r="F25" s="115"/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Q25" s="115">
        <f t="shared" si="11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3">
        <v>43.11</v>
      </c>
      <c r="D26" s="55">
        <f t="shared" si="10"/>
        <v>9.9499157569183172</v>
      </c>
      <c r="E26" s="54">
        <f>SUM(D6:D26)</f>
        <v>40.249531378786664</v>
      </c>
      <c r="F26" s="115"/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Q26" s="115">
        <f t="shared" si="11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46.64</v>
      </c>
      <c r="D27" s="55">
        <f t="shared" si="10"/>
        <v>10.764650218108798</v>
      </c>
      <c r="E27" s="54">
        <f>SUM(D7:D27)</f>
        <v>51.014181596895462</v>
      </c>
      <c r="F27" s="115"/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Q27" s="115">
        <f t="shared" si="11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56">
        <v>57.84</v>
      </c>
      <c r="D28" s="55">
        <f t="shared" si="10"/>
        <v>13.349643409421375</v>
      </c>
      <c r="E28" s="54">
        <f>SUM(D7:D28)</f>
        <v>64.36382500631683</v>
      </c>
      <c r="F28" s="115"/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Q28" s="115">
        <f t="shared" si="11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56">
        <v>57.17</v>
      </c>
      <c r="D29" s="55">
        <f t="shared" si="10"/>
        <v>13.19500542386964</v>
      </c>
      <c r="E29" s="54">
        <f>SUM(D7:D29)</f>
        <v>77.558830430186475</v>
      </c>
      <c r="F29" s="115"/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Q29" s="115">
        <f t="shared" si="11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56">
        <v>55.2</v>
      </c>
      <c r="D30" s="55">
        <f t="shared" si="10"/>
        <v>12.74032358575484</v>
      </c>
      <c r="E30" s="54">
        <f>SUM(D7:D30)</f>
        <v>90.299154015941312</v>
      </c>
      <c r="F30" s="115"/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Q30" s="115">
        <f t="shared" si="11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x14ac:dyDescent="0.35">
      <c r="A31" s="58" t="s">
        <v>46</v>
      </c>
      <c r="B31" s="57">
        <v>4.5</v>
      </c>
      <c r="C31" s="56">
        <v>195.28</v>
      </c>
      <c r="D31" s="55">
        <f t="shared" si="10"/>
        <v>45.071202714242844</v>
      </c>
      <c r="E31" s="54">
        <f>SUM(D7:D31)</f>
        <v>135.37035673018414</v>
      </c>
      <c r="F31" s="115"/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Q31" s="115">
        <f t="shared" si="11"/>
        <v>0</v>
      </c>
      <c r="R31" s="48">
        <f t="shared" si="4"/>
        <v>4.5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>
        <f t="shared" si="7"/>
        <v>4.5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10"/>
        <v>0</v>
      </c>
      <c r="E32" s="54">
        <f>SUM(D7:D32)</f>
        <v>135.37035673018414</v>
      </c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Q32" s="115">
        <f t="shared" si="11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55">
        <f t="shared" si="10"/>
        <v>0</v>
      </c>
      <c r="E33" s="39">
        <f>SUM(D7:D33)</f>
        <v>135.37035673018414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Q33" s="115">
        <f t="shared" si="11"/>
        <v>0</v>
      </c>
      <c r="R33" s="33" t="str">
        <f t="shared" si="4"/>
        <v>&gt;6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 t="str">
        <f t="shared" si="7"/>
        <v>&gt;6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G34" t="s">
        <v>131</v>
      </c>
      <c r="H34">
        <f>SUM(H7:H33)</f>
        <v>1.9973259499266536</v>
      </c>
      <c r="I34">
        <f t="shared" ref="I34:O34" si="15">SUM(I7:I33)</f>
        <v>10.102615573522254</v>
      </c>
      <c r="J34">
        <f t="shared" si="15"/>
        <v>8.5222222222222227E-2</v>
      </c>
      <c r="K34">
        <f t="shared" si="15"/>
        <v>1.2366738816738818</v>
      </c>
      <c r="L34">
        <f t="shared" si="15"/>
        <v>1.8428811928811928</v>
      </c>
      <c r="M34">
        <f t="shared" si="15"/>
        <v>79.180855395130976</v>
      </c>
      <c r="N34">
        <f t="shared" si="15"/>
        <v>10.734425784642831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-0.86338984395437912</v>
      </c>
      <c r="D69" s="2"/>
    </row>
    <row r="70" spans="1:16" x14ac:dyDescent="0.35">
      <c r="A70" s="24" t="s">
        <v>41</v>
      </c>
      <c r="B70" s="23">
        <v>16</v>
      </c>
      <c r="C70" s="18">
        <f t="shared" si="16"/>
        <v>0.46809804122230814</v>
      </c>
      <c r="D70" s="2"/>
    </row>
    <row r="71" spans="1:16" x14ac:dyDescent="0.35">
      <c r="A71" s="24" t="s">
        <v>41</v>
      </c>
      <c r="B71" s="23">
        <v>25</v>
      </c>
      <c r="C71" s="18">
        <f t="shared" si="16"/>
        <v>1.1534614457460157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6"/>
        <v>2.4528929609255044</v>
      </c>
      <c r="D72" s="2"/>
    </row>
    <row r="73" spans="1:16" x14ac:dyDescent="0.35">
      <c r="A73" s="24" t="s">
        <v>41</v>
      </c>
      <c r="B73" s="23">
        <v>75</v>
      </c>
      <c r="C73" s="18">
        <f t="shared" si="16"/>
        <v>3.4030379166969658</v>
      </c>
      <c r="D73" s="2"/>
    </row>
    <row r="74" spans="1:16" x14ac:dyDescent="0.35">
      <c r="A74" s="24" t="s">
        <v>41</v>
      </c>
      <c r="B74" s="23">
        <v>84</v>
      </c>
      <c r="C74" s="18">
        <f t="shared" si="16"/>
        <v>3.7527867336515497</v>
      </c>
      <c r="D74" s="2"/>
    </row>
    <row r="75" spans="1:16" x14ac:dyDescent="0.35">
      <c r="A75" s="24" t="s">
        <v>41</v>
      </c>
      <c r="B75" s="23">
        <v>95</v>
      </c>
      <c r="C75" s="18">
        <f t="shared" si="16"/>
        <v>4.0521491074230109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4.6238117223240636</v>
      </c>
    </row>
    <row r="78" spans="1:16" x14ac:dyDescent="0.35">
      <c r="A78" s="20" t="s">
        <v>39</v>
      </c>
      <c r="B78">
        <f>SUM(C11:C20)/SUM(C7:C33)</f>
        <v>3.4156752142864608E-2</v>
      </c>
      <c r="D78" s="19" t="s">
        <v>6</v>
      </c>
      <c r="E78" s="18">
        <f>SUM($D$21:$D$30)</f>
        <v>85.675342293617263</v>
      </c>
    </row>
    <row r="79" spans="1:16" x14ac:dyDescent="0.35">
      <c r="A79" s="20" t="s">
        <v>38</v>
      </c>
      <c r="B79">
        <f>SUM(C21:C33)/SUM(C7:C33)</f>
        <v>0.96584324785713538</v>
      </c>
      <c r="D79" s="19" t="s">
        <v>5</v>
      </c>
      <c r="E79" s="18">
        <f>SUM($D$31:$D$33)</f>
        <v>45.071202714242844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11.585057754013246</v>
      </c>
      <c r="D81" s="16" t="s">
        <v>4</v>
      </c>
      <c r="E81">
        <f>100*SUM(H7:J33)/SUM(P7:P33)</f>
        <v>11.585057754013246</v>
      </c>
      <c r="G81" s="17" t="s">
        <v>2</v>
      </c>
      <c r="H81">
        <f>100*SUM(H7:H33)/(SUM(P7:P33)-SUM(M7:N33))</f>
        <v>13.084590508671115</v>
      </c>
    </row>
    <row r="82" spans="1:8" x14ac:dyDescent="0.35">
      <c r="A82" s="16" t="s">
        <v>0</v>
      </c>
      <c r="B82">
        <f>100*SUM(K7:L33)/SUM(P7:P33)</f>
        <v>2.9278903542071446</v>
      </c>
      <c r="D82" s="16" t="s">
        <v>0</v>
      </c>
      <c r="E82">
        <f>100*SUM(K7:L33)/SUM(P7:P33)</f>
        <v>2.9278903542071446</v>
      </c>
      <c r="G82" s="17" t="s">
        <v>1</v>
      </c>
      <c r="H82">
        <f>100*SUM(I7:J33)/(SUM(P7:P33)-SUM(M7:N33))</f>
        <v>66.741077354436939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85.487051891779601</v>
      </c>
      <c r="G83" s="17" t="s">
        <v>0</v>
      </c>
      <c r="H83">
        <f>100*SUM(K7:L33)/(SUM(P7:P33)-SUM(M7:N33))</f>
        <v>20.174332136891834</v>
      </c>
    </row>
    <row r="85" spans="1:8" x14ac:dyDescent="0.35">
      <c r="A85" s="16" t="s">
        <v>36</v>
      </c>
      <c r="B85" s="2"/>
      <c r="C85" s="2"/>
      <c r="D85" s="13">
        <f>(C70+C74+C72)/3</f>
        <v>2.2245925785997875</v>
      </c>
    </row>
    <row r="86" spans="1:8" x14ac:dyDescent="0.35">
      <c r="A86" s="14" t="s">
        <v>35</v>
      </c>
      <c r="B86" s="14"/>
      <c r="C86" s="14"/>
      <c r="D86" s="7">
        <f>C72</f>
        <v>2.4528929609255044</v>
      </c>
    </row>
    <row r="87" spans="1:8" x14ac:dyDescent="0.35">
      <c r="A87" s="14" t="s">
        <v>34</v>
      </c>
      <c r="B87" s="14"/>
      <c r="C87" s="14"/>
      <c r="D87" s="7">
        <f>(C74-C70)/2</f>
        <v>1.6423443462146208</v>
      </c>
    </row>
    <row r="88" spans="1:8" x14ac:dyDescent="0.35">
      <c r="A88" s="15" t="s">
        <v>33</v>
      </c>
      <c r="B88" s="14"/>
      <c r="C88" s="14"/>
      <c r="D88" s="13">
        <f>(C74+C70-D86)/D87</f>
        <v>1.0765049473475721</v>
      </c>
    </row>
    <row r="89" spans="1:8" x14ac:dyDescent="0.35">
      <c r="A89" s="3" t="s">
        <v>32</v>
      </c>
      <c r="B89" s="12"/>
      <c r="C89" s="11"/>
      <c r="D89" s="7">
        <f>((C74-C70)/4)+((C75-C69)/6.6)</f>
        <v>1.5659508021038846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-0.27890956987273946</v>
      </c>
    </row>
    <row r="91" spans="1:8" x14ac:dyDescent="0.35">
      <c r="A91" s="3" t="s">
        <v>30</v>
      </c>
      <c r="B91" s="9"/>
      <c r="C91" s="8"/>
      <c r="D91" s="7">
        <f>(C74-C69)/(2.44*(C73-C71))</f>
        <v>0.84099192492001196</v>
      </c>
    </row>
    <row r="92" spans="1:8" x14ac:dyDescent="0.35">
      <c r="A92" s="6" t="s">
        <v>29</v>
      </c>
      <c r="B92" s="6"/>
      <c r="C92" s="5"/>
      <c r="D92" s="7">
        <f>(C70+C72+C74)/3</f>
        <v>2.2245925785997875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2.1104423874369287</v>
      </c>
    </row>
    <row r="95" spans="1:8" x14ac:dyDescent="0.35">
      <c r="A95" s="2" t="s">
        <v>9</v>
      </c>
      <c r="B95" s="2"/>
      <c r="C95" s="2"/>
      <c r="D95" s="1">
        <f>100-E23</f>
        <v>83.629343225963254</v>
      </c>
    </row>
    <row r="96" spans="1:8" x14ac:dyDescent="0.35">
      <c r="A96" s="2" t="s">
        <v>8</v>
      </c>
      <c r="B96" s="2"/>
      <c r="C96" s="2"/>
      <c r="D96" s="1">
        <f>100-E30</f>
        <v>9.700845984058688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MAY210715_5_no_aggr</v>
      </c>
      <c r="E2" s="169"/>
      <c r="G2" s="109" t="s">
        <v>90</v>
      </c>
      <c r="H2" s="108" t="str">
        <f ca="1">D2</f>
        <v>MAY210715_5_no_aggr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586.51914460486898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67" t="e">
        <f t="shared" si="6"/>
        <v>#DIV/0!</v>
      </c>
      <c r="T12" s="66" t="e">
        <f t="shared" si="6"/>
        <v>#DIV/0!</v>
      </c>
      <c r="U12" s="65" t="e">
        <f t="shared" si="6"/>
        <v>#DIV/0!</v>
      </c>
      <c r="V12" s="66" t="e">
        <f t="shared" si="6"/>
        <v>#DIV/0!</v>
      </c>
      <c r="W12" s="66" t="e">
        <f t="shared" si="6"/>
        <v>#DIV/0!</v>
      </c>
      <c r="X12" s="66">
        <v>0</v>
      </c>
      <c r="Y12" s="66" t="e">
        <f t="shared" si="6"/>
        <v>#DIV/0!</v>
      </c>
      <c r="Z12" s="6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>SUM(H13:O13)</f>
        <v>0</v>
      </c>
      <c r="R13" s="48">
        <f t="shared" si="5"/>
        <v>-4.5</v>
      </c>
      <c r="S13" s="67" t="e">
        <f t="shared" si="6"/>
        <v>#DIV/0!</v>
      </c>
      <c r="T13" s="66" t="e">
        <f t="shared" si="6"/>
        <v>#DIV/0!</v>
      </c>
      <c r="U13" s="65" t="e">
        <f t="shared" si="6"/>
        <v>#DIV/0!</v>
      </c>
      <c r="V13" s="66" t="e">
        <f t="shared" si="6"/>
        <v>#DIV/0!</v>
      </c>
      <c r="W13" s="66" t="e">
        <f t="shared" si="6"/>
        <v>#DIV/0!</v>
      </c>
      <c r="X13" s="66" t="e">
        <f>100*(M13/$P13)</f>
        <v>#DIV/0!</v>
      </c>
      <c r="Y13" s="66" t="e">
        <f t="shared" si="6"/>
        <v>#DIV/0!</v>
      </c>
      <c r="Z13" s="6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67" t="e">
        <f t="shared" si="6"/>
        <v>#DIV/0!</v>
      </c>
      <c r="T14" s="66" t="e">
        <f t="shared" si="6"/>
        <v>#DIV/0!</v>
      </c>
      <c r="U14" s="65" t="e">
        <f t="shared" si="6"/>
        <v>#DIV/0!</v>
      </c>
      <c r="V14" s="66" t="e">
        <f t="shared" si="6"/>
        <v>#DIV/0!</v>
      </c>
      <c r="W14" s="66" t="e">
        <f t="shared" si="6"/>
        <v>#DIV/0!</v>
      </c>
      <c r="X14" s="66" t="e">
        <f t="shared" si="6"/>
        <v>#DIV/0!</v>
      </c>
      <c r="Y14" s="66" t="e">
        <f t="shared" si="6"/>
        <v>#DIV/0!</v>
      </c>
      <c r="Z14" s="6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1.2039593908629449</v>
      </c>
      <c r="D16" s="55">
        <f t="shared" si="2"/>
        <v>0.20527196800609776</v>
      </c>
      <c r="E16" s="54">
        <f>SUM(D6:D16)</f>
        <v>0.20527196800609776</v>
      </c>
      <c r="G16" s="48">
        <f t="shared" si="3"/>
        <v>-3</v>
      </c>
      <c r="H16" s="61">
        <v>0</v>
      </c>
      <c r="I16" s="60">
        <v>0</v>
      </c>
      <c r="J16" s="59">
        <v>0</v>
      </c>
      <c r="K16" s="60">
        <v>0</v>
      </c>
      <c r="L16" s="60">
        <v>0</v>
      </c>
      <c r="M16" s="60">
        <v>0</v>
      </c>
      <c r="N16" s="60">
        <v>1.203959390862944</v>
      </c>
      <c r="O16" s="59">
        <v>0</v>
      </c>
      <c r="P16" s="50">
        <f t="shared" si="4"/>
        <v>1.203959390862944</v>
      </c>
      <c r="R16" s="48">
        <f t="shared" si="5"/>
        <v>-3</v>
      </c>
      <c r="S16" s="67">
        <f t="shared" si="6"/>
        <v>0</v>
      </c>
      <c r="T16" s="66">
        <f t="shared" si="6"/>
        <v>0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100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0</v>
      </c>
      <c r="AE16" s="66">
        <f t="shared" si="12"/>
        <v>0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100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3.1703947368421055</v>
      </c>
      <c r="D17" s="55">
        <f t="shared" si="2"/>
        <v>0.54054411795508617</v>
      </c>
      <c r="E17" s="54">
        <f>SUM(D6:D17)</f>
        <v>0.74581608596118398</v>
      </c>
      <c r="G17" s="48">
        <f t="shared" si="3"/>
        <v>-2.5</v>
      </c>
      <c r="H17" s="61">
        <v>0.16631578947368422</v>
      </c>
      <c r="I17" s="60">
        <v>0.10394736842105264</v>
      </c>
      <c r="J17" s="59">
        <v>0</v>
      </c>
      <c r="K17" s="60">
        <v>0</v>
      </c>
      <c r="L17" s="60">
        <v>0</v>
      </c>
      <c r="M17" s="60">
        <v>0</v>
      </c>
      <c r="N17" s="60">
        <v>2.9001315789473687</v>
      </c>
      <c r="O17" s="59">
        <v>0</v>
      </c>
      <c r="P17" s="50">
        <f t="shared" si="4"/>
        <v>3.1703947368421055</v>
      </c>
      <c r="R17" s="48">
        <f t="shared" si="5"/>
        <v>-2.5</v>
      </c>
      <c r="S17" s="67">
        <f t="shared" si="6"/>
        <v>5.2459016393442619</v>
      </c>
      <c r="T17" s="66">
        <f t="shared" si="6"/>
        <v>3.278688524590164</v>
      </c>
      <c r="U17" s="65">
        <f t="shared" si="6"/>
        <v>0</v>
      </c>
      <c r="V17" s="66">
        <f t="shared" si="6"/>
        <v>0</v>
      </c>
      <c r="W17" s="66">
        <f t="shared" si="6"/>
        <v>0</v>
      </c>
      <c r="X17" s="66">
        <f t="shared" si="6"/>
        <v>0</v>
      </c>
      <c r="Y17" s="66">
        <f t="shared" si="6"/>
        <v>91.47540983606558</v>
      </c>
      <c r="Z17" s="65">
        <f t="shared" si="6"/>
        <v>0</v>
      </c>
      <c r="AA17" s="50">
        <f t="shared" si="7"/>
        <v>100</v>
      </c>
      <c r="AC17" s="48">
        <f t="shared" si="8"/>
        <v>-2.5</v>
      </c>
      <c r="AD17" s="67">
        <f t="shared" si="11"/>
        <v>5.2459016393442619</v>
      </c>
      <c r="AE17" s="66">
        <f t="shared" si="12"/>
        <v>3.278688524590164</v>
      </c>
      <c r="AF17" s="65">
        <f t="shared" si="12"/>
        <v>0</v>
      </c>
      <c r="AG17" s="67">
        <f t="shared" si="12"/>
        <v>0</v>
      </c>
      <c r="AH17" s="66">
        <f t="shared" si="12"/>
        <v>0</v>
      </c>
      <c r="AI17" s="66">
        <v>0</v>
      </c>
      <c r="AJ17" s="66">
        <f t="shared" si="13"/>
        <v>91.47540983606558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5.2257957681692737</v>
      </c>
      <c r="D18" s="55">
        <f t="shared" si="2"/>
        <v>0.89098468758250526</v>
      </c>
      <c r="E18" s="54">
        <f>SUM(D6:D18)</f>
        <v>1.6368007735436891</v>
      </c>
      <c r="G18" s="48">
        <f t="shared" si="3"/>
        <v>-2</v>
      </c>
      <c r="H18" s="61">
        <v>0.1848022079116835</v>
      </c>
      <c r="I18" s="60">
        <v>1.2936154553817847</v>
      </c>
      <c r="J18" s="59">
        <v>0</v>
      </c>
      <c r="K18" s="60">
        <v>0</v>
      </c>
      <c r="L18" s="60">
        <v>0</v>
      </c>
      <c r="M18" s="60">
        <v>0</v>
      </c>
      <c r="N18" s="60">
        <v>3.7473781048758048</v>
      </c>
      <c r="O18" s="59">
        <v>0</v>
      </c>
      <c r="P18" s="50">
        <f t="shared" si="4"/>
        <v>5.2257957681692728</v>
      </c>
      <c r="R18" s="48">
        <f t="shared" si="5"/>
        <v>-2</v>
      </c>
      <c r="S18" s="67">
        <f t="shared" si="6"/>
        <v>3.5363457760314336</v>
      </c>
      <c r="T18" s="66">
        <f t="shared" si="6"/>
        <v>24.754420432220041</v>
      </c>
      <c r="U18" s="65">
        <f t="shared" si="6"/>
        <v>0</v>
      </c>
      <c r="V18" s="66">
        <f t="shared" si="6"/>
        <v>0</v>
      </c>
      <c r="W18" s="66">
        <f t="shared" si="6"/>
        <v>0</v>
      </c>
      <c r="X18" s="66">
        <f t="shared" si="6"/>
        <v>0</v>
      </c>
      <c r="Y18" s="66">
        <f t="shared" si="6"/>
        <v>71.709233791748531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3.5363457760314336</v>
      </c>
      <c r="AE18" s="66">
        <f t="shared" si="12"/>
        <v>24.754420432220041</v>
      </c>
      <c r="AF18" s="65">
        <f t="shared" si="12"/>
        <v>0</v>
      </c>
      <c r="AG18" s="67">
        <f t="shared" si="12"/>
        <v>0</v>
      </c>
      <c r="AH18" s="66">
        <f t="shared" si="12"/>
        <v>0</v>
      </c>
      <c r="AI18" s="66">
        <v>0</v>
      </c>
      <c r="AJ18" s="66">
        <f t="shared" si="13"/>
        <v>71.709233791748531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5.0933333333333337</v>
      </c>
      <c r="D19" s="55">
        <f t="shared" si="2"/>
        <v>0.86840018440739086</v>
      </c>
      <c r="E19" s="54">
        <f>SUM(D6:D19)</f>
        <v>2.5052009579510801</v>
      </c>
      <c r="G19" s="48">
        <f t="shared" si="3"/>
        <v>-1.5</v>
      </c>
      <c r="H19" s="61">
        <v>0.19292929292929298</v>
      </c>
      <c r="I19" s="60">
        <v>2.1029292929292933</v>
      </c>
      <c r="J19" s="59">
        <v>0</v>
      </c>
      <c r="K19" s="60">
        <v>0.23151515151515153</v>
      </c>
      <c r="L19" s="60">
        <v>0.34727272727272734</v>
      </c>
      <c r="M19" s="60">
        <v>0</v>
      </c>
      <c r="N19" s="60">
        <v>2.218686868686869</v>
      </c>
      <c r="O19" s="59">
        <v>0</v>
      </c>
      <c r="P19" s="50">
        <f t="shared" si="4"/>
        <v>5.0933333333333337</v>
      </c>
      <c r="R19" s="48">
        <f t="shared" si="5"/>
        <v>-1.5</v>
      </c>
      <c r="S19" s="67">
        <f t="shared" si="6"/>
        <v>3.7878787878787885</v>
      </c>
      <c r="T19" s="66">
        <f t="shared" si="6"/>
        <v>41.287878787878789</v>
      </c>
      <c r="U19" s="65">
        <f t="shared" si="6"/>
        <v>0</v>
      </c>
      <c r="V19" s="66">
        <f t="shared" si="6"/>
        <v>4.545454545454545</v>
      </c>
      <c r="W19" s="66">
        <f t="shared" si="6"/>
        <v>6.8181818181818192</v>
      </c>
      <c r="X19" s="66">
        <f t="shared" si="6"/>
        <v>0</v>
      </c>
      <c r="Y19" s="66">
        <f t="shared" si="6"/>
        <v>43.560606060606062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3.7878787878787885</v>
      </c>
      <c r="AE19" s="66">
        <f t="shared" si="12"/>
        <v>41.287878787878789</v>
      </c>
      <c r="AF19" s="65">
        <f t="shared" si="12"/>
        <v>0</v>
      </c>
      <c r="AG19" s="67">
        <f t="shared" si="12"/>
        <v>4.545454545454545</v>
      </c>
      <c r="AH19" s="66">
        <f t="shared" si="12"/>
        <v>6.8181818181818183</v>
      </c>
      <c r="AI19" s="66">
        <v>0</v>
      </c>
      <c r="AJ19" s="66">
        <f t="shared" si="13"/>
        <v>43.560606060606062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5.3401058201058191</v>
      </c>
      <c r="D20" s="55">
        <f t="shared" si="2"/>
        <v>0.91047425633538104</v>
      </c>
      <c r="E20" s="54">
        <f>SUM(D6:D20)</f>
        <v>3.4156752142864613</v>
      </c>
      <c r="G20" s="48">
        <f t="shared" si="3"/>
        <v>-1</v>
      </c>
      <c r="H20" s="61">
        <v>0.68627865961199297</v>
      </c>
      <c r="I20" s="60">
        <v>2.852345679012346</v>
      </c>
      <c r="J20" s="59">
        <v>0</v>
      </c>
      <c r="K20" s="60">
        <v>0.57904761904761914</v>
      </c>
      <c r="L20" s="60">
        <v>0.64338624338624328</v>
      </c>
      <c r="M20" s="60">
        <v>0</v>
      </c>
      <c r="N20" s="60">
        <v>0.57904761904761914</v>
      </c>
      <c r="O20" s="59">
        <v>0</v>
      </c>
      <c r="P20" s="50">
        <f t="shared" si="4"/>
        <v>5.3401058201058209</v>
      </c>
      <c r="R20" s="48">
        <f t="shared" si="5"/>
        <v>-1</v>
      </c>
      <c r="S20" s="67">
        <f t="shared" si="6"/>
        <v>12.851405622489958</v>
      </c>
      <c r="T20" s="66">
        <f t="shared" si="6"/>
        <v>53.413654618473892</v>
      </c>
      <c r="U20" s="65">
        <f t="shared" si="6"/>
        <v>0</v>
      </c>
      <c r="V20" s="66">
        <f t="shared" si="6"/>
        <v>10.843373493975903</v>
      </c>
      <c r="W20" s="66">
        <f t="shared" si="6"/>
        <v>12.048192771084334</v>
      </c>
      <c r="X20" s="66">
        <f t="shared" si="6"/>
        <v>0</v>
      </c>
      <c r="Y20" s="66">
        <f t="shared" si="6"/>
        <v>10.843373493975903</v>
      </c>
      <c r="Z20" s="65">
        <f t="shared" si="6"/>
        <v>0</v>
      </c>
      <c r="AA20" s="50">
        <f t="shared" si="7"/>
        <v>99.999999999999986</v>
      </c>
      <c r="AC20" s="48">
        <f t="shared" si="8"/>
        <v>-1</v>
      </c>
      <c r="AD20" s="67">
        <f t="shared" si="11"/>
        <v>12.85140562248996</v>
      </c>
      <c r="AE20" s="66">
        <f t="shared" si="12"/>
        <v>53.413654618473899</v>
      </c>
      <c r="AF20" s="65">
        <f t="shared" si="12"/>
        <v>0</v>
      </c>
      <c r="AG20" s="67">
        <f t="shared" si="12"/>
        <v>10.843373493975905</v>
      </c>
      <c r="AH20" s="66">
        <f t="shared" si="12"/>
        <v>12.048192771084336</v>
      </c>
      <c r="AI20" s="66">
        <v>0</v>
      </c>
      <c r="AJ20" s="66">
        <f t="shared" si="13"/>
        <v>10.843373493975905</v>
      </c>
      <c r="AK20" s="65">
        <f t="shared" si="13"/>
        <v>0</v>
      </c>
      <c r="AL20" s="64">
        <f t="shared" si="10"/>
        <v>100</v>
      </c>
    </row>
    <row r="21" spans="1:38" x14ac:dyDescent="0.35">
      <c r="A21" s="58" t="s">
        <v>56</v>
      </c>
      <c r="B21" s="57">
        <v>-0.5</v>
      </c>
      <c r="C21" s="62">
        <v>5.9655555555555537</v>
      </c>
      <c r="D21" s="55">
        <f t="shared" si="2"/>
        <v>1.0171118215713961</v>
      </c>
      <c r="E21" s="54">
        <f>SUM(D6:D21)</f>
        <v>4.4327870358578574</v>
      </c>
      <c r="G21" s="70">
        <f t="shared" si="3"/>
        <v>-0.5</v>
      </c>
      <c r="H21" s="53">
        <v>0.7669999999999999</v>
      </c>
      <c r="I21" s="52">
        <v>3.7497777777777777</v>
      </c>
      <c r="J21" s="51">
        <v>8.5222222222222227E-2</v>
      </c>
      <c r="K21" s="52">
        <v>0.42611111111111111</v>
      </c>
      <c r="L21" s="52">
        <v>0.85222222222222221</v>
      </c>
      <c r="M21" s="60">
        <v>0</v>
      </c>
      <c r="N21" s="52">
        <v>8.5222222222222227E-2</v>
      </c>
      <c r="O21" s="51">
        <v>0</v>
      </c>
      <c r="P21" s="69">
        <f t="shared" si="4"/>
        <v>5.9655555555555546</v>
      </c>
      <c r="Q21" s="68"/>
      <c r="R21" s="48">
        <f t="shared" si="5"/>
        <v>-0.5</v>
      </c>
      <c r="S21" s="67">
        <f t="shared" si="6"/>
        <v>12.857142857142858</v>
      </c>
      <c r="T21" s="66">
        <f t="shared" si="6"/>
        <v>62.857142857142861</v>
      </c>
      <c r="U21" s="65">
        <f t="shared" si="6"/>
        <v>1.4285714285714288</v>
      </c>
      <c r="V21" s="66">
        <f t="shared" si="6"/>
        <v>7.1428571428571441</v>
      </c>
      <c r="W21" s="66">
        <f t="shared" si="6"/>
        <v>14.285714285714288</v>
      </c>
      <c r="X21" s="66">
        <f t="shared" si="6"/>
        <v>0</v>
      </c>
      <c r="Y21" s="66">
        <f t="shared" si="6"/>
        <v>1.4285714285714288</v>
      </c>
      <c r="Z21" s="65">
        <f t="shared" si="6"/>
        <v>0</v>
      </c>
      <c r="AA21" s="50">
        <f t="shared" si="7"/>
        <v>100.00000000000001</v>
      </c>
      <c r="AC21" s="48">
        <f t="shared" si="8"/>
        <v>-0.5</v>
      </c>
      <c r="AD21" s="67">
        <f t="shared" si="11"/>
        <v>12.857142857142856</v>
      </c>
      <c r="AE21" s="66">
        <f t="shared" si="12"/>
        <v>62.857142857142854</v>
      </c>
      <c r="AF21" s="65">
        <f t="shared" si="12"/>
        <v>1.4285714285714286</v>
      </c>
      <c r="AG21" s="67">
        <f t="shared" si="12"/>
        <v>7.1428571428571432</v>
      </c>
      <c r="AH21" s="66">
        <f t="shared" si="12"/>
        <v>14.285714285714286</v>
      </c>
      <c r="AI21" s="66">
        <v>0</v>
      </c>
      <c r="AJ21" s="66">
        <f t="shared" si="13"/>
        <v>1.4285714285714286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19.760000000000002</v>
      </c>
      <c r="D22" s="55">
        <f t="shared" si="2"/>
        <v>3.3690289876747466</v>
      </c>
      <c r="E22" s="54">
        <f>SUM(D6:D22)</f>
        <v>7.8018160235326039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25.17</v>
      </c>
      <c r="D23" s="55">
        <f t="shared" si="2"/>
        <v>4.2914200212435913</v>
      </c>
      <c r="E23" s="54">
        <f>SUM(D6:D23)</f>
        <v>12.093236044776194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27.22</v>
      </c>
      <c r="D24" s="55">
        <f t="shared" si="2"/>
        <v>4.6409397289730059</v>
      </c>
      <c r="E24" s="54">
        <f>SUM(D6:D24)</f>
        <v>16.7341757737492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33.130000000000003</v>
      </c>
      <c r="D25" s="55">
        <f t="shared" si="2"/>
        <v>5.6485794717441484</v>
      </c>
      <c r="E25" s="54">
        <f>SUM(D6:D25)</f>
        <v>22.38275524549335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43.11</v>
      </c>
      <c r="D26" s="55">
        <f t="shared" si="2"/>
        <v>7.3501437074219798</v>
      </c>
      <c r="E26" s="54">
        <f>SUM(D6:D26)</f>
        <v>29.732898952915328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46.64</v>
      </c>
      <c r="D27" s="55">
        <f t="shared" si="2"/>
        <v>7.9519995943901911</v>
      </c>
      <c r="E27" s="54">
        <f>SUM(D7:D27)</f>
        <v>37.684898547305522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57.84</v>
      </c>
      <c r="D28" s="55">
        <f t="shared" si="2"/>
        <v>9.861570680521627</v>
      </c>
      <c r="E28" s="54">
        <f>SUM(D7:D28)</f>
        <v>47.546469227827146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57.17</v>
      </c>
      <c r="D29" s="55">
        <f t="shared" si="2"/>
        <v>9.7473374101905499</v>
      </c>
      <c r="E29" s="54">
        <f>SUM(D7:D29)</f>
        <v>57.293806638017699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55.2</v>
      </c>
      <c r="D30" s="55">
        <f t="shared" si="2"/>
        <v>9.4114574959335027</v>
      </c>
      <c r="E30" s="54">
        <f>SUM(D7:D30)</f>
        <v>66.705264133951204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195.28</v>
      </c>
      <c r="D31" s="55">
        <f t="shared" si="2"/>
        <v>33.294735866048811</v>
      </c>
      <c r="E31" s="54">
        <f>SUM(D7:D31)</f>
        <v>100.00000000000001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100.00000000000001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100.00000000000001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1.9973259499266536</v>
      </c>
      <c r="I34">
        <f t="shared" ref="I34:O34" si="14">SUM(I7:I33)</f>
        <v>10.102615573522254</v>
      </c>
      <c r="J34">
        <f t="shared" si="14"/>
        <v>8.5222222222222227E-2</v>
      </c>
      <c r="K34">
        <f t="shared" si="14"/>
        <v>1.2366738816738818</v>
      </c>
      <c r="L34">
        <f t="shared" si="14"/>
        <v>1.8428811928811928</v>
      </c>
      <c r="M34">
        <f t="shared" si="14"/>
        <v>0</v>
      </c>
      <c r="N34">
        <f t="shared" si="14"/>
        <v>10.734425784642831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15"/>
    </row>
    <row r="57" spans="11:11" x14ac:dyDescent="0.35">
      <c r="K57" s="115"/>
    </row>
    <row r="58" spans="11:11" x14ac:dyDescent="0.35">
      <c r="K58" s="115"/>
    </row>
    <row r="59" spans="11:11" x14ac:dyDescent="0.35">
      <c r="K59" s="115"/>
    </row>
    <row r="60" spans="11:11" x14ac:dyDescent="0.35">
      <c r="K60" s="115"/>
    </row>
    <row r="61" spans="11:11" x14ac:dyDescent="0.35">
      <c r="K61" s="115"/>
    </row>
    <row r="62" spans="11:11" x14ac:dyDescent="0.35">
      <c r="K62" s="115"/>
    </row>
    <row r="63" spans="11:11" x14ac:dyDescent="0.35">
      <c r="K63" s="115"/>
    </row>
    <row r="64" spans="11:11" x14ac:dyDescent="0.35">
      <c r="K64" s="115"/>
    </row>
    <row r="65" spans="1:16" x14ac:dyDescent="0.35">
      <c r="K65" s="115"/>
    </row>
    <row r="66" spans="1:16" x14ac:dyDescent="0.35">
      <c r="K66" s="115"/>
    </row>
    <row r="67" spans="1:16" x14ac:dyDescent="0.35">
      <c r="A67" s="5" t="s">
        <v>27</v>
      </c>
      <c r="B67" s="26"/>
      <c r="C67" s="2"/>
      <c r="D67" s="2"/>
      <c r="K67" s="115"/>
    </row>
    <row r="68" spans="1:16" x14ac:dyDescent="0.35">
      <c r="A68" s="25" t="s">
        <v>42</v>
      </c>
      <c r="B68" s="25"/>
      <c r="C68" s="2"/>
      <c r="D68" s="2"/>
      <c r="K68" s="115"/>
    </row>
    <row r="69" spans="1:16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-0.41581951858870403</v>
      </c>
      <c r="D69" s="2"/>
      <c r="K69" s="115"/>
    </row>
    <row r="70" spans="1:16" x14ac:dyDescent="0.35">
      <c r="A70" s="24" t="s">
        <v>41</v>
      </c>
      <c r="B70" s="23">
        <v>16</v>
      </c>
      <c r="C70" s="18">
        <f t="shared" si="15"/>
        <v>0.92090225076983856</v>
      </c>
      <c r="D70" s="2"/>
      <c r="K70" s="115"/>
    </row>
    <row r="71" spans="1:16" x14ac:dyDescent="0.35">
      <c r="A71" s="24" t="s">
        <v>41</v>
      </c>
      <c r="B71" s="23">
        <v>25</v>
      </c>
      <c r="C71" s="18">
        <f t="shared" si="15"/>
        <v>1.6780403797999097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5"/>
        <v>3.1258564605349437</v>
      </c>
      <c r="D72" s="2"/>
    </row>
    <row r="73" spans="1:16" x14ac:dyDescent="0.35">
      <c r="A73" s="24" t="s">
        <v>41</v>
      </c>
      <c r="B73" s="23">
        <v>75</v>
      </c>
      <c r="C73" s="18">
        <f t="shared" si="15"/>
        <v>4.1245652751146631</v>
      </c>
      <c r="D73" s="2"/>
    </row>
    <row r="74" spans="1:16" x14ac:dyDescent="0.35">
      <c r="A74" s="24" t="s">
        <v>41</v>
      </c>
      <c r="B74" s="23">
        <v>84</v>
      </c>
      <c r="C74" s="18">
        <f t="shared" si="15"/>
        <v>4.2597217760733841</v>
      </c>
      <c r="D74" s="2"/>
    </row>
    <row r="75" spans="1:16" x14ac:dyDescent="0.35">
      <c r="A75" s="24" t="s">
        <v>41</v>
      </c>
      <c r="B75" s="23">
        <v>95</v>
      </c>
      <c r="C75" s="18">
        <f t="shared" si="15"/>
        <v>4.4249130550229321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3.4156752142864613</v>
      </c>
    </row>
    <row r="78" spans="1:16" x14ac:dyDescent="0.35">
      <c r="A78" s="20" t="s">
        <v>39</v>
      </c>
      <c r="B78">
        <f>SUM(C11:C20)/SUM(C7:C33)</f>
        <v>3.4156752142864608E-2</v>
      </c>
      <c r="D78" s="19" t="s">
        <v>6</v>
      </c>
      <c r="E78" s="18">
        <f>SUM($D$21:$D$30)</f>
        <v>63.289588919664737</v>
      </c>
    </row>
    <row r="79" spans="1:16" x14ac:dyDescent="0.35">
      <c r="A79" s="20" t="s">
        <v>38</v>
      </c>
      <c r="B79">
        <f>SUM(C21:C33)/SUM(C7:C33)</f>
        <v>0.96584324785713538</v>
      </c>
      <c r="D79" s="19" t="s">
        <v>5</v>
      </c>
      <c r="E79" s="18">
        <f>SUM($D$31:$D$33)</f>
        <v>33.294735866048811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46.867556340254119</v>
      </c>
      <c r="D81" s="16" t="s">
        <v>4</v>
      </c>
      <c r="E81">
        <f>100*SUM(H7:J33)/SUM(P7:P33)</f>
        <v>46.867556340254119</v>
      </c>
      <c r="G81" s="17" t="s">
        <v>2</v>
      </c>
      <c r="H81">
        <f>100*SUM(H7:H33)/(SUM(P7:P33)-SUM(M7:N33))</f>
        <v>13.084590508671134</v>
      </c>
    </row>
    <row r="82" spans="1:8" x14ac:dyDescent="0.35">
      <c r="A82" s="16" t="s">
        <v>0</v>
      </c>
      <c r="B82">
        <f>100*SUM(K7:L33)/SUM(P7:P33)</f>
        <v>11.844832287206657</v>
      </c>
      <c r="D82" s="16" t="s">
        <v>0</v>
      </c>
      <c r="E82">
        <f>100*SUM(K7:L33)/SUM(P7:P33)</f>
        <v>11.844832287206657</v>
      </c>
      <c r="G82" s="17" t="s">
        <v>1</v>
      </c>
      <c r="H82">
        <f>100*SUM(I7:J33)/(SUM(P7:P33)-SUM(M7:N33))</f>
        <v>66.741077354437039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41.287611372539253</v>
      </c>
      <c r="G83" s="17" t="s">
        <v>0</v>
      </c>
      <c r="H83">
        <f>100*SUM(K7:L33)/(SUM(P7:P33)-SUM(M7:N33))</f>
        <v>20.174332136891863</v>
      </c>
    </row>
    <row r="85" spans="1:8" x14ac:dyDescent="0.35">
      <c r="A85" s="16" t="s">
        <v>36</v>
      </c>
      <c r="B85" s="2"/>
      <c r="C85" s="2"/>
      <c r="D85" s="13">
        <f>(C70+C74+C72)/3</f>
        <v>2.7688268291260556</v>
      </c>
    </row>
    <row r="86" spans="1:8" x14ac:dyDescent="0.35">
      <c r="A86" s="14" t="s">
        <v>35</v>
      </c>
      <c r="B86" s="14"/>
      <c r="C86" s="14"/>
      <c r="D86" s="7">
        <f>C72</f>
        <v>3.1258564605349437</v>
      </c>
    </row>
    <row r="87" spans="1:8" x14ac:dyDescent="0.35">
      <c r="A87" s="14" t="s">
        <v>34</v>
      </c>
      <c r="B87" s="14"/>
      <c r="C87" s="14"/>
      <c r="D87" s="7">
        <f>(C74-C70)/2</f>
        <v>1.6694097626517728</v>
      </c>
    </row>
    <row r="88" spans="1:8" x14ac:dyDescent="0.35">
      <c r="A88" s="15" t="s">
        <v>33</v>
      </c>
      <c r="B88" s="14"/>
      <c r="C88" s="14"/>
      <c r="D88" s="13">
        <f>(C74+C70-D86)/D87</f>
        <v>1.230834761050148</v>
      </c>
    </row>
    <row r="89" spans="1:8" x14ac:dyDescent="0.35">
      <c r="A89" s="3" t="s">
        <v>32</v>
      </c>
      <c r="B89" s="12"/>
      <c r="C89" s="11"/>
      <c r="D89" s="7">
        <f>((C74-C70)/4)+((C75-C69)/6.6)</f>
        <v>1.5681492106609829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-0.39203983524242458</v>
      </c>
    </row>
    <row r="91" spans="1:8" x14ac:dyDescent="0.35">
      <c r="A91" s="3" t="s">
        <v>30</v>
      </c>
      <c r="B91" s="9"/>
      <c r="C91" s="8"/>
      <c r="D91" s="7">
        <f>(C74-C69)/(2.44*(C73-C71))</f>
        <v>0.78323562220914067</v>
      </c>
    </row>
    <row r="92" spans="1:8" x14ac:dyDescent="0.35">
      <c r="A92" s="6" t="s">
        <v>29</v>
      </c>
      <c r="B92" s="6"/>
      <c r="C92" s="5"/>
      <c r="D92" s="7">
        <f>(C70+C72+C74)/3</f>
        <v>2.7688268291260556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2.5903120134216113</v>
      </c>
    </row>
    <row r="95" spans="1:8" x14ac:dyDescent="0.35">
      <c r="A95" s="2" t="s">
        <v>9</v>
      </c>
      <c r="B95" s="2"/>
      <c r="C95" s="2"/>
      <c r="D95" s="1">
        <f>100-E23</f>
        <v>87.906763955223809</v>
      </c>
    </row>
    <row r="96" spans="1:8" x14ac:dyDescent="0.35">
      <c r="A96" s="2" t="s">
        <v>8</v>
      </c>
      <c r="B96" s="2"/>
      <c r="C96" s="2"/>
      <c r="D96" s="1">
        <f>100-E30</f>
        <v>33.294735866048796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MAY210715_9</v>
      </c>
      <c r="E2" s="169"/>
      <c r="G2" s="109" t="s">
        <v>90</v>
      </c>
      <c r="H2" s="108" t="str">
        <f ca="1">D2</f>
        <v>MAY210715_9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453.46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20">
        <v>0</v>
      </c>
      <c r="D7" s="55">
        <f t="shared" ref="D7:D31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20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20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20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20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20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120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4"/>
        <v>0</v>
      </c>
      <c r="R13" s="48">
        <f t="shared" si="5"/>
        <v>-4.5</v>
      </c>
      <c r="S13" s="47" t="e">
        <f t="shared" si="6"/>
        <v>#DIV/0!</v>
      </c>
      <c r="T13" s="46" t="e">
        <f t="shared" si="6"/>
        <v>#DIV/0!</v>
      </c>
      <c r="U13" s="45" t="e">
        <f t="shared" si="6"/>
        <v>#DIV/0!</v>
      </c>
      <c r="V13" s="46" t="e">
        <f t="shared" si="6"/>
        <v>#DIV/0!</v>
      </c>
      <c r="W13" s="46" t="e">
        <f t="shared" si="6"/>
        <v>#DIV/0!</v>
      </c>
      <c r="X13" s="46" t="e">
        <f t="shared" si="6"/>
        <v>#DIV/0!</v>
      </c>
      <c r="Y13" s="46" t="e">
        <f t="shared" si="6"/>
        <v>#DIV/0!</v>
      </c>
      <c r="Z13" s="4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120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47" t="e">
        <f t="shared" si="6"/>
        <v>#DIV/0!</v>
      </c>
      <c r="T14" s="46" t="e">
        <f t="shared" si="6"/>
        <v>#DIV/0!</v>
      </c>
      <c r="U14" s="45" t="e">
        <f t="shared" si="6"/>
        <v>#DIV/0!</v>
      </c>
      <c r="V14" s="46" t="e">
        <f t="shared" si="6"/>
        <v>#DIV/0!</v>
      </c>
      <c r="W14" s="46" t="e">
        <f t="shared" si="6"/>
        <v>#DIV/0!</v>
      </c>
      <c r="X14" s="46" t="e">
        <f t="shared" si="6"/>
        <v>#DIV/0!</v>
      </c>
      <c r="Y14" s="46" t="e">
        <f t="shared" si="6"/>
        <v>#DIV/0!</v>
      </c>
      <c r="Z14" s="4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120">
        <v>7.96</v>
      </c>
      <c r="D15" s="55">
        <f t="shared" si="2"/>
        <v>1.7553918757994089</v>
      </c>
      <c r="E15" s="54">
        <f>SUM(D6:D15)</f>
        <v>1.7553918757994089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7.96</v>
      </c>
      <c r="N15" s="60">
        <v>0</v>
      </c>
      <c r="O15" s="59">
        <v>0</v>
      </c>
      <c r="P15" s="50">
        <f t="shared" si="4"/>
        <v>7.96</v>
      </c>
      <c r="R15" s="48">
        <f t="shared" si="5"/>
        <v>-3.5</v>
      </c>
      <c r="S15" s="67">
        <f t="shared" si="6"/>
        <v>0</v>
      </c>
      <c r="T15" s="66">
        <f t="shared" si="6"/>
        <v>0</v>
      </c>
      <c r="U15" s="65">
        <f t="shared" si="6"/>
        <v>0</v>
      </c>
      <c r="V15" s="66">
        <f t="shared" si="6"/>
        <v>0</v>
      </c>
      <c r="W15" s="66">
        <f t="shared" si="6"/>
        <v>0</v>
      </c>
      <c r="X15" s="66">
        <f t="shared" si="6"/>
        <v>100</v>
      </c>
      <c r="Y15" s="66">
        <f t="shared" si="6"/>
        <v>0</v>
      </c>
      <c r="Z15" s="65">
        <f t="shared" si="6"/>
        <v>0</v>
      </c>
      <c r="AA15" s="50">
        <f t="shared" si="7"/>
        <v>100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120">
        <v>10.77</v>
      </c>
      <c r="D16" s="55">
        <f t="shared" si="2"/>
        <v>2.3750716711507081</v>
      </c>
      <c r="E16" s="54">
        <f>SUM(D6:D16)</f>
        <v>4.130463546950117</v>
      </c>
      <c r="G16" s="48">
        <f t="shared" si="3"/>
        <v>-3</v>
      </c>
      <c r="H16" s="61">
        <v>1.484815864022663</v>
      </c>
      <c r="I16" s="60">
        <v>3.8340793201133145</v>
      </c>
      <c r="J16" s="59">
        <v>0</v>
      </c>
      <c r="K16" s="60">
        <v>0</v>
      </c>
      <c r="L16" s="60">
        <v>0</v>
      </c>
      <c r="M16" s="60">
        <v>5.4511048158640234</v>
      </c>
      <c r="N16" s="60">
        <v>0</v>
      </c>
      <c r="O16" s="59">
        <v>0</v>
      </c>
      <c r="P16" s="50">
        <f t="shared" si="4"/>
        <v>10.77</v>
      </c>
      <c r="R16" s="48">
        <f t="shared" si="5"/>
        <v>-3</v>
      </c>
      <c r="S16" s="67">
        <f t="shared" si="6"/>
        <v>13.786591123701605</v>
      </c>
      <c r="T16" s="66">
        <f t="shared" si="6"/>
        <v>35.599622285174696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50.613786591123713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1"/>
        <v>27.915869980879538</v>
      </c>
      <c r="AE16" s="66">
        <f t="shared" si="12"/>
        <v>72.084130019120465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120">
        <v>24.03</v>
      </c>
      <c r="D17" s="55">
        <f t="shared" si="2"/>
        <v>5.299254620032638</v>
      </c>
      <c r="E17" s="54">
        <f>SUM(D6:D17)</f>
        <v>9.4297181669827559</v>
      </c>
      <c r="G17" s="48">
        <f t="shared" si="3"/>
        <v>-2.5</v>
      </c>
      <c r="H17" s="61">
        <v>6.1860401841774806</v>
      </c>
      <c r="I17" s="60">
        <v>10.249715362076183</v>
      </c>
      <c r="J17" s="59">
        <v>0</v>
      </c>
      <c r="K17" s="60">
        <v>0</v>
      </c>
      <c r="L17" s="60">
        <v>1.0561532021766431</v>
      </c>
      <c r="M17" s="60">
        <v>5.8038133110087902</v>
      </c>
      <c r="N17" s="60">
        <v>0.73427794056090423</v>
      </c>
      <c r="O17" s="59">
        <v>0</v>
      </c>
      <c r="P17" s="50">
        <f t="shared" si="4"/>
        <v>24.029999999999998</v>
      </c>
      <c r="R17" s="48">
        <f t="shared" si="5"/>
        <v>-2.5</v>
      </c>
      <c r="S17" s="67">
        <f t="shared" si="6"/>
        <v>25.74298869820009</v>
      </c>
      <c r="T17" s="66">
        <f t="shared" si="6"/>
        <v>42.653830054416083</v>
      </c>
      <c r="U17" s="65">
        <f t="shared" si="6"/>
        <v>0</v>
      </c>
      <c r="V17" s="66">
        <f t="shared" si="6"/>
        <v>0</v>
      </c>
      <c r="W17" s="66">
        <f t="shared" si="6"/>
        <v>4.39514441188782</v>
      </c>
      <c r="X17" s="66">
        <f t="shared" si="6"/>
        <v>24.152365006278782</v>
      </c>
      <c r="Y17" s="66">
        <f t="shared" si="6"/>
        <v>3.0556718292172462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1"/>
        <v>33.940397350993379</v>
      </c>
      <c r="AE17" s="66">
        <f t="shared" si="12"/>
        <v>56.236203090507736</v>
      </c>
      <c r="AF17" s="65">
        <f t="shared" si="12"/>
        <v>0</v>
      </c>
      <c r="AG17" s="67">
        <f t="shared" si="12"/>
        <v>0</v>
      </c>
      <c r="AH17" s="66">
        <f t="shared" si="12"/>
        <v>5.7947019867549683</v>
      </c>
      <c r="AI17" s="66">
        <v>0</v>
      </c>
      <c r="AJ17" s="66">
        <f t="shared" si="13"/>
        <v>4.0286975717439297</v>
      </c>
      <c r="AK17" s="65">
        <f t="shared" si="13"/>
        <v>0</v>
      </c>
      <c r="AL17" s="64">
        <f t="shared" si="10"/>
        <v>100.00000000000001</v>
      </c>
    </row>
    <row r="18" spans="1:38" x14ac:dyDescent="0.35">
      <c r="A18" s="58" t="s">
        <v>59</v>
      </c>
      <c r="B18" s="57">
        <v>-2</v>
      </c>
      <c r="C18" s="120">
        <v>24.65</v>
      </c>
      <c r="D18" s="55">
        <f t="shared" si="2"/>
        <v>5.435981122921536</v>
      </c>
      <c r="E18" s="54">
        <f>SUM(D6:D18)</f>
        <v>14.865699289904292</v>
      </c>
      <c r="G18" s="48">
        <f t="shared" si="3"/>
        <v>-2</v>
      </c>
      <c r="H18" s="61">
        <v>2.5302647657841142</v>
      </c>
      <c r="I18" s="60">
        <v>16.456761710794297</v>
      </c>
      <c r="J18" s="59">
        <v>0.15061099796334013</v>
      </c>
      <c r="K18" s="60">
        <v>0.26105906313645622</v>
      </c>
      <c r="L18" s="60">
        <v>0.90366598778004081</v>
      </c>
      <c r="M18" s="60">
        <v>2.1687983706720981</v>
      </c>
      <c r="N18" s="60">
        <v>2.1788391038696537</v>
      </c>
      <c r="O18" s="59">
        <v>0</v>
      </c>
      <c r="P18" s="50">
        <f t="shared" si="4"/>
        <v>24.650000000000002</v>
      </c>
      <c r="R18" s="48">
        <f t="shared" si="5"/>
        <v>-2</v>
      </c>
      <c r="S18" s="67">
        <f t="shared" si="6"/>
        <v>10.264765784114052</v>
      </c>
      <c r="T18" s="66">
        <f t="shared" si="6"/>
        <v>66.761710794297343</v>
      </c>
      <c r="U18" s="65">
        <f t="shared" si="6"/>
        <v>0.61099796334012213</v>
      </c>
      <c r="V18" s="66">
        <f t="shared" si="6"/>
        <v>1.0590631364562118</v>
      </c>
      <c r="W18" s="66">
        <f t="shared" si="6"/>
        <v>3.6659877800407328</v>
      </c>
      <c r="X18" s="66">
        <f t="shared" si="6"/>
        <v>8.7983706720977608</v>
      </c>
      <c r="Y18" s="66">
        <f t="shared" si="6"/>
        <v>8.8391038696537674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11.255024564537738</v>
      </c>
      <c r="AE18" s="66">
        <f t="shared" si="12"/>
        <v>73.202322465386317</v>
      </c>
      <c r="AF18" s="65">
        <f t="shared" si="12"/>
        <v>0.66994193836534155</v>
      </c>
      <c r="AG18" s="67">
        <f t="shared" si="12"/>
        <v>1.1612326931665922</v>
      </c>
      <c r="AH18" s="66">
        <f t="shared" si="12"/>
        <v>4.0196516301920493</v>
      </c>
      <c r="AI18" s="66">
        <v>0</v>
      </c>
      <c r="AJ18" s="66">
        <f t="shared" si="13"/>
        <v>9.6918267083519414</v>
      </c>
      <c r="AK18" s="65">
        <f t="shared" si="13"/>
        <v>0</v>
      </c>
      <c r="AL18" s="64">
        <f t="shared" si="10"/>
        <v>99.999999999999972</v>
      </c>
    </row>
    <row r="19" spans="1:38" x14ac:dyDescent="0.35">
      <c r="A19" s="58" t="s">
        <v>58</v>
      </c>
      <c r="B19" s="57">
        <v>-1.5</v>
      </c>
      <c r="C19" s="120">
        <v>37.130000000000003</v>
      </c>
      <c r="D19" s="55">
        <f t="shared" si="2"/>
        <v>8.1881533101045303</v>
      </c>
      <c r="E19" s="54">
        <f>SUM(D6:D19)</f>
        <v>23.053852600008824</v>
      </c>
      <c r="G19" s="48">
        <f t="shared" si="3"/>
        <v>-1.5</v>
      </c>
      <c r="H19" s="61">
        <v>2.1793695652173914</v>
      </c>
      <c r="I19" s="60">
        <v>27.363195652173914</v>
      </c>
      <c r="J19" s="59">
        <v>0.40358695652173915</v>
      </c>
      <c r="K19" s="60">
        <v>1.4529130434782607</v>
      </c>
      <c r="L19" s="60">
        <v>1.1300434782608697</v>
      </c>
      <c r="M19" s="60">
        <v>2.9461847826086953</v>
      </c>
      <c r="N19" s="60">
        <v>1.6547065217391304</v>
      </c>
      <c r="O19" s="59">
        <v>0</v>
      </c>
      <c r="P19" s="50">
        <f t="shared" si="4"/>
        <v>37.130000000000003</v>
      </c>
      <c r="R19" s="48">
        <f t="shared" si="5"/>
        <v>-1.5</v>
      </c>
      <c r="S19" s="67">
        <f t="shared" si="6"/>
        <v>5.8695652173913047</v>
      </c>
      <c r="T19" s="66">
        <f t="shared" si="6"/>
        <v>73.695652173913032</v>
      </c>
      <c r="U19" s="65">
        <f t="shared" si="6"/>
        <v>1.0869565217391304</v>
      </c>
      <c r="V19" s="66">
        <f t="shared" si="6"/>
        <v>3.9130434782608687</v>
      </c>
      <c r="W19" s="66">
        <f t="shared" si="6"/>
        <v>3.0434782608695654</v>
      </c>
      <c r="X19" s="66">
        <f t="shared" si="6"/>
        <v>7.9347826086956514</v>
      </c>
      <c r="Y19" s="66">
        <f t="shared" si="6"/>
        <v>4.4565217391304346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6.3754427390791033</v>
      </c>
      <c r="AE19" s="66">
        <f t="shared" si="12"/>
        <v>80.047225501770953</v>
      </c>
      <c r="AF19" s="65">
        <f t="shared" si="12"/>
        <v>1.1806375442739079</v>
      </c>
      <c r="AG19" s="67">
        <f t="shared" si="12"/>
        <v>4.2502951593860683</v>
      </c>
      <c r="AH19" s="66">
        <f t="shared" si="12"/>
        <v>3.3057851239669427</v>
      </c>
      <c r="AI19" s="66">
        <v>0</v>
      </c>
      <c r="AJ19" s="66">
        <f t="shared" si="13"/>
        <v>4.8406139315230226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120">
        <v>43.02</v>
      </c>
      <c r="D20" s="55">
        <f t="shared" si="2"/>
        <v>9.4870550875490682</v>
      </c>
      <c r="E20" s="54">
        <f>SUM(D6:D20)</f>
        <v>32.54090768755789</v>
      </c>
      <c r="G20" s="48">
        <f t="shared" si="3"/>
        <v>-1</v>
      </c>
      <c r="H20" s="61">
        <v>0.57142314990512344</v>
      </c>
      <c r="I20" s="60">
        <v>36.203738140417457</v>
      </c>
      <c r="J20" s="59">
        <v>0.28571157495256172</v>
      </c>
      <c r="K20" s="60">
        <v>0.89795066413662239</v>
      </c>
      <c r="L20" s="60">
        <v>1.7959013282732448</v>
      </c>
      <c r="M20" s="60">
        <v>2.367324478178368</v>
      </c>
      <c r="N20" s="60">
        <v>0.89795066413662239</v>
      </c>
      <c r="O20" s="59">
        <v>0</v>
      </c>
      <c r="P20" s="50">
        <f t="shared" si="4"/>
        <v>43.02</v>
      </c>
      <c r="R20" s="48">
        <f t="shared" si="5"/>
        <v>-1</v>
      </c>
      <c r="S20" s="67">
        <f t="shared" si="6"/>
        <v>1.3282732447817838</v>
      </c>
      <c r="T20" s="66">
        <f t="shared" si="6"/>
        <v>84.155597722960152</v>
      </c>
      <c r="U20" s="65">
        <f t="shared" si="6"/>
        <v>0.66413662239089188</v>
      </c>
      <c r="V20" s="66">
        <f t="shared" si="6"/>
        <v>2.0872865275142316</v>
      </c>
      <c r="W20" s="66">
        <f t="shared" si="6"/>
        <v>4.1745730550284632</v>
      </c>
      <c r="X20" s="66">
        <f t="shared" si="6"/>
        <v>5.5028462998102459</v>
      </c>
      <c r="Y20" s="66">
        <f t="shared" si="6"/>
        <v>2.0872865275142316</v>
      </c>
      <c r="Z20" s="65">
        <f t="shared" si="6"/>
        <v>0</v>
      </c>
      <c r="AA20" s="50">
        <f t="shared" si="7"/>
        <v>100.00000000000001</v>
      </c>
      <c r="AC20" s="48">
        <f t="shared" si="8"/>
        <v>-1</v>
      </c>
      <c r="AD20" s="67">
        <f t="shared" si="11"/>
        <v>1.4056224899598393</v>
      </c>
      <c r="AE20" s="66">
        <f t="shared" si="12"/>
        <v>89.056224899598377</v>
      </c>
      <c r="AF20" s="65">
        <f t="shared" si="12"/>
        <v>0.70281124497991965</v>
      </c>
      <c r="AG20" s="67">
        <f t="shared" si="12"/>
        <v>2.2088353413654618</v>
      </c>
      <c r="AH20" s="66">
        <f t="shared" si="12"/>
        <v>4.4176706827309236</v>
      </c>
      <c r="AI20" s="66">
        <v>0</v>
      </c>
      <c r="AJ20" s="66">
        <f t="shared" si="13"/>
        <v>2.2088353413654618</v>
      </c>
      <c r="AK20" s="65">
        <f t="shared" si="13"/>
        <v>0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120">
        <v>35.83</v>
      </c>
      <c r="D21" s="55">
        <f t="shared" si="2"/>
        <v>7.9014687072729686</v>
      </c>
      <c r="E21" s="54">
        <f>SUM(D6:D21)</f>
        <v>40.442376394830859</v>
      </c>
      <c r="G21" s="70">
        <f t="shared" si="3"/>
        <v>-0.5</v>
      </c>
      <c r="H21" s="53">
        <v>8.1990846681922191E-2</v>
      </c>
      <c r="I21" s="52">
        <v>32.386384439359269</v>
      </c>
      <c r="J21" s="51">
        <v>8.1990846681922191E-2</v>
      </c>
      <c r="K21" s="52">
        <v>1.5578260869565217</v>
      </c>
      <c r="L21" s="52">
        <v>1.1478718535469108</v>
      </c>
      <c r="M21" s="52">
        <v>0.5739359267734554</v>
      </c>
      <c r="N21" s="52">
        <v>0</v>
      </c>
      <c r="O21" s="51">
        <v>0</v>
      </c>
      <c r="P21" s="69">
        <f t="shared" si="4"/>
        <v>35.830000000000013</v>
      </c>
      <c r="Q21" s="68"/>
      <c r="R21" s="48">
        <f t="shared" si="5"/>
        <v>-0.5</v>
      </c>
      <c r="S21" s="67">
        <f t="shared" si="6"/>
        <v>0.22883295194507999</v>
      </c>
      <c r="T21" s="66">
        <f t="shared" si="6"/>
        <v>90.389016018306606</v>
      </c>
      <c r="U21" s="65">
        <f t="shared" si="6"/>
        <v>0.22883295194507999</v>
      </c>
      <c r="V21" s="66">
        <f t="shared" si="6"/>
        <v>4.3478260869565197</v>
      </c>
      <c r="W21" s="66">
        <f t="shared" si="6"/>
        <v>3.2036613272311203</v>
      </c>
      <c r="X21" s="66">
        <f t="shared" si="6"/>
        <v>1.6018306636155601</v>
      </c>
      <c r="Y21" s="66">
        <f t="shared" si="6"/>
        <v>0</v>
      </c>
      <c r="Z21" s="65">
        <f t="shared" si="6"/>
        <v>0</v>
      </c>
      <c r="AA21" s="50">
        <f t="shared" si="7"/>
        <v>99.999999999999957</v>
      </c>
      <c r="AC21" s="48">
        <f t="shared" si="8"/>
        <v>-0.5</v>
      </c>
      <c r="AD21" s="67">
        <f t="shared" si="11"/>
        <v>0.23255813953488369</v>
      </c>
      <c r="AE21" s="66">
        <f t="shared" si="12"/>
        <v>91.860465116279087</v>
      </c>
      <c r="AF21" s="65">
        <f t="shared" si="12"/>
        <v>0.23255813953488369</v>
      </c>
      <c r="AG21" s="67">
        <f t="shared" si="12"/>
        <v>4.4186046511627906</v>
      </c>
      <c r="AH21" s="66">
        <f t="shared" si="12"/>
        <v>3.2558139534883721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100.00000000000003</v>
      </c>
    </row>
    <row r="22" spans="1:38" x14ac:dyDescent="0.35">
      <c r="A22" s="58" t="s">
        <v>55</v>
      </c>
      <c r="B22" s="57">
        <v>0</v>
      </c>
      <c r="C22" s="120">
        <v>27.91</v>
      </c>
      <c r="D22" s="55">
        <f t="shared" si="2"/>
        <v>6.1548978961760685</v>
      </c>
      <c r="E22" s="54">
        <f>SUM(D6:D22)</f>
        <v>46.597274291006926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120">
        <v>20.76</v>
      </c>
      <c r="D23" s="55">
        <f t="shared" si="2"/>
        <v>4.5781325806024791</v>
      </c>
      <c r="E23" s="54">
        <f>SUM(D6:D23)</f>
        <v>51.175406871609404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120">
        <v>15.19</v>
      </c>
      <c r="D24" s="55">
        <f t="shared" si="2"/>
        <v>3.3497993207780179</v>
      </c>
      <c r="E24" s="54">
        <f>SUM(D6:D24)</f>
        <v>54.525206192387422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120">
        <v>12.53</v>
      </c>
      <c r="D25" s="55">
        <f t="shared" si="2"/>
        <v>2.7631985180611296</v>
      </c>
      <c r="E25" s="54">
        <f>SUM(D6:D25)</f>
        <v>57.288404710448553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120">
        <v>12.27</v>
      </c>
      <c r="D26" s="55">
        <f t="shared" si="2"/>
        <v>2.7058615974948177</v>
      </c>
      <c r="E26" s="54">
        <f>SUM(D6:D26)</f>
        <v>59.99426630794337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120">
        <v>13.06</v>
      </c>
      <c r="D27" s="55">
        <f t="shared" si="2"/>
        <v>2.8800776253693825</v>
      </c>
      <c r="E27" s="54">
        <f>SUM(D7:D27)</f>
        <v>62.874343933312751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120">
        <v>16.78</v>
      </c>
      <c r="D28" s="55">
        <f t="shared" si="2"/>
        <v>3.7004366427027744</v>
      </c>
      <c r="E28" s="54">
        <f>SUM(D7:D28)</f>
        <v>66.574780576015527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120">
        <v>25.49</v>
      </c>
      <c r="D29" s="55">
        <f t="shared" si="2"/>
        <v>5.6212234816742379</v>
      </c>
      <c r="E29" s="54">
        <f>SUM(D7:D29)</f>
        <v>72.196004057689763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120">
        <v>25.82</v>
      </c>
      <c r="D30" s="55">
        <f t="shared" si="2"/>
        <v>5.6939972654699424</v>
      </c>
      <c r="E30" s="54">
        <f>SUM(D7:D30)</f>
        <v>77.890001323159709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118</v>
      </c>
      <c r="B31" s="57" t="s">
        <v>117</v>
      </c>
      <c r="C31" s="120">
        <v>100.26</v>
      </c>
      <c r="D31" s="55">
        <f t="shared" si="2"/>
        <v>22.109998676840299</v>
      </c>
      <c r="E31" s="54">
        <f>SUM(D7:D31)</f>
        <v>100</v>
      </c>
      <c r="G31" s="48" t="str">
        <f t="shared" si="3"/>
        <v>&gt; 4.0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 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 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/>
      <c r="B32" s="57"/>
      <c r="C32" s="120"/>
      <c r="D32" s="55"/>
      <c r="E32" s="54"/>
      <c r="G32" s="48">
        <f t="shared" si="3"/>
        <v>0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0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0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/>
      <c r="B33" s="42"/>
      <c r="C33" s="121"/>
      <c r="D33" s="40"/>
      <c r="E33" s="39"/>
      <c r="G33" s="33">
        <f t="shared" si="3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>
        <f t="shared" si="5"/>
        <v>0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>
        <f t="shared" si="8"/>
        <v>0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13.033904375788696</v>
      </c>
      <c r="I34">
        <f t="shared" ref="I34:O34" si="14">SUM(I7:I33)</f>
        <v>126.49387462493442</v>
      </c>
      <c r="J34">
        <f t="shared" si="14"/>
        <v>0.92190037611956321</v>
      </c>
      <c r="K34">
        <f t="shared" si="14"/>
        <v>4.1697488577078605</v>
      </c>
      <c r="L34">
        <f t="shared" si="14"/>
        <v>6.033635850037709</v>
      </c>
      <c r="M34">
        <f t="shared" si="14"/>
        <v>27.271161685105429</v>
      </c>
      <c r="N34">
        <f t="shared" si="14"/>
        <v>5.4657742303063106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-2.9179567207657096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-1.9307352545111769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-1.397431427243143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0.37162813102119452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3.7462238574748254</v>
      </c>
      <c r="D73" s="2"/>
    </row>
    <row r="74" spans="1:5" x14ac:dyDescent="0.35">
      <c r="A74" s="24" t="s">
        <v>41</v>
      </c>
      <c r="B74" s="23">
        <v>84</v>
      </c>
      <c r="C74" s="18" t="str">
        <f t="shared" si="15"/>
        <v>6</v>
      </c>
      <c r="D74" s="2"/>
    </row>
    <row r="75" spans="1:5" x14ac:dyDescent="0.35">
      <c r="A75" s="24" t="s">
        <v>41</v>
      </c>
      <c r="B75" s="23">
        <v>95</v>
      </c>
      <c r="C75" s="18" t="str">
        <f t="shared" si="15"/>
        <v>6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32.54090768755789</v>
      </c>
    </row>
    <row r="78" spans="1:5" x14ac:dyDescent="0.35">
      <c r="A78" s="20" t="s">
        <v>39</v>
      </c>
      <c r="B78">
        <f>SUM(C11:C20)/SUM(C7:C33)</f>
        <v>0.32540907687557891</v>
      </c>
      <c r="D78" s="19" t="s">
        <v>6</v>
      </c>
      <c r="E78" s="18">
        <f>SUM($D$21:$D$30)</f>
        <v>45.349093635601818</v>
      </c>
    </row>
    <row r="79" spans="1:5" x14ac:dyDescent="0.35">
      <c r="A79" s="20" t="s">
        <v>38</v>
      </c>
      <c r="B79">
        <f>SUM(C21:C33)/SUM(C7:C33)</f>
        <v>0.67459092312442115</v>
      </c>
      <c r="D79" s="19" t="s">
        <v>5</v>
      </c>
      <c r="E79" s="18">
        <f>SUM($D$31:$D$33)</f>
        <v>22.109998676840299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76.585244220973152</v>
      </c>
      <c r="D81" s="16" t="s">
        <v>4</v>
      </c>
      <c r="E81">
        <f>100*SUM(H7:J33)/SUM(P7:P33)</f>
        <v>76.585244220973152</v>
      </c>
      <c r="G81" s="17" t="s">
        <v>2</v>
      </c>
      <c r="H81">
        <f>100*SUM(H7:H33)/(SUM(P7:P33)-SUM(M7:N33))</f>
        <v>8.6516025777414356</v>
      </c>
    </row>
    <row r="82" spans="1:8" x14ac:dyDescent="0.35">
      <c r="A82" s="16" t="s">
        <v>0</v>
      </c>
      <c r="B82">
        <f>100*SUM(K7:L33)/SUM(P7:P33)</f>
        <v>5.5637628593410593</v>
      </c>
      <c r="D82" s="16" t="s">
        <v>0</v>
      </c>
      <c r="E82">
        <f>100*SUM(K7:L33)/SUM(P7:P33)</f>
        <v>5.5637628593410593</v>
      </c>
      <c r="G82" s="17" t="s">
        <v>1</v>
      </c>
      <c r="H82">
        <f>100*SUM(I7:J33)/(SUM(P7:P33)-SUM(M7:N33))</f>
        <v>84.57562796699105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17.850992919685773</v>
      </c>
      <c r="G83" s="17" t="s">
        <v>0</v>
      </c>
      <c r="H83">
        <f>100*SUM(K7:L33)/(SUM(P7:P33)-SUM(M7:N33))</f>
        <v>6.7727694552675022</v>
      </c>
    </row>
    <row r="85" spans="1:8" x14ac:dyDescent="0.35">
      <c r="A85" s="16" t="s">
        <v>36</v>
      </c>
      <c r="B85" s="2"/>
      <c r="C85" s="2"/>
      <c r="D85" s="13">
        <f>(C70+C74+C72)/3</f>
        <v>1.4802976255033391</v>
      </c>
    </row>
    <row r="86" spans="1:8" x14ac:dyDescent="0.35">
      <c r="A86" s="14" t="s">
        <v>35</v>
      </c>
      <c r="B86" s="14"/>
      <c r="C86" s="14"/>
      <c r="D86" s="7">
        <f>C72</f>
        <v>0.37162813102119452</v>
      </c>
    </row>
    <row r="87" spans="1:8" x14ac:dyDescent="0.35">
      <c r="A87" s="14" t="s">
        <v>34</v>
      </c>
      <c r="B87" s="14"/>
      <c r="C87" s="14"/>
      <c r="D87" s="7">
        <f>(C74-C70)/2</f>
        <v>3.9653676272555884</v>
      </c>
    </row>
    <row r="88" spans="1:8" x14ac:dyDescent="0.35">
      <c r="A88" s="15" t="s">
        <v>33</v>
      </c>
      <c r="B88" s="14"/>
      <c r="C88" s="14"/>
      <c r="D88" s="13">
        <f>(C74+C70-D86)/D87</f>
        <v>0.93248267551595077</v>
      </c>
    </row>
    <row r="89" spans="1:8" x14ac:dyDescent="0.35">
      <c r="A89" s="3" t="s">
        <v>32</v>
      </c>
      <c r="B89" s="12"/>
      <c r="C89" s="11"/>
      <c r="D89" s="7">
        <f>((C74-C70)/4)+((C75-C69)/6.6)</f>
        <v>3.3338893773801743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0.34081901899452344</v>
      </c>
    </row>
    <row r="91" spans="1:8" x14ac:dyDescent="0.35">
      <c r="A91" s="3" t="s">
        <v>30</v>
      </c>
      <c r="B91" s="9"/>
      <c r="C91" s="8"/>
      <c r="D91" s="7">
        <f>(C74-C69)/(2.44*(C73-C71))</f>
        <v>0.71056478186916139</v>
      </c>
    </row>
    <row r="92" spans="1:8" x14ac:dyDescent="0.35">
      <c r="A92" s="6" t="s">
        <v>29</v>
      </c>
      <c r="B92" s="6"/>
      <c r="C92" s="5"/>
      <c r="D92" s="7">
        <f>(C70+C72+C74)/3</f>
        <v>1.4802976255033393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2.0346323727444116</v>
      </c>
    </row>
    <row r="95" spans="1:8" x14ac:dyDescent="0.35">
      <c r="A95" s="2" t="s">
        <v>9</v>
      </c>
      <c r="B95" s="2"/>
      <c r="C95" s="2"/>
      <c r="D95" s="1">
        <f>100-E23</f>
        <v>48.824593128390596</v>
      </c>
    </row>
    <row r="96" spans="1:8" x14ac:dyDescent="0.35">
      <c r="A96" s="2" t="s">
        <v>8</v>
      </c>
      <c r="B96" s="2"/>
      <c r="C96" s="2"/>
      <c r="D96" s="1">
        <f>100-E30</f>
        <v>22.109998676840291</v>
      </c>
    </row>
    <row r="98" spans="1:3" x14ac:dyDescent="0.35">
      <c r="A98" s="17" t="s">
        <v>108</v>
      </c>
      <c r="C98" t="str">
        <f>IF((SUM(M7:N33)/SUM(P7:P33))&gt;0.01,"Mixed","No Mixed")</f>
        <v>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MAY210715_9_aggr</v>
      </c>
      <c r="E2" s="169"/>
      <c r="G2" s="109" t="s">
        <v>90</v>
      </c>
      <c r="H2" s="108" t="str">
        <f ca="1">D2</f>
        <v>MAY210715_9_aggr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v>433.2700000000001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Q4" s="116" t="s">
        <v>110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>(C7/B$4)*100</f>
        <v>0</v>
      </c>
      <c r="E7" s="73">
        <v>0</v>
      </c>
      <c r="G7" s="48">
        <f t="shared" ref="G7:G33" si="2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3">SUM(H7:O7)</f>
        <v>0</v>
      </c>
      <c r="Q7" s="115">
        <f>100*(M7/B$4)</f>
        <v>0</v>
      </c>
      <c r="R7" s="48">
        <f t="shared" ref="R7:R33" si="4">G7</f>
        <v>-7.5</v>
      </c>
      <c r="S7" s="47" t="e">
        <f t="shared" ref="S7:Z33" si="5">100*H7/$P7</f>
        <v>#DIV/0!</v>
      </c>
      <c r="T7" s="46" t="e">
        <f t="shared" si="5"/>
        <v>#DIV/0!</v>
      </c>
      <c r="U7" s="45" t="e">
        <f t="shared" si="5"/>
        <v>#DIV/0!</v>
      </c>
      <c r="V7" s="46" t="e">
        <f t="shared" si="5"/>
        <v>#DIV/0!</v>
      </c>
      <c r="W7" s="46" t="e">
        <f t="shared" si="5"/>
        <v>#DIV/0!</v>
      </c>
      <c r="X7" s="46" t="e">
        <f t="shared" si="5"/>
        <v>#DIV/0!</v>
      </c>
      <c r="Y7" s="46" t="e">
        <f t="shared" si="5"/>
        <v>#DIV/0!</v>
      </c>
      <c r="Z7" s="45" t="e">
        <f t="shared" si="5"/>
        <v>#DIV/0!</v>
      </c>
      <c r="AA7" s="49" t="e">
        <f t="shared" ref="AA7:AA33" si="6">SUM(S7:Z7)</f>
        <v>#DIV/0!</v>
      </c>
      <c r="AC7" s="48">
        <f t="shared" ref="AC7:AC33" si="7">R7</f>
        <v>-7.5</v>
      </c>
      <c r="AD7" s="47" t="e">
        <f t="shared" ref="AD7:AK14" si="8">S7*100/(SUM($S7:$W7)+SUM($Y7:$Z7))</f>
        <v>#DIV/0!</v>
      </c>
      <c r="AE7" s="46" t="e">
        <f t="shared" si="8"/>
        <v>#DIV/0!</v>
      </c>
      <c r="AF7" s="45" t="e">
        <f t="shared" si="8"/>
        <v>#DIV/0!</v>
      </c>
      <c r="AG7" s="47" t="e">
        <f t="shared" si="8"/>
        <v>#DIV/0!</v>
      </c>
      <c r="AH7" s="46" t="e">
        <f t="shared" si="8"/>
        <v>#DIV/0!</v>
      </c>
      <c r="AI7" s="46" t="e">
        <f t="shared" si="8"/>
        <v>#DIV/0!</v>
      </c>
      <c r="AJ7" s="46" t="e">
        <f t="shared" si="8"/>
        <v>#DIV/0!</v>
      </c>
      <c r="AK7" s="45" t="e">
        <f t="shared" si="8"/>
        <v>#DIV/0!</v>
      </c>
      <c r="AL7" s="44" t="e">
        <f t="shared" ref="AL7:AL33" si="9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ref="D8:D33" si="10">(C8/B$4)*100</f>
        <v>0</v>
      </c>
      <c r="E8" s="73">
        <f>SUM(D6,D8)</f>
        <v>0</v>
      </c>
      <c r="G8" s="48">
        <f t="shared" si="2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3"/>
        <v>0</v>
      </c>
      <c r="Q8" s="115">
        <f t="shared" ref="Q8:Q33" si="11">100*(M8/B$4)</f>
        <v>0</v>
      </c>
      <c r="R8" s="48">
        <f t="shared" si="4"/>
        <v>-7</v>
      </c>
      <c r="S8" s="47" t="e">
        <f t="shared" si="5"/>
        <v>#DIV/0!</v>
      </c>
      <c r="T8" s="46" t="e">
        <f t="shared" si="5"/>
        <v>#DIV/0!</v>
      </c>
      <c r="U8" s="45" t="e">
        <f t="shared" si="5"/>
        <v>#DIV/0!</v>
      </c>
      <c r="V8" s="46" t="e">
        <f t="shared" si="5"/>
        <v>#DIV/0!</v>
      </c>
      <c r="W8" s="46" t="e">
        <f t="shared" si="5"/>
        <v>#DIV/0!</v>
      </c>
      <c r="X8" s="46" t="e">
        <f t="shared" si="5"/>
        <v>#DIV/0!</v>
      </c>
      <c r="Y8" s="46" t="e">
        <f t="shared" si="5"/>
        <v>#DIV/0!</v>
      </c>
      <c r="Z8" s="45" t="e">
        <f t="shared" si="5"/>
        <v>#DIV/0!</v>
      </c>
      <c r="AA8" s="49" t="e">
        <f t="shared" si="6"/>
        <v>#DIV/0!</v>
      </c>
      <c r="AC8" s="48">
        <f t="shared" si="7"/>
        <v>-7</v>
      </c>
      <c r="AD8" s="47" t="e">
        <f t="shared" si="8"/>
        <v>#DIV/0!</v>
      </c>
      <c r="AE8" s="46" t="e">
        <f t="shared" si="8"/>
        <v>#DIV/0!</v>
      </c>
      <c r="AF8" s="45" t="e">
        <f t="shared" si="8"/>
        <v>#DIV/0!</v>
      </c>
      <c r="AG8" s="47" t="e">
        <f t="shared" si="8"/>
        <v>#DIV/0!</v>
      </c>
      <c r="AH8" s="46" t="e">
        <f t="shared" si="8"/>
        <v>#DIV/0!</v>
      </c>
      <c r="AI8" s="46" t="e">
        <f t="shared" si="8"/>
        <v>#DIV/0!</v>
      </c>
      <c r="AJ8" s="46" t="e">
        <f t="shared" si="8"/>
        <v>#DIV/0!</v>
      </c>
      <c r="AK8" s="45" t="e">
        <f t="shared" si="8"/>
        <v>#DIV/0!</v>
      </c>
      <c r="AL8" s="44" t="e">
        <f t="shared" si="9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10"/>
        <v>0</v>
      </c>
      <c r="E9" s="73">
        <f>SUM(D6:D9)</f>
        <v>0</v>
      </c>
      <c r="G9" s="48">
        <f t="shared" si="2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3"/>
        <v>0</v>
      </c>
      <c r="Q9" s="115">
        <f t="shared" si="11"/>
        <v>0</v>
      </c>
      <c r="R9" s="48">
        <f t="shared" si="4"/>
        <v>-6.5</v>
      </c>
      <c r="S9" s="47" t="e">
        <f t="shared" si="5"/>
        <v>#DIV/0!</v>
      </c>
      <c r="T9" s="46" t="e">
        <f t="shared" si="5"/>
        <v>#DIV/0!</v>
      </c>
      <c r="U9" s="45" t="e">
        <f t="shared" si="5"/>
        <v>#DIV/0!</v>
      </c>
      <c r="V9" s="46" t="e">
        <f t="shared" si="5"/>
        <v>#DIV/0!</v>
      </c>
      <c r="W9" s="46" t="e">
        <f t="shared" si="5"/>
        <v>#DIV/0!</v>
      </c>
      <c r="X9" s="46" t="e">
        <f t="shared" si="5"/>
        <v>#DIV/0!</v>
      </c>
      <c r="Y9" s="46" t="e">
        <f t="shared" si="5"/>
        <v>#DIV/0!</v>
      </c>
      <c r="Z9" s="45" t="e">
        <f t="shared" si="5"/>
        <v>#DIV/0!</v>
      </c>
      <c r="AA9" s="49" t="e">
        <f t="shared" si="6"/>
        <v>#DIV/0!</v>
      </c>
      <c r="AC9" s="48">
        <f t="shared" si="7"/>
        <v>-6.5</v>
      </c>
      <c r="AD9" s="47" t="e">
        <f t="shared" si="8"/>
        <v>#DIV/0!</v>
      </c>
      <c r="AE9" s="46" t="e">
        <f t="shared" si="8"/>
        <v>#DIV/0!</v>
      </c>
      <c r="AF9" s="45" t="e">
        <f t="shared" si="8"/>
        <v>#DIV/0!</v>
      </c>
      <c r="AG9" s="47" t="e">
        <f t="shared" si="8"/>
        <v>#DIV/0!</v>
      </c>
      <c r="AH9" s="46" t="e">
        <f t="shared" si="8"/>
        <v>#DIV/0!</v>
      </c>
      <c r="AI9" s="46" t="e">
        <f t="shared" si="8"/>
        <v>#DIV/0!</v>
      </c>
      <c r="AJ9" s="46" t="e">
        <f t="shared" si="8"/>
        <v>#DIV/0!</v>
      </c>
      <c r="AK9" s="45" t="e">
        <f t="shared" si="8"/>
        <v>#DIV/0!</v>
      </c>
      <c r="AL9" s="44" t="e">
        <f t="shared" si="9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10"/>
        <v>0</v>
      </c>
      <c r="E10" s="54">
        <f>SUM(D6:D10)</f>
        <v>0</v>
      </c>
      <c r="G10" s="48">
        <f t="shared" si="2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3"/>
        <v>0</v>
      </c>
      <c r="Q10" s="115">
        <f t="shared" si="11"/>
        <v>0</v>
      </c>
      <c r="R10" s="48">
        <f t="shared" si="4"/>
        <v>-6</v>
      </c>
      <c r="S10" s="47" t="e">
        <f t="shared" si="5"/>
        <v>#DIV/0!</v>
      </c>
      <c r="T10" s="46" t="e">
        <f t="shared" si="5"/>
        <v>#DIV/0!</v>
      </c>
      <c r="U10" s="45" t="e">
        <f t="shared" si="5"/>
        <v>#DIV/0!</v>
      </c>
      <c r="V10" s="46" t="e">
        <f t="shared" si="5"/>
        <v>#DIV/0!</v>
      </c>
      <c r="W10" s="46" t="e">
        <f t="shared" si="5"/>
        <v>#DIV/0!</v>
      </c>
      <c r="X10" s="46" t="e">
        <f t="shared" si="5"/>
        <v>#DIV/0!</v>
      </c>
      <c r="Y10" s="46" t="e">
        <f t="shared" si="5"/>
        <v>#DIV/0!</v>
      </c>
      <c r="Z10" s="45" t="e">
        <f t="shared" si="5"/>
        <v>#DIV/0!</v>
      </c>
      <c r="AA10" s="49" t="e">
        <f t="shared" si="6"/>
        <v>#DIV/0!</v>
      </c>
      <c r="AC10" s="48">
        <f t="shared" si="7"/>
        <v>-6</v>
      </c>
      <c r="AD10" s="47" t="e">
        <f t="shared" si="8"/>
        <v>#DIV/0!</v>
      </c>
      <c r="AE10" s="46" t="e">
        <f t="shared" si="8"/>
        <v>#DIV/0!</v>
      </c>
      <c r="AF10" s="45" t="e">
        <f t="shared" si="8"/>
        <v>#DIV/0!</v>
      </c>
      <c r="AG10" s="47" t="e">
        <f t="shared" si="8"/>
        <v>#DIV/0!</v>
      </c>
      <c r="AH10" s="46" t="e">
        <f t="shared" si="8"/>
        <v>#DIV/0!</v>
      </c>
      <c r="AI10" s="46" t="e">
        <f t="shared" si="8"/>
        <v>#DIV/0!</v>
      </c>
      <c r="AJ10" s="46" t="e">
        <f t="shared" si="8"/>
        <v>#DIV/0!</v>
      </c>
      <c r="AK10" s="45" t="e">
        <f t="shared" si="8"/>
        <v>#DIV/0!</v>
      </c>
      <c r="AL10" s="44" t="e">
        <f t="shared" si="9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10"/>
        <v>0</v>
      </c>
      <c r="E11" s="54">
        <f>SUM(D6:D11)</f>
        <v>0</v>
      </c>
      <c r="G11" s="48">
        <f t="shared" si="2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3"/>
        <v>0</v>
      </c>
      <c r="Q11" s="115">
        <f t="shared" si="11"/>
        <v>0</v>
      </c>
      <c r="R11" s="48">
        <f t="shared" si="4"/>
        <v>-5.5</v>
      </c>
      <c r="S11" s="47" t="e">
        <f t="shared" si="5"/>
        <v>#DIV/0!</v>
      </c>
      <c r="T11" s="46" t="e">
        <f t="shared" si="5"/>
        <v>#DIV/0!</v>
      </c>
      <c r="U11" s="45" t="e">
        <f t="shared" si="5"/>
        <v>#DIV/0!</v>
      </c>
      <c r="V11" s="46" t="e">
        <f t="shared" si="5"/>
        <v>#DIV/0!</v>
      </c>
      <c r="W11" s="46" t="e">
        <f t="shared" si="5"/>
        <v>#DIV/0!</v>
      </c>
      <c r="X11" s="46" t="e">
        <f t="shared" si="5"/>
        <v>#DIV/0!</v>
      </c>
      <c r="Y11" s="46" t="e">
        <f t="shared" si="5"/>
        <v>#DIV/0!</v>
      </c>
      <c r="Z11" s="45" t="e">
        <f t="shared" si="5"/>
        <v>#DIV/0!</v>
      </c>
      <c r="AA11" s="49" t="e">
        <f t="shared" si="6"/>
        <v>#DIV/0!</v>
      </c>
      <c r="AC11" s="48">
        <f t="shared" si="7"/>
        <v>-5.5</v>
      </c>
      <c r="AD11" s="47" t="e">
        <f t="shared" si="8"/>
        <v>#DIV/0!</v>
      </c>
      <c r="AE11" s="46" t="e">
        <f t="shared" si="8"/>
        <v>#DIV/0!</v>
      </c>
      <c r="AF11" s="45" t="e">
        <f t="shared" si="8"/>
        <v>#DIV/0!</v>
      </c>
      <c r="AG11" s="47" t="e">
        <f t="shared" si="8"/>
        <v>#DIV/0!</v>
      </c>
      <c r="AH11" s="46" t="e">
        <f t="shared" si="8"/>
        <v>#DIV/0!</v>
      </c>
      <c r="AI11" s="46" t="e">
        <f t="shared" si="8"/>
        <v>#DIV/0!</v>
      </c>
      <c r="AJ11" s="46" t="e">
        <f t="shared" si="8"/>
        <v>#DIV/0!</v>
      </c>
      <c r="AK11" s="45" t="e">
        <f t="shared" si="8"/>
        <v>#DIV/0!</v>
      </c>
      <c r="AL11" s="44" t="e">
        <f t="shared" si="9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10"/>
        <v>0</v>
      </c>
      <c r="E12" s="54">
        <f>SUM(D6:D12)</f>
        <v>0</v>
      </c>
      <c r="F12" s="115"/>
      <c r="G12" s="48">
        <f t="shared" si="2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3"/>
        <v>0</v>
      </c>
      <c r="Q12" s="115">
        <f t="shared" si="11"/>
        <v>0</v>
      </c>
      <c r="R12" s="48">
        <f t="shared" si="4"/>
        <v>-5</v>
      </c>
      <c r="S12" s="47" t="e">
        <f t="shared" si="5"/>
        <v>#DIV/0!</v>
      </c>
      <c r="T12" s="46" t="e">
        <f t="shared" si="5"/>
        <v>#DIV/0!</v>
      </c>
      <c r="U12" s="45" t="e">
        <f t="shared" si="5"/>
        <v>#DIV/0!</v>
      </c>
      <c r="V12" s="46" t="e">
        <f t="shared" si="5"/>
        <v>#DIV/0!</v>
      </c>
      <c r="W12" s="46" t="e">
        <f t="shared" si="5"/>
        <v>#DIV/0!</v>
      </c>
      <c r="X12" s="46" t="e">
        <f t="shared" si="5"/>
        <v>#DIV/0!</v>
      </c>
      <c r="Y12" s="46" t="e">
        <f t="shared" si="5"/>
        <v>#DIV/0!</v>
      </c>
      <c r="Z12" s="45" t="e">
        <f t="shared" si="5"/>
        <v>#DIV/0!</v>
      </c>
      <c r="AA12" s="49" t="e">
        <f t="shared" si="6"/>
        <v>#DIV/0!</v>
      </c>
      <c r="AC12" s="48">
        <f t="shared" si="7"/>
        <v>-5</v>
      </c>
      <c r="AD12" s="47" t="e">
        <f t="shared" si="8"/>
        <v>#DIV/0!</v>
      </c>
      <c r="AE12" s="46" t="e">
        <f t="shared" si="8"/>
        <v>#DIV/0!</v>
      </c>
      <c r="AF12" s="45" t="e">
        <f t="shared" si="8"/>
        <v>#DIV/0!</v>
      </c>
      <c r="AG12" s="47" t="e">
        <f t="shared" si="8"/>
        <v>#DIV/0!</v>
      </c>
      <c r="AH12" s="46" t="e">
        <f t="shared" si="8"/>
        <v>#DIV/0!</v>
      </c>
      <c r="AI12" s="46" t="e">
        <f t="shared" si="8"/>
        <v>#DIV/0!</v>
      </c>
      <c r="AJ12" s="46" t="e">
        <f t="shared" si="8"/>
        <v>#DIV/0!</v>
      </c>
      <c r="AK12" s="45" t="e">
        <f t="shared" si="8"/>
        <v>#DIV/0!</v>
      </c>
      <c r="AL12" s="44" t="e">
        <f t="shared" si="9"/>
        <v>#DIV/0!</v>
      </c>
    </row>
    <row r="13" spans="1:38" x14ac:dyDescent="0.35">
      <c r="A13" s="58" t="s">
        <v>64</v>
      </c>
      <c r="B13" s="57">
        <v>-4.5</v>
      </c>
      <c r="C13" s="63">
        <v>0</v>
      </c>
      <c r="D13" s="55">
        <f t="shared" si="10"/>
        <v>0</v>
      </c>
      <c r="E13" s="54">
        <f>SUM(D7:D13)</f>
        <v>0</v>
      </c>
      <c r="F13" s="115"/>
      <c r="G13" s="48">
        <f t="shared" si="2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 t="shared" si="3"/>
        <v>0</v>
      </c>
      <c r="Q13" s="115">
        <f t="shared" si="11"/>
        <v>0</v>
      </c>
      <c r="R13" s="48">
        <f t="shared" si="4"/>
        <v>-4.5</v>
      </c>
      <c r="S13" s="47" t="e">
        <f t="shared" si="5"/>
        <v>#DIV/0!</v>
      </c>
      <c r="T13" s="46" t="e">
        <f t="shared" si="5"/>
        <v>#DIV/0!</v>
      </c>
      <c r="U13" s="45" t="e">
        <f t="shared" si="5"/>
        <v>#DIV/0!</v>
      </c>
      <c r="V13" s="46" t="e">
        <f t="shared" si="5"/>
        <v>#DIV/0!</v>
      </c>
      <c r="W13" s="46" t="e">
        <f t="shared" si="5"/>
        <v>#DIV/0!</v>
      </c>
      <c r="X13" s="46" t="e">
        <f t="shared" si="5"/>
        <v>#DIV/0!</v>
      </c>
      <c r="Y13" s="46" t="e">
        <f t="shared" si="5"/>
        <v>#DIV/0!</v>
      </c>
      <c r="Z13" s="45" t="e">
        <f t="shared" si="5"/>
        <v>#DIV/0!</v>
      </c>
      <c r="AA13" s="49" t="e">
        <f t="shared" si="6"/>
        <v>#DIV/0!</v>
      </c>
      <c r="AC13" s="48">
        <f t="shared" si="7"/>
        <v>-4.5</v>
      </c>
      <c r="AD13" s="47" t="e">
        <f t="shared" si="8"/>
        <v>#DIV/0!</v>
      </c>
      <c r="AE13" s="46" t="e">
        <f t="shared" si="8"/>
        <v>#DIV/0!</v>
      </c>
      <c r="AF13" s="45" t="e">
        <f t="shared" si="8"/>
        <v>#DIV/0!</v>
      </c>
      <c r="AG13" s="47" t="e">
        <f t="shared" si="8"/>
        <v>#DIV/0!</v>
      </c>
      <c r="AH13" s="46" t="e">
        <f t="shared" si="8"/>
        <v>#DIV/0!</v>
      </c>
      <c r="AI13" s="46" t="e">
        <f t="shared" si="8"/>
        <v>#DIV/0!</v>
      </c>
      <c r="AJ13" s="46" t="e">
        <f t="shared" si="8"/>
        <v>#DIV/0!</v>
      </c>
      <c r="AK13" s="45" t="e">
        <f t="shared" si="8"/>
        <v>#DIV/0!</v>
      </c>
      <c r="AL13" s="44" t="e">
        <f t="shared" si="9"/>
        <v>#DIV/0!</v>
      </c>
    </row>
    <row r="14" spans="1:38" x14ac:dyDescent="0.35">
      <c r="A14" s="58" t="s">
        <v>63</v>
      </c>
      <c r="B14" s="57">
        <v>-4</v>
      </c>
      <c r="C14" s="63">
        <v>0</v>
      </c>
      <c r="D14" s="55">
        <f t="shared" si="10"/>
        <v>0</v>
      </c>
      <c r="E14" s="54">
        <f>SUM(D8:D14)</f>
        <v>0</v>
      </c>
      <c r="F14" s="115"/>
      <c r="G14" s="48">
        <f t="shared" si="2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3"/>
        <v>0</v>
      </c>
      <c r="Q14" s="115">
        <f t="shared" si="11"/>
        <v>0</v>
      </c>
      <c r="R14" s="48">
        <f t="shared" si="4"/>
        <v>-4</v>
      </c>
      <c r="S14" s="47" t="e">
        <f t="shared" si="5"/>
        <v>#DIV/0!</v>
      </c>
      <c r="T14" s="46" t="e">
        <f t="shared" si="5"/>
        <v>#DIV/0!</v>
      </c>
      <c r="U14" s="45" t="e">
        <f t="shared" si="5"/>
        <v>#DIV/0!</v>
      </c>
      <c r="V14" s="46" t="e">
        <f t="shared" si="5"/>
        <v>#DIV/0!</v>
      </c>
      <c r="W14" s="46" t="e">
        <f t="shared" si="5"/>
        <v>#DIV/0!</v>
      </c>
      <c r="X14" s="46" t="e">
        <f t="shared" si="5"/>
        <v>#DIV/0!</v>
      </c>
      <c r="Y14" s="46" t="e">
        <f t="shared" si="5"/>
        <v>#DIV/0!</v>
      </c>
      <c r="Z14" s="45" t="e">
        <f t="shared" si="5"/>
        <v>#DIV/0!</v>
      </c>
      <c r="AA14" s="49" t="e">
        <f t="shared" si="6"/>
        <v>#DIV/0!</v>
      </c>
      <c r="AC14" s="48">
        <f t="shared" si="7"/>
        <v>-4</v>
      </c>
      <c r="AD14" s="47" t="e">
        <f t="shared" si="8"/>
        <v>#DIV/0!</v>
      </c>
      <c r="AE14" s="46" t="e">
        <f t="shared" si="8"/>
        <v>#DIV/0!</v>
      </c>
      <c r="AF14" s="45" t="e">
        <f t="shared" si="8"/>
        <v>#DIV/0!</v>
      </c>
      <c r="AG14" s="47" t="e">
        <f t="shared" si="8"/>
        <v>#DIV/0!</v>
      </c>
      <c r="AH14" s="46" t="e">
        <f t="shared" si="8"/>
        <v>#DIV/0!</v>
      </c>
      <c r="AI14" s="46" t="e">
        <f t="shared" si="8"/>
        <v>#DIV/0!</v>
      </c>
      <c r="AJ14" s="46" t="e">
        <f t="shared" si="8"/>
        <v>#DIV/0!</v>
      </c>
      <c r="AK14" s="45" t="e">
        <f t="shared" si="8"/>
        <v>#DIV/0!</v>
      </c>
      <c r="AL14" s="44" t="e">
        <f t="shared" si="9"/>
        <v>#DIV/0!</v>
      </c>
    </row>
    <row r="15" spans="1:38" x14ac:dyDescent="0.35">
      <c r="A15" s="58" t="s">
        <v>62</v>
      </c>
      <c r="B15" s="57">
        <v>-3.5</v>
      </c>
      <c r="C15" s="63">
        <v>0</v>
      </c>
      <c r="D15" s="55">
        <f t="shared" si="10"/>
        <v>0</v>
      </c>
      <c r="E15" s="54">
        <f>SUM(D6:D15)</f>
        <v>0</v>
      </c>
      <c r="F15" s="115"/>
      <c r="G15" s="48">
        <f t="shared" si="2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7.96</v>
      </c>
      <c r="N15" s="60">
        <v>0</v>
      </c>
      <c r="O15" s="59">
        <v>0</v>
      </c>
      <c r="P15" s="50">
        <f t="shared" si="3"/>
        <v>7.96</v>
      </c>
      <c r="Q15" s="115">
        <f t="shared" si="11"/>
        <v>1.8371915895400093</v>
      </c>
      <c r="R15" s="48">
        <f t="shared" si="4"/>
        <v>-3.5</v>
      </c>
      <c r="S15" s="67">
        <f t="shared" si="5"/>
        <v>0</v>
      </c>
      <c r="T15" s="66">
        <f t="shared" si="5"/>
        <v>0</v>
      </c>
      <c r="U15" s="65">
        <f t="shared" si="5"/>
        <v>0</v>
      </c>
      <c r="V15" s="66">
        <f t="shared" si="5"/>
        <v>0</v>
      </c>
      <c r="W15" s="66">
        <f t="shared" si="5"/>
        <v>0</v>
      </c>
      <c r="X15" s="66">
        <f t="shared" si="5"/>
        <v>100</v>
      </c>
      <c r="Y15" s="66">
        <f t="shared" si="5"/>
        <v>0</v>
      </c>
      <c r="Z15" s="65">
        <f t="shared" si="5"/>
        <v>0</v>
      </c>
      <c r="AA15" s="50">
        <f t="shared" si="6"/>
        <v>100</v>
      </c>
      <c r="AC15" s="48">
        <f t="shared" si="7"/>
        <v>-3.5</v>
      </c>
      <c r="AD15" s="67" t="e">
        <f t="shared" ref="AD15:AD33" si="12">S15*100/(SUM($S15:$W15)+SUM($Y15:$Z15))</f>
        <v>#DIV/0!</v>
      </c>
      <c r="AE15" s="66" t="e">
        <f t="shared" ref="AE15:AI33" si="13">T15*100/(SUM($S15:$W15)+SUM($Y15:$Z15))</f>
        <v>#DIV/0!</v>
      </c>
      <c r="AF15" s="65" t="e">
        <f t="shared" si="13"/>
        <v>#DIV/0!</v>
      </c>
      <c r="AG15" s="67" t="e">
        <f t="shared" si="13"/>
        <v>#DIV/0!</v>
      </c>
      <c r="AH15" s="66" t="e">
        <f t="shared" si="13"/>
        <v>#DIV/0!</v>
      </c>
      <c r="AI15" s="66">
        <v>0</v>
      </c>
      <c r="AJ15" s="66" t="e">
        <f t="shared" ref="AJ15:AK33" si="14">Y15*100/(SUM($S15:$W15)+SUM($Y15:$Z15))</f>
        <v>#DIV/0!</v>
      </c>
      <c r="AK15" s="65" t="e">
        <f t="shared" si="14"/>
        <v>#DIV/0!</v>
      </c>
      <c r="AL15" s="64" t="e">
        <f t="shared" si="9"/>
        <v>#DIV/0!</v>
      </c>
    </row>
    <row r="16" spans="1:38" x14ac:dyDescent="0.35">
      <c r="A16" s="71" t="s">
        <v>61</v>
      </c>
      <c r="B16" s="57">
        <v>-3</v>
      </c>
      <c r="C16" s="63">
        <v>5.3188951841359762</v>
      </c>
      <c r="D16" s="55">
        <f t="shared" si="10"/>
        <v>1.227616771097924</v>
      </c>
      <c r="E16" s="54">
        <f>SUM(D6:D16)</f>
        <v>1.227616771097924</v>
      </c>
      <c r="F16" s="115"/>
      <c r="G16" s="48">
        <f t="shared" si="2"/>
        <v>-3</v>
      </c>
      <c r="H16" s="61">
        <v>1.484815864022663</v>
      </c>
      <c r="I16" s="60">
        <v>3.8340793201133145</v>
      </c>
      <c r="J16" s="59">
        <v>0</v>
      </c>
      <c r="K16" s="60">
        <v>0</v>
      </c>
      <c r="L16" s="60">
        <v>0</v>
      </c>
      <c r="M16" s="60">
        <v>5.4511048158640234</v>
      </c>
      <c r="N16" s="60">
        <v>0</v>
      </c>
      <c r="O16" s="59">
        <v>0</v>
      </c>
      <c r="P16" s="50">
        <f t="shared" si="3"/>
        <v>10.77</v>
      </c>
      <c r="Q16" s="115">
        <f t="shared" si="11"/>
        <v>1.2581311459053297</v>
      </c>
      <c r="R16" s="48">
        <f t="shared" si="4"/>
        <v>-3</v>
      </c>
      <c r="S16" s="67">
        <f t="shared" si="5"/>
        <v>13.786591123701605</v>
      </c>
      <c r="T16" s="66">
        <f t="shared" si="5"/>
        <v>35.599622285174696</v>
      </c>
      <c r="U16" s="65">
        <f t="shared" si="5"/>
        <v>0</v>
      </c>
      <c r="V16" s="66">
        <f t="shared" si="5"/>
        <v>0</v>
      </c>
      <c r="W16" s="66">
        <f t="shared" si="5"/>
        <v>0</v>
      </c>
      <c r="X16" s="66">
        <f t="shared" si="5"/>
        <v>50.613786591123713</v>
      </c>
      <c r="Y16" s="66">
        <f t="shared" si="5"/>
        <v>0</v>
      </c>
      <c r="Z16" s="65">
        <f t="shared" si="5"/>
        <v>0</v>
      </c>
      <c r="AA16" s="50">
        <f t="shared" si="6"/>
        <v>100.00000000000001</v>
      </c>
      <c r="AC16" s="48">
        <f t="shared" si="7"/>
        <v>-3</v>
      </c>
      <c r="AD16" s="67">
        <f t="shared" si="12"/>
        <v>27.915869980879538</v>
      </c>
      <c r="AE16" s="66">
        <f t="shared" si="13"/>
        <v>72.084130019120465</v>
      </c>
      <c r="AF16" s="65">
        <f t="shared" si="13"/>
        <v>0</v>
      </c>
      <c r="AG16" s="67">
        <f t="shared" si="13"/>
        <v>0</v>
      </c>
      <c r="AH16" s="66">
        <f t="shared" si="13"/>
        <v>0</v>
      </c>
      <c r="AI16" s="66">
        <v>0</v>
      </c>
      <c r="AJ16" s="66">
        <f t="shared" si="14"/>
        <v>0</v>
      </c>
      <c r="AK16" s="65">
        <f t="shared" si="14"/>
        <v>0</v>
      </c>
      <c r="AL16" s="64">
        <f t="shared" si="9"/>
        <v>100</v>
      </c>
    </row>
    <row r="17" spans="1:38" x14ac:dyDescent="0.35">
      <c r="A17" s="71" t="s">
        <v>60</v>
      </c>
      <c r="B17" s="57">
        <v>-2.5</v>
      </c>
      <c r="C17" s="63">
        <v>18.226186688991213</v>
      </c>
      <c r="D17" s="55">
        <f t="shared" si="10"/>
        <v>4.2066579013066239</v>
      </c>
      <c r="E17" s="54">
        <f>SUM(D6:D17)</f>
        <v>5.4342746724045483</v>
      </c>
      <c r="F17" s="115"/>
      <c r="G17" s="48">
        <f t="shared" si="2"/>
        <v>-2.5</v>
      </c>
      <c r="H17" s="61">
        <v>6.1860401841774806</v>
      </c>
      <c r="I17" s="60">
        <v>10.249715362076183</v>
      </c>
      <c r="J17" s="59">
        <v>0</v>
      </c>
      <c r="K17" s="60">
        <v>0</v>
      </c>
      <c r="L17" s="60">
        <v>1.0561532021766431</v>
      </c>
      <c r="M17" s="60">
        <v>5.8038133110087902</v>
      </c>
      <c r="N17" s="60">
        <v>0.73427794056090423</v>
      </c>
      <c r="O17" s="59">
        <v>0</v>
      </c>
      <c r="P17" s="50">
        <f t="shared" si="3"/>
        <v>24.029999999999998</v>
      </c>
      <c r="Q17" s="115">
        <f t="shared" si="11"/>
        <v>1.3395373118399123</v>
      </c>
      <c r="R17" s="48">
        <f t="shared" si="4"/>
        <v>-2.5</v>
      </c>
      <c r="S17" s="67">
        <f t="shared" si="5"/>
        <v>25.74298869820009</v>
      </c>
      <c r="T17" s="66">
        <f t="shared" si="5"/>
        <v>42.653830054416083</v>
      </c>
      <c r="U17" s="65">
        <f t="shared" si="5"/>
        <v>0</v>
      </c>
      <c r="V17" s="66">
        <f t="shared" si="5"/>
        <v>0</v>
      </c>
      <c r="W17" s="66">
        <f t="shared" si="5"/>
        <v>4.39514441188782</v>
      </c>
      <c r="X17" s="66">
        <f t="shared" si="5"/>
        <v>24.152365006278782</v>
      </c>
      <c r="Y17" s="66">
        <f t="shared" si="5"/>
        <v>3.0556718292172462</v>
      </c>
      <c r="Z17" s="65">
        <f t="shared" si="5"/>
        <v>0</v>
      </c>
      <c r="AA17" s="50">
        <f t="shared" si="6"/>
        <v>100.00000000000001</v>
      </c>
      <c r="AC17" s="48">
        <f t="shared" si="7"/>
        <v>-2.5</v>
      </c>
      <c r="AD17" s="67">
        <f t="shared" si="12"/>
        <v>33.940397350993379</v>
      </c>
      <c r="AE17" s="66">
        <f t="shared" si="13"/>
        <v>56.236203090507736</v>
      </c>
      <c r="AF17" s="65">
        <f t="shared" si="13"/>
        <v>0</v>
      </c>
      <c r="AG17" s="67">
        <f t="shared" si="13"/>
        <v>0</v>
      </c>
      <c r="AH17" s="66">
        <f t="shared" si="13"/>
        <v>5.7947019867549683</v>
      </c>
      <c r="AI17" s="66">
        <v>0</v>
      </c>
      <c r="AJ17" s="66">
        <f t="shared" si="14"/>
        <v>4.0286975717439297</v>
      </c>
      <c r="AK17" s="65">
        <f t="shared" si="14"/>
        <v>0</v>
      </c>
      <c r="AL17" s="64">
        <f t="shared" si="9"/>
        <v>100.00000000000001</v>
      </c>
    </row>
    <row r="18" spans="1:38" x14ac:dyDescent="0.35">
      <c r="A18" s="58" t="s">
        <v>59</v>
      </c>
      <c r="B18" s="57">
        <v>-2</v>
      </c>
      <c r="C18" s="63">
        <v>22.481201629327899</v>
      </c>
      <c r="D18" s="55">
        <f t="shared" si="10"/>
        <v>5.1887279593158748</v>
      </c>
      <c r="E18" s="54">
        <f>SUM(D6:D18)</f>
        <v>10.623002631720423</v>
      </c>
      <c r="F18" s="115"/>
      <c r="G18" s="48">
        <f t="shared" si="2"/>
        <v>-2</v>
      </c>
      <c r="H18" s="61">
        <v>2.5302647657841142</v>
      </c>
      <c r="I18" s="60">
        <v>16.456761710794297</v>
      </c>
      <c r="J18" s="59">
        <v>0.15061099796334013</v>
      </c>
      <c r="K18" s="60">
        <v>0.26105906313645622</v>
      </c>
      <c r="L18" s="60">
        <v>0.90366598778004081</v>
      </c>
      <c r="M18" s="60">
        <v>2.1687983706720981</v>
      </c>
      <c r="N18" s="60">
        <v>2.1788391038696537</v>
      </c>
      <c r="O18" s="59">
        <v>0</v>
      </c>
      <c r="P18" s="50">
        <f t="shared" si="3"/>
        <v>24.650000000000002</v>
      </c>
      <c r="Q18" s="115">
        <f t="shared" si="11"/>
        <v>0.50056509120689119</v>
      </c>
      <c r="R18" s="48">
        <f t="shared" si="4"/>
        <v>-2</v>
      </c>
      <c r="S18" s="67">
        <f t="shared" si="5"/>
        <v>10.264765784114052</v>
      </c>
      <c r="T18" s="66">
        <f t="shared" si="5"/>
        <v>66.761710794297343</v>
      </c>
      <c r="U18" s="65">
        <f t="shared" si="5"/>
        <v>0.61099796334012213</v>
      </c>
      <c r="V18" s="66">
        <f t="shared" si="5"/>
        <v>1.0590631364562118</v>
      </c>
      <c r="W18" s="66">
        <f t="shared" si="5"/>
        <v>3.6659877800407328</v>
      </c>
      <c r="X18" s="66">
        <f t="shared" si="5"/>
        <v>8.7983706720977608</v>
      </c>
      <c r="Y18" s="66">
        <f t="shared" si="5"/>
        <v>8.8391038696537674</v>
      </c>
      <c r="Z18" s="65">
        <f t="shared" si="5"/>
        <v>0</v>
      </c>
      <c r="AA18" s="50">
        <f t="shared" si="6"/>
        <v>100</v>
      </c>
      <c r="AC18" s="48">
        <f t="shared" si="7"/>
        <v>-2</v>
      </c>
      <c r="AD18" s="67">
        <f t="shared" si="12"/>
        <v>11.255024564537738</v>
      </c>
      <c r="AE18" s="66">
        <f t="shared" si="13"/>
        <v>73.202322465386317</v>
      </c>
      <c r="AF18" s="65">
        <f t="shared" si="13"/>
        <v>0.66994193836534155</v>
      </c>
      <c r="AG18" s="67">
        <f t="shared" si="13"/>
        <v>1.1612326931665922</v>
      </c>
      <c r="AH18" s="66">
        <f t="shared" si="13"/>
        <v>4.0196516301920493</v>
      </c>
      <c r="AI18" s="66">
        <v>0</v>
      </c>
      <c r="AJ18" s="66">
        <f t="shared" si="14"/>
        <v>9.6918267083519414</v>
      </c>
      <c r="AK18" s="65">
        <f t="shared" si="14"/>
        <v>0</v>
      </c>
      <c r="AL18" s="64">
        <f t="shared" si="9"/>
        <v>99.999999999999972</v>
      </c>
    </row>
    <row r="19" spans="1:38" x14ac:dyDescent="0.35">
      <c r="A19" s="58" t="s">
        <v>58</v>
      </c>
      <c r="B19" s="57">
        <v>-1.5</v>
      </c>
      <c r="C19" s="63">
        <v>34.183815217391306</v>
      </c>
      <c r="D19" s="55">
        <f t="shared" si="10"/>
        <v>7.8897258562539054</v>
      </c>
      <c r="E19" s="54">
        <f>SUM(D6:D19)</f>
        <v>18.512728487974329</v>
      </c>
      <c r="F19" s="115"/>
      <c r="G19" s="48">
        <f t="shared" si="2"/>
        <v>-1.5</v>
      </c>
      <c r="H19" s="61">
        <v>2.1793695652173914</v>
      </c>
      <c r="I19" s="60">
        <v>27.363195652173914</v>
      </c>
      <c r="J19" s="59">
        <v>0.40358695652173915</v>
      </c>
      <c r="K19" s="60">
        <v>1.4529130434782607</v>
      </c>
      <c r="L19" s="60">
        <v>1.1300434782608697</v>
      </c>
      <c r="M19" s="60">
        <v>2.9461847826086953</v>
      </c>
      <c r="N19" s="60">
        <v>1.6547065217391304</v>
      </c>
      <c r="O19" s="59">
        <v>0</v>
      </c>
      <c r="P19" s="50">
        <f t="shared" si="3"/>
        <v>37.130000000000003</v>
      </c>
      <c r="Q19" s="115">
        <f t="shared" si="11"/>
        <v>0.67998817887430352</v>
      </c>
      <c r="R19" s="48">
        <f t="shared" si="4"/>
        <v>-1.5</v>
      </c>
      <c r="S19" s="67">
        <f t="shared" si="5"/>
        <v>5.8695652173913047</v>
      </c>
      <c r="T19" s="66">
        <f t="shared" si="5"/>
        <v>73.695652173913032</v>
      </c>
      <c r="U19" s="65">
        <f t="shared" si="5"/>
        <v>1.0869565217391304</v>
      </c>
      <c r="V19" s="66">
        <f t="shared" si="5"/>
        <v>3.9130434782608687</v>
      </c>
      <c r="W19" s="66">
        <f t="shared" si="5"/>
        <v>3.0434782608695654</v>
      </c>
      <c r="X19" s="66">
        <f t="shared" si="5"/>
        <v>7.9347826086956514</v>
      </c>
      <c r="Y19" s="66">
        <f t="shared" si="5"/>
        <v>4.4565217391304346</v>
      </c>
      <c r="Z19" s="65">
        <f t="shared" si="5"/>
        <v>0</v>
      </c>
      <c r="AA19" s="50">
        <f t="shared" si="6"/>
        <v>100</v>
      </c>
      <c r="AC19" s="48">
        <f t="shared" si="7"/>
        <v>-1.5</v>
      </c>
      <c r="AD19" s="67">
        <f t="shared" si="12"/>
        <v>6.3754427390791033</v>
      </c>
      <c r="AE19" s="66">
        <f t="shared" si="13"/>
        <v>80.047225501770953</v>
      </c>
      <c r="AF19" s="65">
        <f t="shared" si="13"/>
        <v>1.1806375442739079</v>
      </c>
      <c r="AG19" s="67">
        <f t="shared" si="13"/>
        <v>4.2502951593860683</v>
      </c>
      <c r="AH19" s="66">
        <f t="shared" si="13"/>
        <v>3.3057851239669427</v>
      </c>
      <c r="AI19" s="66">
        <v>0</v>
      </c>
      <c r="AJ19" s="66">
        <f t="shared" si="14"/>
        <v>4.8406139315230226</v>
      </c>
      <c r="AK19" s="65">
        <f t="shared" si="14"/>
        <v>0</v>
      </c>
      <c r="AL19" s="64">
        <f t="shared" si="9"/>
        <v>100</v>
      </c>
    </row>
    <row r="20" spans="1:38" x14ac:dyDescent="0.35">
      <c r="A20" s="58" t="s">
        <v>57</v>
      </c>
      <c r="B20" s="57">
        <v>-1</v>
      </c>
      <c r="C20" s="63">
        <v>40.652675521821635</v>
      </c>
      <c r="D20" s="55">
        <f t="shared" si="10"/>
        <v>9.3827579850489595</v>
      </c>
      <c r="E20" s="54">
        <f>SUM(D6:D20)</f>
        <v>27.89548647302329</v>
      </c>
      <c r="F20" s="115"/>
      <c r="G20" s="48">
        <f t="shared" si="2"/>
        <v>-1</v>
      </c>
      <c r="H20" s="61">
        <v>0.57142314990512344</v>
      </c>
      <c r="I20" s="60">
        <v>36.203738140417457</v>
      </c>
      <c r="J20" s="59">
        <v>0.28571157495256172</v>
      </c>
      <c r="K20" s="60">
        <v>0.89795066413662239</v>
      </c>
      <c r="L20" s="60">
        <v>1.7959013282732448</v>
      </c>
      <c r="M20" s="60">
        <v>2.367324478178368</v>
      </c>
      <c r="N20" s="60">
        <v>0.89795066413662239</v>
      </c>
      <c r="O20" s="59">
        <v>0</v>
      </c>
      <c r="P20" s="50">
        <f t="shared" si="3"/>
        <v>43.02</v>
      </c>
      <c r="Q20" s="115">
        <f t="shared" si="11"/>
        <v>0.54638550515345341</v>
      </c>
      <c r="R20" s="48">
        <f t="shared" si="4"/>
        <v>-1</v>
      </c>
      <c r="S20" s="67">
        <f t="shared" si="5"/>
        <v>1.3282732447817838</v>
      </c>
      <c r="T20" s="66">
        <f t="shared" si="5"/>
        <v>84.155597722960152</v>
      </c>
      <c r="U20" s="65">
        <f t="shared" si="5"/>
        <v>0.66413662239089188</v>
      </c>
      <c r="V20" s="66">
        <f t="shared" si="5"/>
        <v>2.0872865275142316</v>
      </c>
      <c r="W20" s="66">
        <f t="shared" si="5"/>
        <v>4.1745730550284632</v>
      </c>
      <c r="X20" s="66">
        <f t="shared" si="5"/>
        <v>5.5028462998102459</v>
      </c>
      <c r="Y20" s="66">
        <f t="shared" si="5"/>
        <v>2.0872865275142316</v>
      </c>
      <c r="Z20" s="65">
        <f t="shared" si="5"/>
        <v>0</v>
      </c>
      <c r="AA20" s="50">
        <f t="shared" si="6"/>
        <v>100.00000000000001</v>
      </c>
      <c r="AC20" s="48">
        <f t="shared" si="7"/>
        <v>-1</v>
      </c>
      <c r="AD20" s="67">
        <f t="shared" si="12"/>
        <v>1.4056224899598393</v>
      </c>
      <c r="AE20" s="66">
        <f t="shared" si="13"/>
        <v>89.056224899598377</v>
      </c>
      <c r="AF20" s="65">
        <f t="shared" si="13"/>
        <v>0.70281124497991965</v>
      </c>
      <c r="AG20" s="67">
        <f t="shared" si="13"/>
        <v>2.2088353413654618</v>
      </c>
      <c r="AH20" s="66">
        <f t="shared" si="13"/>
        <v>4.4176706827309236</v>
      </c>
      <c r="AI20" s="66">
        <v>0</v>
      </c>
      <c r="AJ20" s="66">
        <f t="shared" si="14"/>
        <v>2.2088353413654618</v>
      </c>
      <c r="AK20" s="65">
        <f t="shared" si="14"/>
        <v>0</v>
      </c>
      <c r="AL20" s="64">
        <f t="shared" si="9"/>
        <v>99.999999999999986</v>
      </c>
    </row>
    <row r="21" spans="1:38" x14ac:dyDescent="0.35">
      <c r="A21" s="58" t="s">
        <v>56</v>
      </c>
      <c r="B21" s="57">
        <v>-0.5</v>
      </c>
      <c r="C21" s="63">
        <v>35.25606407322654</v>
      </c>
      <c r="D21" s="55">
        <f t="shared" si="10"/>
        <v>8.1372040698009389</v>
      </c>
      <c r="E21" s="54">
        <f>SUM(D6:D21)</f>
        <v>36.032690542824227</v>
      </c>
      <c r="F21" s="115"/>
      <c r="G21" s="70">
        <f t="shared" si="2"/>
        <v>-0.5</v>
      </c>
      <c r="H21" s="53">
        <v>8.1990846681922191E-2</v>
      </c>
      <c r="I21" s="52">
        <v>32.386384439359269</v>
      </c>
      <c r="J21" s="51">
        <v>8.1990846681922191E-2</v>
      </c>
      <c r="K21" s="52">
        <v>1.5578260869565217</v>
      </c>
      <c r="L21" s="52">
        <v>1.1478718535469108</v>
      </c>
      <c r="M21" s="52">
        <v>0.5739359267734554</v>
      </c>
      <c r="N21" s="52">
        <v>0</v>
      </c>
      <c r="O21" s="51">
        <v>0</v>
      </c>
      <c r="P21" s="69">
        <f t="shared" si="3"/>
        <v>35.830000000000013</v>
      </c>
      <c r="Q21" s="115">
        <f t="shared" si="11"/>
        <v>0.13246611276420137</v>
      </c>
      <c r="R21" s="48">
        <f t="shared" si="4"/>
        <v>-0.5</v>
      </c>
      <c r="S21" s="67">
        <f t="shared" si="5"/>
        <v>0.22883295194507999</v>
      </c>
      <c r="T21" s="66">
        <f t="shared" si="5"/>
        <v>90.389016018306606</v>
      </c>
      <c r="U21" s="65">
        <f t="shared" si="5"/>
        <v>0.22883295194507999</v>
      </c>
      <c r="V21" s="66">
        <f t="shared" si="5"/>
        <v>4.3478260869565197</v>
      </c>
      <c r="W21" s="66">
        <f t="shared" si="5"/>
        <v>3.2036613272311203</v>
      </c>
      <c r="X21" s="66">
        <f t="shared" si="5"/>
        <v>1.6018306636155601</v>
      </c>
      <c r="Y21" s="66">
        <f t="shared" si="5"/>
        <v>0</v>
      </c>
      <c r="Z21" s="65">
        <f t="shared" si="5"/>
        <v>0</v>
      </c>
      <c r="AA21" s="50">
        <f t="shared" si="6"/>
        <v>99.999999999999957</v>
      </c>
      <c r="AC21" s="48">
        <f t="shared" si="7"/>
        <v>-0.5</v>
      </c>
      <c r="AD21" s="67">
        <f t="shared" si="12"/>
        <v>0.23255813953488369</v>
      </c>
      <c r="AE21" s="66">
        <f t="shared" si="13"/>
        <v>91.860465116279087</v>
      </c>
      <c r="AF21" s="65">
        <f t="shared" si="13"/>
        <v>0.23255813953488369</v>
      </c>
      <c r="AG21" s="67">
        <f t="shared" si="13"/>
        <v>4.4186046511627906</v>
      </c>
      <c r="AH21" s="66">
        <f t="shared" si="13"/>
        <v>3.2558139534883721</v>
      </c>
      <c r="AI21" s="66">
        <v>0</v>
      </c>
      <c r="AJ21" s="66">
        <f t="shared" si="14"/>
        <v>0</v>
      </c>
      <c r="AK21" s="65">
        <f t="shared" si="14"/>
        <v>0</v>
      </c>
      <c r="AL21" s="64">
        <f t="shared" si="9"/>
        <v>100.00000000000003</v>
      </c>
    </row>
    <row r="22" spans="1:38" x14ac:dyDescent="0.35">
      <c r="A22" s="58" t="s">
        <v>55</v>
      </c>
      <c r="B22" s="57">
        <v>0</v>
      </c>
      <c r="C22" s="63">
        <v>27.91</v>
      </c>
      <c r="D22" s="55">
        <f t="shared" si="10"/>
        <v>6.441710711565535</v>
      </c>
      <c r="E22" s="54">
        <f>SUM(D6:D22)</f>
        <v>42.474401254389761</v>
      </c>
      <c r="F22" s="115"/>
      <c r="G22" s="48">
        <f t="shared" si="2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3"/>
        <v>0</v>
      </c>
      <c r="Q22" s="115">
        <f t="shared" si="11"/>
        <v>0</v>
      </c>
      <c r="R22" s="48">
        <f t="shared" si="4"/>
        <v>0</v>
      </c>
      <c r="S22" s="47" t="e">
        <f t="shared" si="5"/>
        <v>#DIV/0!</v>
      </c>
      <c r="T22" s="46" t="e">
        <f t="shared" si="5"/>
        <v>#DIV/0!</v>
      </c>
      <c r="U22" s="45" t="e">
        <f t="shared" si="5"/>
        <v>#DIV/0!</v>
      </c>
      <c r="V22" s="46" t="e">
        <f t="shared" si="5"/>
        <v>#DIV/0!</v>
      </c>
      <c r="W22" s="46" t="e">
        <f t="shared" si="5"/>
        <v>#DIV/0!</v>
      </c>
      <c r="X22" s="46" t="e">
        <f t="shared" si="5"/>
        <v>#DIV/0!</v>
      </c>
      <c r="Y22" s="46" t="e">
        <f t="shared" si="5"/>
        <v>#DIV/0!</v>
      </c>
      <c r="Z22" s="45" t="e">
        <f t="shared" si="5"/>
        <v>#DIV/0!</v>
      </c>
      <c r="AA22" s="49" t="e">
        <f t="shared" si="6"/>
        <v>#DIV/0!</v>
      </c>
      <c r="AC22" s="48">
        <f t="shared" si="7"/>
        <v>0</v>
      </c>
      <c r="AD22" s="47" t="e">
        <f t="shared" si="12"/>
        <v>#DIV/0!</v>
      </c>
      <c r="AE22" s="46" t="e">
        <f t="shared" si="13"/>
        <v>#DIV/0!</v>
      </c>
      <c r="AF22" s="45" t="e">
        <f t="shared" si="13"/>
        <v>#DIV/0!</v>
      </c>
      <c r="AG22" s="47" t="e">
        <f t="shared" si="13"/>
        <v>#DIV/0!</v>
      </c>
      <c r="AH22" s="46" t="e">
        <f t="shared" si="13"/>
        <v>#DIV/0!</v>
      </c>
      <c r="AI22" s="46" t="e">
        <f t="shared" si="13"/>
        <v>#DIV/0!</v>
      </c>
      <c r="AJ22" s="46" t="e">
        <f t="shared" si="14"/>
        <v>#DIV/0!</v>
      </c>
      <c r="AK22" s="45" t="e">
        <f t="shared" si="14"/>
        <v>#DIV/0!</v>
      </c>
      <c r="AL22" s="44" t="e">
        <f t="shared" si="9"/>
        <v>#DIV/0!</v>
      </c>
    </row>
    <row r="23" spans="1:38" x14ac:dyDescent="0.35">
      <c r="A23" s="58" t="s">
        <v>54</v>
      </c>
      <c r="B23" s="57">
        <v>0.5</v>
      </c>
      <c r="C23" s="63">
        <v>20.76</v>
      </c>
      <c r="D23" s="55">
        <f t="shared" si="10"/>
        <v>4.7914695224686676</v>
      </c>
      <c r="E23" s="54">
        <f>SUM(D6:D23)</f>
        <v>47.265870776858428</v>
      </c>
      <c r="F23" s="115"/>
      <c r="G23" s="48">
        <f t="shared" si="2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3"/>
        <v>0</v>
      </c>
      <c r="Q23" s="115">
        <f t="shared" si="11"/>
        <v>0</v>
      </c>
      <c r="R23" s="48">
        <f t="shared" si="4"/>
        <v>0.5</v>
      </c>
      <c r="S23" s="47" t="e">
        <f t="shared" si="5"/>
        <v>#DIV/0!</v>
      </c>
      <c r="T23" s="46" t="e">
        <f t="shared" si="5"/>
        <v>#DIV/0!</v>
      </c>
      <c r="U23" s="45" t="e">
        <f t="shared" si="5"/>
        <v>#DIV/0!</v>
      </c>
      <c r="V23" s="46" t="e">
        <f t="shared" si="5"/>
        <v>#DIV/0!</v>
      </c>
      <c r="W23" s="46" t="e">
        <f t="shared" si="5"/>
        <v>#DIV/0!</v>
      </c>
      <c r="X23" s="46" t="e">
        <f t="shared" si="5"/>
        <v>#DIV/0!</v>
      </c>
      <c r="Y23" s="46" t="e">
        <f t="shared" si="5"/>
        <v>#DIV/0!</v>
      </c>
      <c r="Z23" s="45" t="e">
        <f t="shared" si="5"/>
        <v>#DIV/0!</v>
      </c>
      <c r="AA23" s="49" t="e">
        <f t="shared" si="6"/>
        <v>#DIV/0!</v>
      </c>
      <c r="AC23" s="48">
        <f t="shared" si="7"/>
        <v>0.5</v>
      </c>
      <c r="AD23" s="47" t="e">
        <f t="shared" si="12"/>
        <v>#DIV/0!</v>
      </c>
      <c r="AE23" s="46" t="e">
        <f t="shared" si="13"/>
        <v>#DIV/0!</v>
      </c>
      <c r="AF23" s="45" t="e">
        <f t="shared" si="13"/>
        <v>#DIV/0!</v>
      </c>
      <c r="AG23" s="47" t="e">
        <f t="shared" si="13"/>
        <v>#DIV/0!</v>
      </c>
      <c r="AH23" s="46" t="e">
        <f t="shared" si="13"/>
        <v>#DIV/0!</v>
      </c>
      <c r="AI23" s="46" t="e">
        <f t="shared" si="13"/>
        <v>#DIV/0!</v>
      </c>
      <c r="AJ23" s="46" t="e">
        <f t="shared" si="14"/>
        <v>#DIV/0!</v>
      </c>
      <c r="AK23" s="45" t="e">
        <f t="shared" si="14"/>
        <v>#DIV/0!</v>
      </c>
      <c r="AL23" s="44" t="e">
        <f t="shared" si="9"/>
        <v>#DIV/0!</v>
      </c>
    </row>
    <row r="24" spans="1:38" x14ac:dyDescent="0.35">
      <c r="A24" s="58" t="s">
        <v>53</v>
      </c>
      <c r="B24" s="57">
        <v>1</v>
      </c>
      <c r="C24" s="63">
        <v>15.19</v>
      </c>
      <c r="D24" s="55">
        <f t="shared" si="10"/>
        <v>3.505897015717681</v>
      </c>
      <c r="E24" s="54">
        <f>SUM(D6:D24)</f>
        <v>50.771767792576107</v>
      </c>
      <c r="F24" s="115"/>
      <c r="G24" s="48">
        <f t="shared" si="2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3"/>
        <v>0</v>
      </c>
      <c r="Q24" s="115">
        <f t="shared" si="11"/>
        <v>0</v>
      </c>
      <c r="R24" s="48">
        <f t="shared" si="4"/>
        <v>1</v>
      </c>
      <c r="S24" s="47" t="e">
        <f t="shared" si="5"/>
        <v>#DIV/0!</v>
      </c>
      <c r="T24" s="46" t="e">
        <f t="shared" si="5"/>
        <v>#DIV/0!</v>
      </c>
      <c r="U24" s="45" t="e">
        <f t="shared" si="5"/>
        <v>#DIV/0!</v>
      </c>
      <c r="V24" s="46" t="e">
        <f t="shared" si="5"/>
        <v>#DIV/0!</v>
      </c>
      <c r="W24" s="46" t="e">
        <f t="shared" si="5"/>
        <v>#DIV/0!</v>
      </c>
      <c r="X24" s="46" t="e">
        <f t="shared" si="5"/>
        <v>#DIV/0!</v>
      </c>
      <c r="Y24" s="46" t="e">
        <f t="shared" si="5"/>
        <v>#DIV/0!</v>
      </c>
      <c r="Z24" s="45" t="e">
        <f t="shared" si="5"/>
        <v>#DIV/0!</v>
      </c>
      <c r="AA24" s="49" t="e">
        <f t="shared" si="6"/>
        <v>#DIV/0!</v>
      </c>
      <c r="AC24" s="48">
        <f t="shared" si="7"/>
        <v>1</v>
      </c>
      <c r="AD24" s="47" t="e">
        <f t="shared" si="12"/>
        <v>#DIV/0!</v>
      </c>
      <c r="AE24" s="46" t="e">
        <f t="shared" si="13"/>
        <v>#DIV/0!</v>
      </c>
      <c r="AF24" s="45" t="e">
        <f t="shared" si="13"/>
        <v>#DIV/0!</v>
      </c>
      <c r="AG24" s="47" t="e">
        <f t="shared" si="13"/>
        <v>#DIV/0!</v>
      </c>
      <c r="AH24" s="46" t="e">
        <f t="shared" si="13"/>
        <v>#DIV/0!</v>
      </c>
      <c r="AI24" s="46" t="e">
        <f t="shared" si="13"/>
        <v>#DIV/0!</v>
      </c>
      <c r="AJ24" s="46" t="e">
        <f t="shared" si="14"/>
        <v>#DIV/0!</v>
      </c>
      <c r="AK24" s="45" t="e">
        <f t="shared" si="14"/>
        <v>#DIV/0!</v>
      </c>
      <c r="AL24" s="44" t="e">
        <f t="shared" si="9"/>
        <v>#DIV/0!</v>
      </c>
    </row>
    <row r="25" spans="1:38" x14ac:dyDescent="0.35">
      <c r="A25" s="58" t="s">
        <v>52</v>
      </c>
      <c r="B25" s="57">
        <v>1.5</v>
      </c>
      <c r="C25" s="63">
        <v>12.53</v>
      </c>
      <c r="D25" s="55">
        <f t="shared" si="10"/>
        <v>2.8919611327809442</v>
      </c>
      <c r="E25" s="54">
        <f>SUM(D6:D25)</f>
        <v>53.663728925357049</v>
      </c>
      <c r="F25" s="115"/>
      <c r="G25" s="48">
        <f t="shared" si="2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3"/>
        <v>0</v>
      </c>
      <c r="Q25" s="115">
        <f t="shared" si="11"/>
        <v>0</v>
      </c>
      <c r="R25" s="48">
        <f t="shared" si="4"/>
        <v>1.5</v>
      </c>
      <c r="S25" s="47" t="e">
        <f t="shared" si="5"/>
        <v>#DIV/0!</v>
      </c>
      <c r="T25" s="46" t="e">
        <f t="shared" si="5"/>
        <v>#DIV/0!</v>
      </c>
      <c r="U25" s="45" t="e">
        <f t="shared" si="5"/>
        <v>#DIV/0!</v>
      </c>
      <c r="V25" s="46" t="e">
        <f t="shared" si="5"/>
        <v>#DIV/0!</v>
      </c>
      <c r="W25" s="46" t="e">
        <f t="shared" si="5"/>
        <v>#DIV/0!</v>
      </c>
      <c r="X25" s="46" t="e">
        <f t="shared" si="5"/>
        <v>#DIV/0!</v>
      </c>
      <c r="Y25" s="46" t="e">
        <f t="shared" si="5"/>
        <v>#DIV/0!</v>
      </c>
      <c r="Z25" s="45" t="e">
        <f t="shared" si="5"/>
        <v>#DIV/0!</v>
      </c>
      <c r="AA25" s="49" t="e">
        <f t="shared" si="6"/>
        <v>#DIV/0!</v>
      </c>
      <c r="AC25" s="48">
        <f t="shared" si="7"/>
        <v>1.5</v>
      </c>
      <c r="AD25" s="47" t="e">
        <f t="shared" si="12"/>
        <v>#DIV/0!</v>
      </c>
      <c r="AE25" s="46" t="e">
        <f t="shared" si="13"/>
        <v>#DIV/0!</v>
      </c>
      <c r="AF25" s="45" t="e">
        <f t="shared" si="13"/>
        <v>#DIV/0!</v>
      </c>
      <c r="AG25" s="47" t="e">
        <f t="shared" si="13"/>
        <v>#DIV/0!</v>
      </c>
      <c r="AH25" s="46" t="e">
        <f t="shared" si="13"/>
        <v>#DIV/0!</v>
      </c>
      <c r="AI25" s="46" t="e">
        <f t="shared" si="13"/>
        <v>#DIV/0!</v>
      </c>
      <c r="AJ25" s="46" t="e">
        <f t="shared" si="14"/>
        <v>#DIV/0!</v>
      </c>
      <c r="AK25" s="45" t="e">
        <f t="shared" si="14"/>
        <v>#DIV/0!</v>
      </c>
      <c r="AL25" s="44" t="e">
        <f t="shared" si="9"/>
        <v>#DIV/0!</v>
      </c>
    </row>
    <row r="26" spans="1:38" x14ac:dyDescent="0.35">
      <c r="A26" s="58" t="s">
        <v>51</v>
      </c>
      <c r="B26" s="57">
        <v>2</v>
      </c>
      <c r="C26" s="63">
        <v>12.27</v>
      </c>
      <c r="D26" s="55">
        <f t="shared" si="10"/>
        <v>2.8319523622683307</v>
      </c>
      <c r="E26" s="54">
        <f>SUM(D6:D26)</f>
        <v>56.495681287625381</v>
      </c>
      <c r="F26" s="115"/>
      <c r="G26" s="48">
        <f t="shared" si="2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3"/>
        <v>0</v>
      </c>
      <c r="Q26" s="115">
        <f t="shared" si="11"/>
        <v>0</v>
      </c>
      <c r="R26" s="48">
        <f t="shared" si="4"/>
        <v>2</v>
      </c>
      <c r="S26" s="47" t="e">
        <f t="shared" si="5"/>
        <v>#DIV/0!</v>
      </c>
      <c r="T26" s="46" t="e">
        <f t="shared" si="5"/>
        <v>#DIV/0!</v>
      </c>
      <c r="U26" s="45" t="e">
        <f t="shared" si="5"/>
        <v>#DIV/0!</v>
      </c>
      <c r="V26" s="46" t="e">
        <f t="shared" si="5"/>
        <v>#DIV/0!</v>
      </c>
      <c r="W26" s="46" t="e">
        <f t="shared" si="5"/>
        <v>#DIV/0!</v>
      </c>
      <c r="X26" s="46" t="e">
        <f t="shared" si="5"/>
        <v>#DIV/0!</v>
      </c>
      <c r="Y26" s="46" t="e">
        <f t="shared" si="5"/>
        <v>#DIV/0!</v>
      </c>
      <c r="Z26" s="45" t="e">
        <f t="shared" si="5"/>
        <v>#DIV/0!</v>
      </c>
      <c r="AA26" s="49" t="e">
        <f t="shared" si="6"/>
        <v>#DIV/0!</v>
      </c>
      <c r="AC26" s="48">
        <f t="shared" si="7"/>
        <v>2</v>
      </c>
      <c r="AD26" s="47" t="e">
        <f t="shared" si="12"/>
        <v>#DIV/0!</v>
      </c>
      <c r="AE26" s="46" t="e">
        <f t="shared" si="13"/>
        <v>#DIV/0!</v>
      </c>
      <c r="AF26" s="45" t="e">
        <f t="shared" si="13"/>
        <v>#DIV/0!</v>
      </c>
      <c r="AG26" s="47" t="e">
        <f t="shared" si="13"/>
        <v>#DIV/0!</v>
      </c>
      <c r="AH26" s="46" t="e">
        <f t="shared" si="13"/>
        <v>#DIV/0!</v>
      </c>
      <c r="AI26" s="46" t="e">
        <f t="shared" si="13"/>
        <v>#DIV/0!</v>
      </c>
      <c r="AJ26" s="46" t="e">
        <f t="shared" si="14"/>
        <v>#DIV/0!</v>
      </c>
      <c r="AK26" s="45" t="e">
        <f t="shared" si="14"/>
        <v>#DIV/0!</v>
      </c>
      <c r="AL26" s="44" t="e">
        <f t="shared" si="9"/>
        <v>#DIV/0!</v>
      </c>
    </row>
    <row r="27" spans="1:38" x14ac:dyDescent="0.35">
      <c r="A27" s="58" t="s">
        <v>50</v>
      </c>
      <c r="B27" s="57">
        <v>2.5</v>
      </c>
      <c r="C27" s="63">
        <v>13.06</v>
      </c>
      <c r="D27" s="55">
        <f t="shared" si="10"/>
        <v>3.0142867034412717</v>
      </c>
      <c r="E27" s="54">
        <f>SUM(D7:D27)</f>
        <v>59.509967991066652</v>
      </c>
      <c r="F27" s="115"/>
      <c r="G27" s="48">
        <f t="shared" si="2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3"/>
        <v>0</v>
      </c>
      <c r="Q27" s="115">
        <f t="shared" si="11"/>
        <v>0</v>
      </c>
      <c r="R27" s="48">
        <f t="shared" si="4"/>
        <v>2.5</v>
      </c>
      <c r="S27" s="47" t="e">
        <f t="shared" si="5"/>
        <v>#DIV/0!</v>
      </c>
      <c r="T27" s="46" t="e">
        <f t="shared" si="5"/>
        <v>#DIV/0!</v>
      </c>
      <c r="U27" s="45" t="e">
        <f t="shared" si="5"/>
        <v>#DIV/0!</v>
      </c>
      <c r="V27" s="46" t="e">
        <f t="shared" si="5"/>
        <v>#DIV/0!</v>
      </c>
      <c r="W27" s="46" t="e">
        <f t="shared" si="5"/>
        <v>#DIV/0!</v>
      </c>
      <c r="X27" s="46" t="e">
        <f t="shared" si="5"/>
        <v>#DIV/0!</v>
      </c>
      <c r="Y27" s="46" t="e">
        <f t="shared" si="5"/>
        <v>#DIV/0!</v>
      </c>
      <c r="Z27" s="45" t="e">
        <f t="shared" si="5"/>
        <v>#DIV/0!</v>
      </c>
      <c r="AA27" s="49" t="e">
        <f t="shared" si="6"/>
        <v>#DIV/0!</v>
      </c>
      <c r="AC27" s="48">
        <f t="shared" si="7"/>
        <v>2.5</v>
      </c>
      <c r="AD27" s="47" t="e">
        <f t="shared" si="12"/>
        <v>#DIV/0!</v>
      </c>
      <c r="AE27" s="46" t="e">
        <f t="shared" si="13"/>
        <v>#DIV/0!</v>
      </c>
      <c r="AF27" s="45" t="e">
        <f t="shared" si="13"/>
        <v>#DIV/0!</v>
      </c>
      <c r="AG27" s="47" t="e">
        <f t="shared" si="13"/>
        <v>#DIV/0!</v>
      </c>
      <c r="AH27" s="46" t="e">
        <f t="shared" si="13"/>
        <v>#DIV/0!</v>
      </c>
      <c r="AI27" s="46" t="e">
        <f t="shared" si="13"/>
        <v>#DIV/0!</v>
      </c>
      <c r="AJ27" s="46" t="e">
        <f t="shared" si="14"/>
        <v>#DIV/0!</v>
      </c>
      <c r="AK27" s="45" t="e">
        <f t="shared" si="14"/>
        <v>#DIV/0!</v>
      </c>
      <c r="AL27" s="44" t="e">
        <f t="shared" si="9"/>
        <v>#DIV/0!</v>
      </c>
    </row>
    <row r="28" spans="1:38" x14ac:dyDescent="0.35">
      <c r="A28" s="58" t="s">
        <v>49</v>
      </c>
      <c r="B28" s="57">
        <v>3</v>
      </c>
      <c r="C28" s="56">
        <v>16.78</v>
      </c>
      <c r="D28" s="55">
        <f t="shared" si="10"/>
        <v>3.8728737276986629</v>
      </c>
      <c r="E28" s="54">
        <f>SUM(D7:D28)</f>
        <v>63.382841718765313</v>
      </c>
      <c r="F28" s="115"/>
      <c r="G28" s="48">
        <f t="shared" si="2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3"/>
        <v>0</v>
      </c>
      <c r="Q28" s="115">
        <f t="shared" si="11"/>
        <v>0</v>
      </c>
      <c r="R28" s="48">
        <f t="shared" si="4"/>
        <v>3</v>
      </c>
      <c r="S28" s="47" t="e">
        <f t="shared" si="5"/>
        <v>#DIV/0!</v>
      </c>
      <c r="T28" s="46" t="e">
        <f t="shared" si="5"/>
        <v>#DIV/0!</v>
      </c>
      <c r="U28" s="45" t="e">
        <f t="shared" si="5"/>
        <v>#DIV/0!</v>
      </c>
      <c r="V28" s="46" t="e">
        <f t="shared" si="5"/>
        <v>#DIV/0!</v>
      </c>
      <c r="W28" s="46" t="e">
        <f t="shared" si="5"/>
        <v>#DIV/0!</v>
      </c>
      <c r="X28" s="46" t="e">
        <f t="shared" si="5"/>
        <v>#DIV/0!</v>
      </c>
      <c r="Y28" s="46" t="e">
        <f t="shared" si="5"/>
        <v>#DIV/0!</v>
      </c>
      <c r="Z28" s="45" t="e">
        <f t="shared" si="5"/>
        <v>#DIV/0!</v>
      </c>
      <c r="AA28" s="49" t="e">
        <f t="shared" si="6"/>
        <v>#DIV/0!</v>
      </c>
      <c r="AC28" s="48">
        <f t="shared" si="7"/>
        <v>3</v>
      </c>
      <c r="AD28" s="47" t="e">
        <f t="shared" si="12"/>
        <v>#DIV/0!</v>
      </c>
      <c r="AE28" s="46" t="e">
        <f t="shared" si="13"/>
        <v>#DIV/0!</v>
      </c>
      <c r="AF28" s="45" t="e">
        <f t="shared" si="13"/>
        <v>#DIV/0!</v>
      </c>
      <c r="AG28" s="47" t="e">
        <f t="shared" si="13"/>
        <v>#DIV/0!</v>
      </c>
      <c r="AH28" s="46" t="e">
        <f t="shared" si="13"/>
        <v>#DIV/0!</v>
      </c>
      <c r="AI28" s="46" t="e">
        <f t="shared" si="13"/>
        <v>#DIV/0!</v>
      </c>
      <c r="AJ28" s="46" t="e">
        <f t="shared" si="14"/>
        <v>#DIV/0!</v>
      </c>
      <c r="AK28" s="45" t="e">
        <f t="shared" si="14"/>
        <v>#DIV/0!</v>
      </c>
      <c r="AL28" s="44" t="e">
        <f t="shared" si="9"/>
        <v>#DIV/0!</v>
      </c>
    </row>
    <row r="29" spans="1:38" x14ac:dyDescent="0.35">
      <c r="A29" s="58" t="s">
        <v>48</v>
      </c>
      <c r="B29" s="57">
        <v>3.5</v>
      </c>
      <c r="C29" s="56">
        <v>25.49</v>
      </c>
      <c r="D29" s="55">
        <f t="shared" si="10"/>
        <v>5.8831675398712102</v>
      </c>
      <c r="E29" s="54">
        <f>SUM(D7:D29)</f>
        <v>69.266009258636529</v>
      </c>
      <c r="F29" s="115"/>
      <c r="G29" s="48">
        <f t="shared" si="2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3"/>
        <v>0</v>
      </c>
      <c r="Q29" s="115">
        <f t="shared" si="11"/>
        <v>0</v>
      </c>
      <c r="R29" s="48">
        <f t="shared" si="4"/>
        <v>3.5</v>
      </c>
      <c r="S29" s="47" t="e">
        <f t="shared" si="5"/>
        <v>#DIV/0!</v>
      </c>
      <c r="T29" s="46" t="e">
        <f t="shared" si="5"/>
        <v>#DIV/0!</v>
      </c>
      <c r="U29" s="45" t="e">
        <f t="shared" si="5"/>
        <v>#DIV/0!</v>
      </c>
      <c r="V29" s="46" t="e">
        <f t="shared" si="5"/>
        <v>#DIV/0!</v>
      </c>
      <c r="W29" s="46" t="e">
        <f t="shared" si="5"/>
        <v>#DIV/0!</v>
      </c>
      <c r="X29" s="46" t="e">
        <f t="shared" si="5"/>
        <v>#DIV/0!</v>
      </c>
      <c r="Y29" s="46" t="e">
        <f t="shared" si="5"/>
        <v>#DIV/0!</v>
      </c>
      <c r="Z29" s="45" t="e">
        <f t="shared" si="5"/>
        <v>#DIV/0!</v>
      </c>
      <c r="AA29" s="49" t="e">
        <f t="shared" si="6"/>
        <v>#DIV/0!</v>
      </c>
      <c r="AC29" s="48">
        <f t="shared" si="7"/>
        <v>3.5</v>
      </c>
      <c r="AD29" s="47" t="e">
        <f t="shared" si="12"/>
        <v>#DIV/0!</v>
      </c>
      <c r="AE29" s="46" t="e">
        <f t="shared" si="13"/>
        <v>#DIV/0!</v>
      </c>
      <c r="AF29" s="45" t="e">
        <f t="shared" si="13"/>
        <v>#DIV/0!</v>
      </c>
      <c r="AG29" s="47" t="e">
        <f t="shared" si="13"/>
        <v>#DIV/0!</v>
      </c>
      <c r="AH29" s="46" t="e">
        <f t="shared" si="13"/>
        <v>#DIV/0!</v>
      </c>
      <c r="AI29" s="46" t="e">
        <f t="shared" si="13"/>
        <v>#DIV/0!</v>
      </c>
      <c r="AJ29" s="46" t="e">
        <f t="shared" si="14"/>
        <v>#DIV/0!</v>
      </c>
      <c r="AK29" s="45" t="e">
        <f t="shared" si="14"/>
        <v>#DIV/0!</v>
      </c>
      <c r="AL29" s="44" t="e">
        <f t="shared" si="9"/>
        <v>#DIV/0!</v>
      </c>
    </row>
    <row r="30" spans="1:38" x14ac:dyDescent="0.35">
      <c r="A30" s="58" t="s">
        <v>47</v>
      </c>
      <c r="B30" s="57">
        <v>4</v>
      </c>
      <c r="C30" s="56">
        <v>25.82</v>
      </c>
      <c r="D30" s="55">
        <f t="shared" si="10"/>
        <v>5.9593325178295276</v>
      </c>
      <c r="E30" s="54">
        <f>SUM(D7:D30)</f>
        <v>75.225341776466053</v>
      </c>
      <c r="F30" s="115"/>
      <c r="G30" s="48">
        <f t="shared" si="2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3"/>
        <v>0</v>
      </c>
      <c r="Q30" s="115">
        <f t="shared" si="11"/>
        <v>0</v>
      </c>
      <c r="R30" s="48">
        <f t="shared" si="4"/>
        <v>4</v>
      </c>
      <c r="S30" s="47" t="e">
        <f t="shared" si="5"/>
        <v>#DIV/0!</v>
      </c>
      <c r="T30" s="46" t="e">
        <f t="shared" si="5"/>
        <v>#DIV/0!</v>
      </c>
      <c r="U30" s="45" t="e">
        <f t="shared" si="5"/>
        <v>#DIV/0!</v>
      </c>
      <c r="V30" s="46" t="e">
        <f t="shared" si="5"/>
        <v>#DIV/0!</v>
      </c>
      <c r="W30" s="46" t="e">
        <f t="shared" si="5"/>
        <v>#DIV/0!</v>
      </c>
      <c r="X30" s="46" t="e">
        <f t="shared" si="5"/>
        <v>#DIV/0!</v>
      </c>
      <c r="Y30" s="46" t="e">
        <f t="shared" si="5"/>
        <v>#DIV/0!</v>
      </c>
      <c r="Z30" s="45" t="e">
        <f t="shared" si="5"/>
        <v>#DIV/0!</v>
      </c>
      <c r="AA30" s="49" t="e">
        <f t="shared" si="6"/>
        <v>#DIV/0!</v>
      </c>
      <c r="AC30" s="48">
        <f t="shared" si="7"/>
        <v>4</v>
      </c>
      <c r="AD30" s="47" t="e">
        <f t="shared" si="12"/>
        <v>#DIV/0!</v>
      </c>
      <c r="AE30" s="46" t="e">
        <f t="shared" si="13"/>
        <v>#DIV/0!</v>
      </c>
      <c r="AF30" s="45" t="e">
        <f t="shared" si="13"/>
        <v>#DIV/0!</v>
      </c>
      <c r="AG30" s="47" t="e">
        <f t="shared" si="13"/>
        <v>#DIV/0!</v>
      </c>
      <c r="AH30" s="46" t="e">
        <f t="shared" si="13"/>
        <v>#DIV/0!</v>
      </c>
      <c r="AI30" s="46" t="e">
        <f t="shared" si="13"/>
        <v>#DIV/0!</v>
      </c>
      <c r="AJ30" s="46" t="e">
        <f t="shared" si="14"/>
        <v>#DIV/0!</v>
      </c>
      <c r="AK30" s="45" t="e">
        <f t="shared" si="14"/>
        <v>#DIV/0!</v>
      </c>
      <c r="AL30" s="44" t="e">
        <f t="shared" si="9"/>
        <v>#DIV/0!</v>
      </c>
    </row>
    <row r="31" spans="1:38" x14ac:dyDescent="0.35">
      <c r="A31" s="58" t="s">
        <v>46</v>
      </c>
      <c r="B31" s="57">
        <v>4.5</v>
      </c>
      <c r="C31" s="56">
        <v>100.26</v>
      </c>
      <c r="D31" s="55">
        <f t="shared" si="10"/>
        <v>23.140305121517756</v>
      </c>
      <c r="E31" s="54">
        <f>SUM(D7:D31)</f>
        <v>98.365646897983808</v>
      </c>
      <c r="F31" s="115"/>
      <c r="G31" s="48">
        <f t="shared" si="2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3"/>
        <v>0</v>
      </c>
      <c r="Q31" s="115">
        <f t="shared" si="11"/>
        <v>0</v>
      </c>
      <c r="R31" s="48">
        <f t="shared" si="4"/>
        <v>4.5</v>
      </c>
      <c r="S31" s="47" t="e">
        <f t="shared" si="5"/>
        <v>#DIV/0!</v>
      </c>
      <c r="T31" s="46" t="e">
        <f t="shared" si="5"/>
        <v>#DIV/0!</v>
      </c>
      <c r="U31" s="45" t="e">
        <f t="shared" si="5"/>
        <v>#DIV/0!</v>
      </c>
      <c r="V31" s="46" t="e">
        <f t="shared" si="5"/>
        <v>#DIV/0!</v>
      </c>
      <c r="W31" s="46" t="e">
        <f t="shared" si="5"/>
        <v>#DIV/0!</v>
      </c>
      <c r="X31" s="46" t="e">
        <f t="shared" si="5"/>
        <v>#DIV/0!</v>
      </c>
      <c r="Y31" s="46" t="e">
        <f t="shared" si="5"/>
        <v>#DIV/0!</v>
      </c>
      <c r="Z31" s="45" t="e">
        <f t="shared" si="5"/>
        <v>#DIV/0!</v>
      </c>
      <c r="AA31" s="49" t="e">
        <f t="shared" si="6"/>
        <v>#DIV/0!</v>
      </c>
      <c r="AC31" s="48">
        <f t="shared" si="7"/>
        <v>4.5</v>
      </c>
      <c r="AD31" s="47" t="e">
        <f t="shared" si="12"/>
        <v>#DIV/0!</v>
      </c>
      <c r="AE31" s="46" t="e">
        <f t="shared" si="13"/>
        <v>#DIV/0!</v>
      </c>
      <c r="AF31" s="45" t="e">
        <f t="shared" si="13"/>
        <v>#DIV/0!</v>
      </c>
      <c r="AG31" s="47" t="e">
        <f t="shared" si="13"/>
        <v>#DIV/0!</v>
      </c>
      <c r="AH31" s="46" t="e">
        <f t="shared" si="13"/>
        <v>#DIV/0!</v>
      </c>
      <c r="AI31" s="46" t="e">
        <f t="shared" si="13"/>
        <v>#DIV/0!</v>
      </c>
      <c r="AJ31" s="46" t="e">
        <f t="shared" si="14"/>
        <v>#DIV/0!</v>
      </c>
      <c r="AK31" s="45" t="e">
        <f t="shared" si="14"/>
        <v>#DIV/0!</v>
      </c>
      <c r="AL31" s="44" t="e">
        <f t="shared" si="9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10"/>
        <v>0</v>
      </c>
      <c r="E32" s="54">
        <f>SUM(D7:D32)</f>
        <v>98.365646897983808</v>
      </c>
      <c r="F32" s="115"/>
      <c r="G32" s="48">
        <f t="shared" si="2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3"/>
        <v>0</v>
      </c>
      <c r="Q32" s="115">
        <f t="shared" si="11"/>
        <v>0</v>
      </c>
      <c r="R32" s="48">
        <f t="shared" si="4"/>
        <v>5</v>
      </c>
      <c r="S32" s="47" t="e">
        <f t="shared" si="5"/>
        <v>#DIV/0!</v>
      </c>
      <c r="T32" s="46" t="e">
        <f t="shared" si="5"/>
        <v>#DIV/0!</v>
      </c>
      <c r="U32" s="45" t="e">
        <f t="shared" si="5"/>
        <v>#DIV/0!</v>
      </c>
      <c r="V32" s="46" t="e">
        <f t="shared" si="5"/>
        <v>#DIV/0!</v>
      </c>
      <c r="W32" s="46" t="e">
        <f t="shared" si="5"/>
        <v>#DIV/0!</v>
      </c>
      <c r="X32" s="46" t="e">
        <f t="shared" si="5"/>
        <v>#DIV/0!</v>
      </c>
      <c r="Y32" s="46" t="e">
        <f t="shared" si="5"/>
        <v>#DIV/0!</v>
      </c>
      <c r="Z32" s="45" t="e">
        <f t="shared" si="5"/>
        <v>#DIV/0!</v>
      </c>
      <c r="AA32" s="49" t="e">
        <f t="shared" si="6"/>
        <v>#DIV/0!</v>
      </c>
      <c r="AC32" s="48">
        <f t="shared" si="7"/>
        <v>5</v>
      </c>
      <c r="AD32" s="47" t="e">
        <f t="shared" si="12"/>
        <v>#DIV/0!</v>
      </c>
      <c r="AE32" s="46" t="e">
        <f t="shared" si="13"/>
        <v>#DIV/0!</v>
      </c>
      <c r="AF32" s="45" t="e">
        <f t="shared" si="13"/>
        <v>#DIV/0!</v>
      </c>
      <c r="AG32" s="47" t="e">
        <f t="shared" si="13"/>
        <v>#DIV/0!</v>
      </c>
      <c r="AH32" s="46" t="e">
        <f t="shared" si="13"/>
        <v>#DIV/0!</v>
      </c>
      <c r="AI32" s="46" t="e">
        <f t="shared" si="13"/>
        <v>#DIV/0!</v>
      </c>
      <c r="AJ32" s="46" t="e">
        <f t="shared" si="14"/>
        <v>#DIV/0!</v>
      </c>
      <c r="AK32" s="45" t="e">
        <f t="shared" si="14"/>
        <v>#DIV/0!</v>
      </c>
      <c r="AL32" s="44" t="e">
        <f t="shared" si="9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55">
        <f t="shared" si="10"/>
        <v>0</v>
      </c>
      <c r="E33" s="39">
        <f>SUM(D7:D33)</f>
        <v>98.365646897983808</v>
      </c>
      <c r="G33" s="33" t="str">
        <f t="shared" si="2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3"/>
        <v>0</v>
      </c>
      <c r="Q33" s="115">
        <f t="shared" si="11"/>
        <v>0</v>
      </c>
      <c r="R33" s="33" t="str">
        <f t="shared" si="4"/>
        <v>&gt;6</v>
      </c>
      <c r="S33" s="32" t="e">
        <f t="shared" si="5"/>
        <v>#DIV/0!</v>
      </c>
      <c r="T33" s="31" t="e">
        <f t="shared" si="5"/>
        <v>#DIV/0!</v>
      </c>
      <c r="U33" s="30" t="e">
        <f t="shared" si="5"/>
        <v>#DIV/0!</v>
      </c>
      <c r="V33" s="31" t="e">
        <f t="shared" si="5"/>
        <v>#DIV/0!</v>
      </c>
      <c r="W33" s="31" t="e">
        <f t="shared" si="5"/>
        <v>#DIV/0!</v>
      </c>
      <c r="X33" s="31" t="e">
        <f t="shared" si="5"/>
        <v>#DIV/0!</v>
      </c>
      <c r="Y33" s="31" t="e">
        <f t="shared" si="5"/>
        <v>#DIV/0!</v>
      </c>
      <c r="Z33" s="30" t="e">
        <f t="shared" si="5"/>
        <v>#DIV/0!</v>
      </c>
      <c r="AA33" s="34" t="e">
        <f t="shared" si="6"/>
        <v>#DIV/0!</v>
      </c>
      <c r="AC33" s="33" t="str">
        <f t="shared" si="7"/>
        <v>&gt;6</v>
      </c>
      <c r="AD33" s="32" t="e">
        <f t="shared" si="12"/>
        <v>#DIV/0!</v>
      </c>
      <c r="AE33" s="31" t="e">
        <f t="shared" si="13"/>
        <v>#DIV/0!</v>
      </c>
      <c r="AF33" s="30" t="e">
        <f t="shared" si="13"/>
        <v>#DIV/0!</v>
      </c>
      <c r="AG33" s="32" t="e">
        <f t="shared" si="13"/>
        <v>#DIV/0!</v>
      </c>
      <c r="AH33" s="31" t="e">
        <f t="shared" si="13"/>
        <v>#DIV/0!</v>
      </c>
      <c r="AI33" s="31" t="e">
        <f t="shared" si="13"/>
        <v>#DIV/0!</v>
      </c>
      <c r="AJ33" s="31" t="e">
        <f t="shared" si="14"/>
        <v>#DIV/0!</v>
      </c>
      <c r="AK33" s="30" t="e">
        <f t="shared" si="14"/>
        <v>#DIV/0!</v>
      </c>
      <c r="AL33" s="29" t="e">
        <f t="shared" si="9"/>
        <v>#DIV/0!</v>
      </c>
    </row>
    <row r="34" spans="1:38" x14ac:dyDescent="0.35">
      <c r="G34" t="s">
        <v>131</v>
      </c>
      <c r="H34">
        <f>SUM(H7:H33)</f>
        <v>13.033904375788696</v>
      </c>
      <c r="I34">
        <f t="shared" ref="I34:O34" si="15">SUM(I7:I33)</f>
        <v>126.49387462493442</v>
      </c>
      <c r="J34">
        <f t="shared" si="15"/>
        <v>0.92190037611956321</v>
      </c>
      <c r="K34">
        <f t="shared" si="15"/>
        <v>4.1697488577078605</v>
      </c>
      <c r="L34">
        <f t="shared" si="15"/>
        <v>6.033635850037709</v>
      </c>
      <c r="M34">
        <f t="shared" si="15"/>
        <v>27.271161685105429</v>
      </c>
      <c r="N34">
        <f t="shared" si="15"/>
        <v>5.4657742303063106</v>
      </c>
      <c r="O34">
        <f t="shared" si="15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16" x14ac:dyDescent="0.35">
      <c r="A67" s="5" t="s">
        <v>27</v>
      </c>
      <c r="B67" s="26"/>
      <c r="C67" s="2"/>
      <c r="D67" s="2"/>
    </row>
    <row r="68" spans="1:16" x14ac:dyDescent="0.35">
      <c r="A68" s="25" t="s">
        <v>42</v>
      </c>
      <c r="B68" s="25"/>
      <c r="C68" s="2"/>
      <c r="D68" s="2"/>
    </row>
    <row r="69" spans="1:16" x14ac:dyDescent="0.35">
      <c r="A69" s="24" t="s">
        <v>41</v>
      </c>
      <c r="B69" s="23">
        <v>5</v>
      </c>
      <c r="C69" s="18">
        <f t="shared" ref="C69:C75" si="16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-2.5516175408831865</v>
      </c>
      <c r="D69" s="2"/>
    </row>
    <row r="70" spans="1:16" x14ac:dyDescent="0.35">
      <c r="A70" s="24" t="s">
        <v>41</v>
      </c>
      <c r="B70" s="23">
        <v>16</v>
      </c>
      <c r="C70" s="18">
        <f t="shared" si="16"/>
        <v>-1.6592405448398804</v>
      </c>
      <c r="D70" s="2"/>
    </row>
    <row r="71" spans="1:16" x14ac:dyDescent="0.35">
      <c r="A71" s="24" t="s">
        <v>41</v>
      </c>
      <c r="B71" s="23">
        <v>25</v>
      </c>
      <c r="C71" s="18">
        <f t="shared" si="16"/>
        <v>-1.154298260577387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6"/>
        <v>0.88993290602717257</v>
      </c>
      <c r="D72" s="2"/>
    </row>
    <row r="73" spans="1:16" x14ac:dyDescent="0.35">
      <c r="A73" s="24" t="s">
        <v>41</v>
      </c>
      <c r="B73" s="23">
        <v>75</v>
      </c>
      <c r="C73" s="18">
        <f t="shared" si="16"/>
        <v>3.9810933711290768</v>
      </c>
      <c r="D73" s="2"/>
    </row>
    <row r="74" spans="1:16" x14ac:dyDescent="0.35">
      <c r="A74" s="24" t="s">
        <v>41</v>
      </c>
      <c r="B74" s="23">
        <v>84</v>
      </c>
      <c r="C74" s="18">
        <f t="shared" si="16"/>
        <v>4.1895968565983717</v>
      </c>
      <c r="D74" s="2"/>
    </row>
    <row r="75" spans="1:16" x14ac:dyDescent="0.35">
      <c r="A75" s="24" t="s">
        <v>41</v>
      </c>
      <c r="B75" s="23">
        <v>95</v>
      </c>
      <c r="C75" s="18">
        <f t="shared" si="16"/>
        <v>4.4272773872187594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27.89548647302329</v>
      </c>
    </row>
    <row r="78" spans="1:16" x14ac:dyDescent="0.35">
      <c r="A78" s="20" t="s">
        <v>39</v>
      </c>
      <c r="B78">
        <f>SUM(C11:C20)/SUM(C7:C33)</f>
        <v>0.28358972215121031</v>
      </c>
      <c r="D78" s="19" t="s">
        <v>6</v>
      </c>
      <c r="E78" s="18">
        <f>SUM($D$21:$D$30)</f>
        <v>47.329855303442777</v>
      </c>
    </row>
    <row r="79" spans="1:16" x14ac:dyDescent="0.35">
      <c r="A79" s="20" t="s">
        <v>38</v>
      </c>
      <c r="B79">
        <f>SUM(C21:C33)/SUM(C7:C33)</f>
        <v>0.71641027784878974</v>
      </c>
      <c r="D79" s="19" t="s">
        <v>5</v>
      </c>
      <c r="E79" s="18">
        <f>SUM($D$31:$D$33)</f>
        <v>23.140305121517756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76.585244220973152</v>
      </c>
      <c r="D81" s="16" t="s">
        <v>4</v>
      </c>
      <c r="E81">
        <f>100*SUM(H7:J33)/SUM(P7:P33)</f>
        <v>76.585244220973152</v>
      </c>
      <c r="G81" s="17" t="s">
        <v>2</v>
      </c>
      <c r="H81">
        <f>100*SUM(H7:H33)/(SUM(P7:P33)-SUM(M7:N33))</f>
        <v>8.6516025777414356</v>
      </c>
    </row>
    <row r="82" spans="1:8" x14ac:dyDescent="0.35">
      <c r="A82" s="16" t="s">
        <v>0</v>
      </c>
      <c r="B82">
        <f>100*SUM(K7:L33)/SUM(P7:P33)</f>
        <v>5.5637628593410593</v>
      </c>
      <c r="D82" s="16" t="s">
        <v>0</v>
      </c>
      <c r="E82">
        <f>100*SUM(K7:L33)/SUM(P7:P33)</f>
        <v>5.5637628593410593</v>
      </c>
      <c r="G82" s="17" t="s">
        <v>1</v>
      </c>
      <c r="H82">
        <f>100*SUM(I7:J33)/(SUM(P7:P33)-SUM(M7:N33))</f>
        <v>84.57562796699105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17.850992919685773</v>
      </c>
      <c r="G83" s="17" t="s">
        <v>0</v>
      </c>
      <c r="H83">
        <f>100*SUM(K7:L33)/(SUM(P7:P33)-SUM(M7:N33))</f>
        <v>6.7727694552675022</v>
      </c>
    </row>
    <row r="85" spans="1:8" x14ac:dyDescent="0.35">
      <c r="A85" s="16" t="s">
        <v>36</v>
      </c>
      <c r="B85" s="2"/>
      <c r="C85" s="2"/>
      <c r="D85" s="13">
        <f>(C70+C74+C72)/3</f>
        <v>1.1400964059285545</v>
      </c>
    </row>
    <row r="86" spans="1:8" x14ac:dyDescent="0.35">
      <c r="A86" s="14" t="s">
        <v>35</v>
      </c>
      <c r="B86" s="14"/>
      <c r="C86" s="14"/>
      <c r="D86" s="7">
        <f>C72</f>
        <v>0.88993290602717257</v>
      </c>
    </row>
    <row r="87" spans="1:8" x14ac:dyDescent="0.35">
      <c r="A87" s="14" t="s">
        <v>34</v>
      </c>
      <c r="B87" s="14"/>
      <c r="C87" s="14"/>
      <c r="D87" s="7">
        <f>(C74-C70)/2</f>
        <v>2.924418700719126</v>
      </c>
    </row>
    <row r="88" spans="1:8" x14ac:dyDescent="0.35">
      <c r="A88" s="15" t="s">
        <v>33</v>
      </c>
      <c r="B88" s="14"/>
      <c r="C88" s="14"/>
      <c r="D88" s="13">
        <f>(C74+C70-D86)/D87</f>
        <v>0.56093999307552378</v>
      </c>
    </row>
    <row r="89" spans="1:8" x14ac:dyDescent="0.35">
      <c r="A89" s="3" t="s">
        <v>32</v>
      </c>
      <c r="B89" s="12"/>
      <c r="C89" s="11"/>
      <c r="D89" s="7">
        <f>((C74-C70)/4)+((C75-C69)/6.6)</f>
        <v>2.5196176727992521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7.1020360837403457E-2</v>
      </c>
    </row>
    <row r="91" spans="1:8" x14ac:dyDescent="0.35">
      <c r="A91" s="3" t="s">
        <v>30</v>
      </c>
      <c r="B91" s="9"/>
      <c r="C91" s="8"/>
      <c r="D91" s="7">
        <f>(C74-C69)/(2.44*(C73-C71))</f>
        <v>0.53799067023346692</v>
      </c>
    </row>
    <row r="92" spans="1:8" x14ac:dyDescent="0.35">
      <c r="A92" s="6" t="s">
        <v>29</v>
      </c>
      <c r="B92" s="6"/>
      <c r="C92" s="5"/>
      <c r="D92" s="7">
        <f>(C70+C72+C74)/3</f>
        <v>1.1400964059285545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1.2651781558792456</v>
      </c>
    </row>
    <row r="95" spans="1:8" x14ac:dyDescent="0.35">
      <c r="A95" s="2" t="s">
        <v>9</v>
      </c>
      <c r="B95" s="2"/>
      <c r="C95" s="2"/>
      <c r="D95" s="1">
        <f>100-E23</f>
        <v>52.734129223141572</v>
      </c>
    </row>
    <row r="96" spans="1:8" x14ac:dyDescent="0.35">
      <c r="A96" s="2" t="s">
        <v>8</v>
      </c>
      <c r="B96" s="2"/>
      <c r="C96" s="2"/>
      <c r="D96" s="1">
        <f>100-E30</f>
        <v>24.774658223533947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MAY210715_9_no_aggr</v>
      </c>
      <c r="E2" s="169"/>
      <c r="G2" s="109" t="s">
        <v>90</v>
      </c>
      <c r="H2" s="108" t="str">
        <f ca="1">D2</f>
        <v>MAY210715_9_no_aggr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426.18883831489455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72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72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72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72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62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62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67" t="e">
        <f t="shared" si="6"/>
        <v>#DIV/0!</v>
      </c>
      <c r="T12" s="66" t="e">
        <f t="shared" si="6"/>
        <v>#DIV/0!</v>
      </c>
      <c r="U12" s="65" t="e">
        <f t="shared" si="6"/>
        <v>#DIV/0!</v>
      </c>
      <c r="V12" s="66" t="e">
        <f t="shared" si="6"/>
        <v>#DIV/0!</v>
      </c>
      <c r="W12" s="66" t="e">
        <f t="shared" si="6"/>
        <v>#DIV/0!</v>
      </c>
      <c r="X12" s="66">
        <v>0</v>
      </c>
      <c r="Y12" s="66" t="e">
        <f t="shared" si="6"/>
        <v>#DIV/0!</v>
      </c>
      <c r="Z12" s="6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0</v>
      </c>
      <c r="D13" s="55">
        <f t="shared" si="2"/>
        <v>0</v>
      </c>
      <c r="E13" s="54">
        <f>SUM(D7:D13)</f>
        <v>0</v>
      </c>
      <c r="G13" s="48">
        <f t="shared" si="3"/>
        <v>-4.5</v>
      </c>
      <c r="H13" s="61">
        <v>0</v>
      </c>
      <c r="I13" s="60">
        <v>0</v>
      </c>
      <c r="J13" s="59">
        <v>0</v>
      </c>
      <c r="K13" s="60">
        <v>0</v>
      </c>
      <c r="L13" s="60">
        <v>0</v>
      </c>
      <c r="M13" s="60">
        <v>0</v>
      </c>
      <c r="N13" s="60">
        <v>0</v>
      </c>
      <c r="O13" s="60">
        <v>0</v>
      </c>
      <c r="P13" s="50">
        <f>SUM(H13:O13)</f>
        <v>0</v>
      </c>
      <c r="R13" s="48">
        <f t="shared" si="5"/>
        <v>-4.5</v>
      </c>
      <c r="S13" s="67" t="e">
        <f t="shared" si="6"/>
        <v>#DIV/0!</v>
      </c>
      <c r="T13" s="66" t="e">
        <f t="shared" si="6"/>
        <v>#DIV/0!</v>
      </c>
      <c r="U13" s="65" t="e">
        <f t="shared" si="6"/>
        <v>#DIV/0!</v>
      </c>
      <c r="V13" s="66" t="e">
        <f t="shared" si="6"/>
        <v>#DIV/0!</v>
      </c>
      <c r="W13" s="66" t="e">
        <f t="shared" si="6"/>
        <v>#DIV/0!</v>
      </c>
      <c r="X13" s="66" t="e">
        <f>100*(M13/$P13)</f>
        <v>#DIV/0!</v>
      </c>
      <c r="Y13" s="66" t="e">
        <f t="shared" si="6"/>
        <v>#DIV/0!</v>
      </c>
      <c r="Z13" s="65" t="e">
        <f t="shared" si="6"/>
        <v>#DIV/0!</v>
      </c>
      <c r="AA13" s="49" t="e">
        <f t="shared" si="7"/>
        <v>#DIV/0!</v>
      </c>
      <c r="AC13" s="48">
        <f t="shared" si="8"/>
        <v>-4.5</v>
      </c>
      <c r="AD13" s="47" t="e">
        <f t="shared" si="9"/>
        <v>#DIV/0!</v>
      </c>
      <c r="AE13" s="46" t="e">
        <f t="shared" si="9"/>
        <v>#DIV/0!</v>
      </c>
      <c r="AF13" s="45" t="e">
        <f t="shared" si="9"/>
        <v>#DIV/0!</v>
      </c>
      <c r="AG13" s="47" t="e">
        <f t="shared" si="9"/>
        <v>#DIV/0!</v>
      </c>
      <c r="AH13" s="46" t="e">
        <f t="shared" si="9"/>
        <v>#DIV/0!</v>
      </c>
      <c r="AI13" s="46" t="e">
        <f t="shared" si="9"/>
        <v>#DIV/0!</v>
      </c>
      <c r="AJ13" s="46" t="e">
        <f t="shared" si="9"/>
        <v>#DIV/0!</v>
      </c>
      <c r="AK13" s="45" t="e">
        <f t="shared" si="9"/>
        <v>#DIV/0!</v>
      </c>
      <c r="AL13" s="44" t="e">
        <f t="shared" si="10"/>
        <v>#DIV/0!</v>
      </c>
    </row>
    <row r="14" spans="1:38" x14ac:dyDescent="0.35">
      <c r="A14" s="58" t="s">
        <v>63</v>
      </c>
      <c r="B14" s="57">
        <v>-4</v>
      </c>
      <c r="C14" s="62">
        <v>0</v>
      </c>
      <c r="D14" s="55">
        <f t="shared" si="2"/>
        <v>0</v>
      </c>
      <c r="E14" s="54">
        <f>SUM(D8:D14)</f>
        <v>0</v>
      </c>
      <c r="G14" s="48">
        <f t="shared" si="3"/>
        <v>-4</v>
      </c>
      <c r="H14" s="61">
        <v>0</v>
      </c>
      <c r="I14" s="60">
        <v>0</v>
      </c>
      <c r="J14" s="59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50">
        <f t="shared" si="4"/>
        <v>0</v>
      </c>
      <c r="R14" s="48">
        <f t="shared" si="5"/>
        <v>-4</v>
      </c>
      <c r="S14" s="67" t="e">
        <f t="shared" si="6"/>
        <v>#DIV/0!</v>
      </c>
      <c r="T14" s="66" t="e">
        <f t="shared" si="6"/>
        <v>#DIV/0!</v>
      </c>
      <c r="U14" s="65" t="e">
        <f t="shared" si="6"/>
        <v>#DIV/0!</v>
      </c>
      <c r="V14" s="66" t="e">
        <f t="shared" si="6"/>
        <v>#DIV/0!</v>
      </c>
      <c r="W14" s="66" t="e">
        <f t="shared" si="6"/>
        <v>#DIV/0!</v>
      </c>
      <c r="X14" s="66" t="e">
        <f t="shared" si="6"/>
        <v>#DIV/0!</v>
      </c>
      <c r="Y14" s="66" t="e">
        <f t="shared" si="6"/>
        <v>#DIV/0!</v>
      </c>
      <c r="Z14" s="65" t="e">
        <f t="shared" si="6"/>
        <v>#DIV/0!</v>
      </c>
      <c r="AA14" s="49" t="e">
        <f t="shared" si="7"/>
        <v>#DIV/0!</v>
      </c>
      <c r="AC14" s="48">
        <f t="shared" si="8"/>
        <v>-4</v>
      </c>
      <c r="AD14" s="47" t="e">
        <f t="shared" si="9"/>
        <v>#DIV/0!</v>
      </c>
      <c r="AE14" s="46" t="e">
        <f t="shared" si="9"/>
        <v>#DIV/0!</v>
      </c>
      <c r="AF14" s="45" t="e">
        <f t="shared" si="9"/>
        <v>#DIV/0!</v>
      </c>
      <c r="AG14" s="47" t="e">
        <f t="shared" si="9"/>
        <v>#DIV/0!</v>
      </c>
      <c r="AH14" s="46" t="e">
        <f t="shared" si="9"/>
        <v>#DIV/0!</v>
      </c>
      <c r="AI14" s="46" t="e">
        <f t="shared" si="9"/>
        <v>#DIV/0!</v>
      </c>
      <c r="AJ14" s="46" t="e">
        <f t="shared" si="9"/>
        <v>#DIV/0!</v>
      </c>
      <c r="AK14" s="45" t="e">
        <f t="shared" si="9"/>
        <v>#DIV/0!</v>
      </c>
      <c r="AL14" s="44" t="e">
        <f t="shared" si="10"/>
        <v>#DIV/0!</v>
      </c>
    </row>
    <row r="15" spans="1:38" x14ac:dyDescent="0.35">
      <c r="A15" s="58" t="s">
        <v>62</v>
      </c>
      <c r="B15" s="57">
        <v>-3.5</v>
      </c>
      <c r="C15" s="62">
        <v>0</v>
      </c>
      <c r="D15" s="55">
        <f t="shared" si="2"/>
        <v>0</v>
      </c>
      <c r="E15" s="54">
        <f>SUM(D6:D15)</f>
        <v>0</v>
      </c>
      <c r="G15" s="48">
        <f t="shared" si="3"/>
        <v>-3.5</v>
      </c>
      <c r="H15" s="61">
        <v>0</v>
      </c>
      <c r="I15" s="60">
        <v>0</v>
      </c>
      <c r="J15" s="59">
        <v>0</v>
      </c>
      <c r="K15" s="60">
        <v>0</v>
      </c>
      <c r="L15" s="60">
        <v>0</v>
      </c>
      <c r="M15" s="60">
        <v>0</v>
      </c>
      <c r="N15" s="60">
        <v>0</v>
      </c>
      <c r="O15" s="59">
        <v>0</v>
      </c>
      <c r="P15" s="50">
        <f t="shared" si="4"/>
        <v>0</v>
      </c>
      <c r="R15" s="48">
        <f t="shared" si="5"/>
        <v>-3.5</v>
      </c>
      <c r="S15" s="67" t="e">
        <f t="shared" si="6"/>
        <v>#DIV/0!</v>
      </c>
      <c r="T15" s="66" t="e">
        <f t="shared" si="6"/>
        <v>#DIV/0!</v>
      </c>
      <c r="U15" s="65" t="e">
        <f t="shared" si="6"/>
        <v>#DIV/0!</v>
      </c>
      <c r="V15" s="66" t="e">
        <f t="shared" si="6"/>
        <v>#DIV/0!</v>
      </c>
      <c r="W15" s="66" t="e">
        <f t="shared" si="6"/>
        <v>#DIV/0!</v>
      </c>
      <c r="X15" s="66" t="e">
        <f t="shared" si="6"/>
        <v>#DIV/0!</v>
      </c>
      <c r="Y15" s="66" t="e">
        <f t="shared" si="6"/>
        <v>#DIV/0!</v>
      </c>
      <c r="Z15" s="65" t="e">
        <f t="shared" si="6"/>
        <v>#DIV/0!</v>
      </c>
      <c r="AA15" s="50" t="e">
        <f t="shared" si="7"/>
        <v>#DIV/0!</v>
      </c>
      <c r="AC15" s="48">
        <f t="shared" si="8"/>
        <v>-3.5</v>
      </c>
      <c r="AD15" s="67" t="e">
        <f t="shared" ref="AD15:AD33" si="11">S15*100/(SUM($S15:$W15)+SUM($Y15:$Z15))</f>
        <v>#DIV/0!</v>
      </c>
      <c r="AE15" s="66" t="e">
        <f t="shared" ref="AE15:AI33" si="12">T15*100/(SUM($S15:$W15)+SUM($Y15:$Z15))</f>
        <v>#DIV/0!</v>
      </c>
      <c r="AF15" s="65" t="e">
        <f t="shared" si="12"/>
        <v>#DIV/0!</v>
      </c>
      <c r="AG15" s="67" t="e">
        <f t="shared" si="12"/>
        <v>#DIV/0!</v>
      </c>
      <c r="AH15" s="66" t="e">
        <f t="shared" si="12"/>
        <v>#DIV/0!</v>
      </c>
      <c r="AI15" s="66">
        <v>0</v>
      </c>
      <c r="AJ15" s="66" t="e">
        <f t="shared" ref="AJ15:AK33" si="13">Y15*100/(SUM($S15:$W15)+SUM($Y15:$Z15))</f>
        <v>#DIV/0!</v>
      </c>
      <c r="AK15" s="65" t="e">
        <f t="shared" si="13"/>
        <v>#DIV/0!</v>
      </c>
      <c r="AL15" s="64" t="e">
        <f t="shared" si="10"/>
        <v>#DIV/0!</v>
      </c>
    </row>
    <row r="16" spans="1:38" x14ac:dyDescent="0.35">
      <c r="A16" s="71" t="s">
        <v>61</v>
      </c>
      <c r="B16" s="57">
        <v>-3</v>
      </c>
      <c r="C16" s="62">
        <v>5.3188951841359762</v>
      </c>
      <c r="D16" s="55">
        <f t="shared" si="2"/>
        <v>1.2480137220782983</v>
      </c>
      <c r="E16" s="54">
        <f>SUM(D6:D16)</f>
        <v>1.2480137220782983</v>
      </c>
      <c r="G16" s="48">
        <f t="shared" si="3"/>
        <v>-3</v>
      </c>
      <c r="H16" s="61">
        <v>1.484815864022663</v>
      </c>
      <c r="I16" s="60">
        <v>3.8340793201133145</v>
      </c>
      <c r="J16" s="59">
        <v>0</v>
      </c>
      <c r="K16" s="60">
        <v>0</v>
      </c>
      <c r="L16" s="60">
        <v>0</v>
      </c>
      <c r="M16" s="60">
        <v>0</v>
      </c>
      <c r="N16" s="60">
        <v>0</v>
      </c>
      <c r="O16" s="59">
        <v>0</v>
      </c>
      <c r="P16" s="50">
        <f t="shared" si="4"/>
        <v>5.3188951841359771</v>
      </c>
      <c r="R16" s="48">
        <f t="shared" si="5"/>
        <v>-3</v>
      </c>
      <c r="S16" s="67">
        <f t="shared" si="6"/>
        <v>27.915869980879542</v>
      </c>
      <c r="T16" s="66">
        <f t="shared" si="6"/>
        <v>72.084130019120465</v>
      </c>
      <c r="U16" s="65">
        <f t="shared" si="6"/>
        <v>0</v>
      </c>
      <c r="V16" s="66">
        <f t="shared" si="6"/>
        <v>0</v>
      </c>
      <c r="W16" s="66">
        <f t="shared" si="6"/>
        <v>0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</v>
      </c>
      <c r="AC16" s="48">
        <f t="shared" si="8"/>
        <v>-3</v>
      </c>
      <c r="AD16" s="67">
        <f t="shared" si="11"/>
        <v>27.915869980879542</v>
      </c>
      <c r="AE16" s="66">
        <f t="shared" si="12"/>
        <v>72.084130019120465</v>
      </c>
      <c r="AF16" s="65">
        <f t="shared" si="12"/>
        <v>0</v>
      </c>
      <c r="AG16" s="67">
        <f t="shared" si="12"/>
        <v>0</v>
      </c>
      <c r="AH16" s="66">
        <f t="shared" si="12"/>
        <v>0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100</v>
      </c>
    </row>
    <row r="17" spans="1:38" x14ac:dyDescent="0.35">
      <c r="A17" s="71" t="s">
        <v>60</v>
      </c>
      <c r="B17" s="57">
        <v>-2.5</v>
      </c>
      <c r="C17" s="62">
        <v>18.226186688991213</v>
      </c>
      <c r="D17" s="55">
        <f t="shared" si="2"/>
        <v>4.276551859278066</v>
      </c>
      <c r="E17" s="54">
        <f>SUM(D6:D17)</f>
        <v>5.5245655813563648</v>
      </c>
      <c r="G17" s="48">
        <f t="shared" si="3"/>
        <v>-2.5</v>
      </c>
      <c r="H17" s="61">
        <v>6.1860401841774806</v>
      </c>
      <c r="I17" s="60">
        <v>10.249715362076183</v>
      </c>
      <c r="J17" s="59">
        <v>0</v>
      </c>
      <c r="K17" s="60">
        <v>0</v>
      </c>
      <c r="L17" s="60">
        <v>1.0561532021766431</v>
      </c>
      <c r="M17" s="60">
        <v>0</v>
      </c>
      <c r="N17" s="60">
        <v>0.73427794056090423</v>
      </c>
      <c r="O17" s="59">
        <v>0</v>
      </c>
      <c r="P17" s="50">
        <f t="shared" si="4"/>
        <v>18.226186688991209</v>
      </c>
      <c r="R17" s="48">
        <f t="shared" si="5"/>
        <v>-2.5</v>
      </c>
      <c r="S17" s="67">
        <f t="shared" si="6"/>
        <v>33.940397350993379</v>
      </c>
      <c r="T17" s="66">
        <f t="shared" si="6"/>
        <v>56.236203090507729</v>
      </c>
      <c r="U17" s="65">
        <f t="shared" si="6"/>
        <v>0</v>
      </c>
      <c r="V17" s="66">
        <f t="shared" si="6"/>
        <v>0</v>
      </c>
      <c r="W17" s="66">
        <f t="shared" si="6"/>
        <v>5.7947019867549674</v>
      </c>
      <c r="X17" s="66">
        <f t="shared" si="6"/>
        <v>0</v>
      </c>
      <c r="Y17" s="66">
        <f t="shared" si="6"/>
        <v>4.0286975717439297</v>
      </c>
      <c r="Z17" s="65">
        <f t="shared" si="6"/>
        <v>0</v>
      </c>
      <c r="AA17" s="50">
        <f t="shared" si="7"/>
        <v>100.00000000000001</v>
      </c>
      <c r="AC17" s="48">
        <f t="shared" si="8"/>
        <v>-2.5</v>
      </c>
      <c r="AD17" s="67">
        <f t="shared" si="11"/>
        <v>33.940397350993372</v>
      </c>
      <c r="AE17" s="66">
        <f t="shared" si="12"/>
        <v>56.236203090507729</v>
      </c>
      <c r="AF17" s="65">
        <f t="shared" si="12"/>
        <v>0</v>
      </c>
      <c r="AG17" s="67">
        <f t="shared" si="12"/>
        <v>0</v>
      </c>
      <c r="AH17" s="66">
        <f t="shared" si="12"/>
        <v>5.7947019867549665</v>
      </c>
      <c r="AI17" s="66">
        <v>0</v>
      </c>
      <c r="AJ17" s="66">
        <f t="shared" si="13"/>
        <v>4.0286975717439297</v>
      </c>
      <c r="AK17" s="65">
        <f t="shared" si="13"/>
        <v>0</v>
      </c>
      <c r="AL17" s="64">
        <f t="shared" si="10"/>
        <v>100.00000000000001</v>
      </c>
    </row>
    <row r="18" spans="1:38" x14ac:dyDescent="0.35">
      <c r="A18" s="58" t="s">
        <v>59</v>
      </c>
      <c r="B18" s="57">
        <v>-2</v>
      </c>
      <c r="C18" s="62">
        <v>22.481201629327899</v>
      </c>
      <c r="D18" s="55">
        <f t="shared" si="2"/>
        <v>5.2749390899621362</v>
      </c>
      <c r="E18" s="54">
        <f>SUM(D6:D18)</f>
        <v>10.799504671318502</v>
      </c>
      <c r="G18" s="48">
        <f t="shared" si="3"/>
        <v>-2</v>
      </c>
      <c r="H18" s="61">
        <v>2.5302647657841142</v>
      </c>
      <c r="I18" s="60">
        <v>16.456761710794297</v>
      </c>
      <c r="J18" s="59">
        <v>0.15061099796334013</v>
      </c>
      <c r="K18" s="60">
        <v>0.26105906313645622</v>
      </c>
      <c r="L18" s="60">
        <v>0.90366598778004081</v>
      </c>
      <c r="M18" s="60">
        <v>0</v>
      </c>
      <c r="N18" s="60">
        <v>2.1788391038696537</v>
      </c>
      <c r="O18" s="59">
        <v>0</v>
      </c>
      <c r="P18" s="50">
        <f t="shared" si="4"/>
        <v>22.481201629327902</v>
      </c>
      <c r="R18" s="48">
        <f t="shared" si="5"/>
        <v>-2</v>
      </c>
      <c r="S18" s="67">
        <f t="shared" si="6"/>
        <v>11.25502456453774</v>
      </c>
      <c r="T18" s="66">
        <f t="shared" si="6"/>
        <v>73.202322465386331</v>
      </c>
      <c r="U18" s="65">
        <f t="shared" si="6"/>
        <v>0.66994193836534166</v>
      </c>
      <c r="V18" s="66">
        <f t="shared" si="6"/>
        <v>1.1612326931665924</v>
      </c>
      <c r="W18" s="66">
        <f t="shared" si="6"/>
        <v>4.0196516301920502</v>
      </c>
      <c r="X18" s="66">
        <f t="shared" si="6"/>
        <v>0</v>
      </c>
      <c r="Y18" s="66">
        <f t="shared" si="6"/>
        <v>9.6918267083519432</v>
      </c>
      <c r="Z18" s="65">
        <f t="shared" si="6"/>
        <v>0</v>
      </c>
      <c r="AA18" s="50">
        <f t="shared" si="7"/>
        <v>99.999999999999986</v>
      </c>
      <c r="AC18" s="48">
        <f t="shared" si="8"/>
        <v>-2</v>
      </c>
      <c r="AD18" s="67">
        <f t="shared" si="11"/>
        <v>11.25502456453774</v>
      </c>
      <c r="AE18" s="66">
        <f t="shared" si="12"/>
        <v>73.202322465386345</v>
      </c>
      <c r="AF18" s="65">
        <f t="shared" si="12"/>
        <v>0.66994193836534177</v>
      </c>
      <c r="AG18" s="67">
        <f t="shared" si="12"/>
        <v>1.1612326931665924</v>
      </c>
      <c r="AH18" s="66">
        <f t="shared" si="12"/>
        <v>4.0196516301920511</v>
      </c>
      <c r="AI18" s="66">
        <v>0</v>
      </c>
      <c r="AJ18" s="66">
        <f t="shared" si="13"/>
        <v>9.6918267083519449</v>
      </c>
      <c r="AK18" s="65">
        <f t="shared" si="13"/>
        <v>0</v>
      </c>
      <c r="AL18" s="64">
        <f t="shared" si="10"/>
        <v>100.00000000000001</v>
      </c>
    </row>
    <row r="19" spans="1:38" x14ac:dyDescent="0.35">
      <c r="A19" s="58" t="s">
        <v>58</v>
      </c>
      <c r="B19" s="57">
        <v>-1.5</v>
      </c>
      <c r="C19" s="62">
        <v>34.183815217391306</v>
      </c>
      <c r="D19" s="55">
        <f t="shared" si="2"/>
        <v>8.0208142832999769</v>
      </c>
      <c r="E19" s="54">
        <f>SUM(D6:D19)</f>
        <v>18.820318954618479</v>
      </c>
      <c r="G19" s="48">
        <f t="shared" si="3"/>
        <v>-1.5</v>
      </c>
      <c r="H19" s="61">
        <v>2.1793695652173914</v>
      </c>
      <c r="I19" s="60">
        <v>27.363195652173914</v>
      </c>
      <c r="J19" s="59">
        <v>0.40358695652173915</v>
      </c>
      <c r="K19" s="60">
        <v>1.4529130434782607</v>
      </c>
      <c r="L19" s="60">
        <v>1.1300434782608697</v>
      </c>
      <c r="M19" s="60">
        <v>0</v>
      </c>
      <c r="N19" s="60">
        <v>1.6547065217391304</v>
      </c>
      <c r="O19" s="59">
        <v>0</v>
      </c>
      <c r="P19" s="50">
        <f t="shared" si="4"/>
        <v>34.183815217391306</v>
      </c>
      <c r="R19" s="48">
        <f t="shared" si="5"/>
        <v>-1.5</v>
      </c>
      <c r="S19" s="67">
        <f t="shared" si="6"/>
        <v>6.3754427390791033</v>
      </c>
      <c r="T19" s="66">
        <f t="shared" si="6"/>
        <v>80.047225501770953</v>
      </c>
      <c r="U19" s="65">
        <f t="shared" si="6"/>
        <v>1.1806375442739079</v>
      </c>
      <c r="V19" s="66">
        <f t="shared" si="6"/>
        <v>4.2502951593860674</v>
      </c>
      <c r="W19" s="66">
        <f t="shared" si="6"/>
        <v>3.3057851239669422</v>
      </c>
      <c r="X19" s="66">
        <f t="shared" si="6"/>
        <v>0</v>
      </c>
      <c r="Y19" s="66">
        <f t="shared" si="6"/>
        <v>4.8406139315230217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6.3754427390791033</v>
      </c>
      <c r="AE19" s="66">
        <f t="shared" si="12"/>
        <v>80.047225501770953</v>
      </c>
      <c r="AF19" s="65">
        <f t="shared" si="12"/>
        <v>1.1806375442739079</v>
      </c>
      <c r="AG19" s="67">
        <f t="shared" si="12"/>
        <v>4.2502951593860674</v>
      </c>
      <c r="AH19" s="66">
        <f t="shared" si="12"/>
        <v>3.3057851239669422</v>
      </c>
      <c r="AI19" s="66">
        <v>0</v>
      </c>
      <c r="AJ19" s="66">
        <f t="shared" si="13"/>
        <v>4.8406139315230217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40.652675521821635</v>
      </c>
      <c r="D20" s="55">
        <f t="shared" si="2"/>
        <v>9.5386532605025511</v>
      </c>
      <c r="E20" s="54">
        <f>SUM(D6:D20)</f>
        <v>28.358972215121028</v>
      </c>
      <c r="G20" s="48">
        <f t="shared" si="3"/>
        <v>-1</v>
      </c>
      <c r="H20" s="61">
        <v>0.57142314990512344</v>
      </c>
      <c r="I20" s="60">
        <v>36.203738140417457</v>
      </c>
      <c r="J20" s="59">
        <v>0.28571157495256172</v>
      </c>
      <c r="K20" s="60">
        <v>0.89795066413662239</v>
      </c>
      <c r="L20" s="60">
        <v>1.7959013282732448</v>
      </c>
      <c r="M20" s="60">
        <v>0</v>
      </c>
      <c r="N20" s="60">
        <v>0.89795066413662239</v>
      </c>
      <c r="O20" s="59">
        <v>0</v>
      </c>
      <c r="P20" s="50">
        <f t="shared" si="4"/>
        <v>40.652675521821635</v>
      </c>
      <c r="R20" s="48">
        <f t="shared" si="5"/>
        <v>-1</v>
      </c>
      <c r="S20" s="67">
        <f t="shared" si="6"/>
        <v>1.4056224899598395</v>
      </c>
      <c r="T20" s="66">
        <f t="shared" si="6"/>
        <v>89.056224899598391</v>
      </c>
      <c r="U20" s="65">
        <f t="shared" si="6"/>
        <v>0.70281124497991976</v>
      </c>
      <c r="V20" s="66">
        <f t="shared" si="6"/>
        <v>2.2088353413654618</v>
      </c>
      <c r="W20" s="66">
        <f t="shared" si="6"/>
        <v>4.4176706827309236</v>
      </c>
      <c r="X20" s="66">
        <f t="shared" si="6"/>
        <v>0</v>
      </c>
      <c r="Y20" s="66">
        <f t="shared" si="6"/>
        <v>2.2088353413654618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1.4056224899598397</v>
      </c>
      <c r="AE20" s="66">
        <f t="shared" si="12"/>
        <v>89.056224899598377</v>
      </c>
      <c r="AF20" s="65">
        <f t="shared" si="12"/>
        <v>0.70281124497991987</v>
      </c>
      <c r="AG20" s="67">
        <f t="shared" si="12"/>
        <v>2.2088353413654618</v>
      </c>
      <c r="AH20" s="66">
        <f t="shared" si="12"/>
        <v>4.4176706827309236</v>
      </c>
      <c r="AI20" s="66">
        <v>0</v>
      </c>
      <c r="AJ20" s="66">
        <f t="shared" si="13"/>
        <v>2.2088353413654618</v>
      </c>
      <c r="AK20" s="65">
        <f t="shared" si="13"/>
        <v>0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62">
        <v>35.25606407322654</v>
      </c>
      <c r="D21" s="55">
        <f t="shared" si="2"/>
        <v>8.2724043671873897</v>
      </c>
      <c r="E21" s="54">
        <f>SUM(D6:D21)</f>
        <v>36.63137658230842</v>
      </c>
      <c r="G21" s="70">
        <f t="shared" si="3"/>
        <v>-0.5</v>
      </c>
      <c r="H21" s="53">
        <v>8.1990846681922191E-2</v>
      </c>
      <c r="I21" s="52">
        <v>32.386384439359269</v>
      </c>
      <c r="J21" s="51">
        <v>8.1990846681922191E-2</v>
      </c>
      <c r="K21" s="52">
        <v>1.5578260869565217</v>
      </c>
      <c r="L21" s="52">
        <v>1.1478718535469108</v>
      </c>
      <c r="M21" s="60">
        <v>0</v>
      </c>
      <c r="N21" s="52">
        <v>0</v>
      </c>
      <c r="O21" s="51">
        <v>0</v>
      </c>
      <c r="P21" s="69">
        <f t="shared" si="4"/>
        <v>35.256064073226554</v>
      </c>
      <c r="Q21" s="68"/>
      <c r="R21" s="48">
        <f t="shared" si="5"/>
        <v>-0.5</v>
      </c>
      <c r="S21" s="67">
        <f t="shared" si="6"/>
        <v>0.23255813953488363</v>
      </c>
      <c r="T21" s="66">
        <f t="shared" si="6"/>
        <v>91.860465116279045</v>
      </c>
      <c r="U21" s="65">
        <f t="shared" si="6"/>
        <v>0.23255813953488363</v>
      </c>
      <c r="V21" s="66">
        <f t="shared" si="6"/>
        <v>4.4186046511627888</v>
      </c>
      <c r="W21" s="66">
        <f t="shared" si="6"/>
        <v>3.2558139534883712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99.999999999999986</v>
      </c>
      <c r="AC21" s="48">
        <f t="shared" si="8"/>
        <v>-0.5</v>
      </c>
      <c r="AD21" s="67">
        <f t="shared" si="11"/>
        <v>0.23255813953488366</v>
      </c>
      <c r="AE21" s="66">
        <f t="shared" si="12"/>
        <v>91.860465116279059</v>
      </c>
      <c r="AF21" s="65">
        <f t="shared" si="12"/>
        <v>0.23255813953488366</v>
      </c>
      <c r="AG21" s="67">
        <f t="shared" si="12"/>
        <v>4.4186046511627897</v>
      </c>
      <c r="AH21" s="66">
        <f t="shared" si="12"/>
        <v>3.2558139534883717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100</v>
      </c>
    </row>
    <row r="22" spans="1:38" x14ac:dyDescent="0.35">
      <c r="A22" s="58" t="s">
        <v>55</v>
      </c>
      <c r="B22" s="57">
        <v>0</v>
      </c>
      <c r="C22" s="62">
        <v>27.91</v>
      </c>
      <c r="D22" s="55">
        <f t="shared" si="2"/>
        <v>6.5487402510007477</v>
      </c>
      <c r="E22" s="54">
        <f>SUM(D6:D22)</f>
        <v>43.180116833309171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20.76</v>
      </c>
      <c r="D23" s="55">
        <f t="shared" si="2"/>
        <v>4.8710801723674511</v>
      </c>
      <c r="E23" s="54">
        <f>SUM(D6:D23)</f>
        <v>48.05119700567662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15.19</v>
      </c>
      <c r="D24" s="55">
        <f t="shared" si="2"/>
        <v>3.5641477754461257</v>
      </c>
      <c r="E24" s="54">
        <f>SUM(D6:D24)</f>
        <v>51.615344781122744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12.53</v>
      </c>
      <c r="D25" s="55">
        <f t="shared" si="2"/>
        <v>2.9400112986398916</v>
      </c>
      <c r="E25" s="54">
        <f>SUM(D6:D25)</f>
        <v>54.555356079762632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12.27</v>
      </c>
      <c r="D26" s="55">
        <f t="shared" si="2"/>
        <v>2.8790054775986809</v>
      </c>
      <c r="E26" s="54">
        <f>SUM(D6:D26)</f>
        <v>57.434361557361314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13.06</v>
      </c>
      <c r="D27" s="55">
        <f t="shared" si="2"/>
        <v>3.0643693184546681</v>
      </c>
      <c r="E27" s="54">
        <f>SUM(D7:D27)</f>
        <v>60.49873087581598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16.78</v>
      </c>
      <c r="D28" s="55">
        <f t="shared" si="2"/>
        <v>3.9372218348904537</v>
      </c>
      <c r="E28" s="54">
        <f>SUM(D7:D28)</f>
        <v>64.435952710706431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25.49</v>
      </c>
      <c r="D29" s="55">
        <f t="shared" si="2"/>
        <v>5.9809168397710168</v>
      </c>
      <c r="E29" s="54">
        <f>SUM(D7:D29)</f>
        <v>70.416869550477443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25.82</v>
      </c>
      <c r="D30" s="55">
        <f t="shared" si="2"/>
        <v>6.0583473049387075</v>
      </c>
      <c r="E30" s="54">
        <f>SUM(D7:D30)</f>
        <v>76.47521685541615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>
        <v>4.5</v>
      </c>
      <c r="C31" s="56">
        <v>100.26</v>
      </c>
      <c r="D31" s="55">
        <f t="shared" si="2"/>
        <v>23.524783144583843</v>
      </c>
      <c r="E31" s="54">
        <f>SUM(D7:D31)</f>
        <v>100</v>
      </c>
      <c r="G31" s="48">
        <f t="shared" si="3"/>
        <v>4.5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>
        <f t="shared" si="5"/>
        <v>4.5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>
        <f t="shared" si="8"/>
        <v>4.5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>
        <v>5</v>
      </c>
      <c r="C32" s="56">
        <v>0</v>
      </c>
      <c r="D32" s="55">
        <f t="shared" si="2"/>
        <v>0</v>
      </c>
      <c r="E32" s="54">
        <f>SUM(D7:D32)</f>
        <v>100</v>
      </c>
      <c r="G32" s="48">
        <f t="shared" si="3"/>
        <v>5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5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5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 t="s">
        <v>43</v>
      </c>
      <c r="C33" s="41">
        <v>0</v>
      </c>
      <c r="D33" s="40">
        <f t="shared" si="2"/>
        <v>0</v>
      </c>
      <c r="E33" s="39">
        <f>SUM(D7:D33)</f>
        <v>100</v>
      </c>
      <c r="G33" s="33" t="str">
        <f t="shared" si="3"/>
        <v>&gt;6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 t="str">
        <f t="shared" si="5"/>
        <v>&gt;6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 t="str">
        <f t="shared" si="8"/>
        <v>&gt;6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13.033904375788696</v>
      </c>
      <c r="I34">
        <f t="shared" ref="I34:O34" si="14">SUM(I7:I33)</f>
        <v>126.49387462493442</v>
      </c>
      <c r="J34">
        <f t="shared" si="14"/>
        <v>0.92190037611956321</v>
      </c>
      <c r="K34">
        <f t="shared" si="14"/>
        <v>4.1697488577078605</v>
      </c>
      <c r="L34">
        <f t="shared" si="14"/>
        <v>6.033635850037709</v>
      </c>
      <c r="M34">
        <f t="shared" si="14"/>
        <v>0</v>
      </c>
      <c r="N34">
        <f t="shared" si="14"/>
        <v>5.4657742303063106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56" spans="11:11" x14ac:dyDescent="0.35">
      <c r="K56" s="115"/>
    </row>
    <row r="57" spans="11:11" x14ac:dyDescent="0.35">
      <c r="K57" s="115"/>
    </row>
    <row r="58" spans="11:11" x14ac:dyDescent="0.35">
      <c r="K58" s="115"/>
    </row>
    <row r="59" spans="11:11" x14ac:dyDescent="0.35">
      <c r="K59" s="115"/>
    </row>
    <row r="60" spans="11:11" x14ac:dyDescent="0.35">
      <c r="K60" s="115"/>
    </row>
    <row r="61" spans="11:11" x14ac:dyDescent="0.35">
      <c r="K61" s="115"/>
    </row>
    <row r="62" spans="11:11" x14ac:dyDescent="0.35">
      <c r="K62" s="115"/>
    </row>
    <row r="63" spans="11:11" x14ac:dyDescent="0.35">
      <c r="K63" s="115"/>
    </row>
    <row r="64" spans="11:11" x14ac:dyDescent="0.35">
      <c r="K64" s="115"/>
    </row>
    <row r="65" spans="1:16" x14ac:dyDescent="0.35">
      <c r="K65" s="115"/>
    </row>
    <row r="66" spans="1:16" x14ac:dyDescent="0.35">
      <c r="K66" s="115"/>
    </row>
    <row r="67" spans="1:16" x14ac:dyDescent="0.35">
      <c r="A67" s="5" t="s">
        <v>27</v>
      </c>
      <c r="B67" s="26"/>
      <c r="C67" s="2"/>
      <c r="D67" s="2"/>
      <c r="K67" s="115"/>
    </row>
    <row r="68" spans="1:16" x14ac:dyDescent="0.35">
      <c r="A68" s="25" t="s">
        <v>42</v>
      </c>
      <c r="B68" s="25"/>
      <c r="C68" s="2"/>
      <c r="D68" s="2"/>
      <c r="K68" s="115"/>
    </row>
    <row r="69" spans="1:16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-2.5613304361337637</v>
      </c>
      <c r="D69" s="2"/>
      <c r="K69" s="115"/>
    </row>
    <row r="70" spans="1:16" x14ac:dyDescent="0.35">
      <c r="A70" s="24" t="s">
        <v>41</v>
      </c>
      <c r="B70" s="23">
        <v>16</v>
      </c>
      <c r="C70" s="18">
        <f t="shared" si="15"/>
        <v>-1.6758125082443702</v>
      </c>
      <c r="D70" s="2"/>
      <c r="K70" s="115"/>
    </row>
    <row r="71" spans="1:16" x14ac:dyDescent="0.35">
      <c r="A71" s="24" t="s">
        <v>41</v>
      </c>
      <c r="B71" s="23">
        <v>25</v>
      </c>
      <c r="C71" s="18">
        <f t="shared" si="15"/>
        <v>-1.1760716174174077</v>
      </c>
      <c r="D71" s="2"/>
      <c r="P71">
        <v>4</v>
      </c>
    </row>
    <row r="72" spans="1:16" x14ac:dyDescent="0.35">
      <c r="A72" s="24" t="s">
        <v>41</v>
      </c>
      <c r="B72" s="23">
        <v>50</v>
      </c>
      <c r="C72" s="18">
        <f t="shared" si="15"/>
        <v>0.7733897578193778</v>
      </c>
      <c r="D72" s="2"/>
    </row>
    <row r="73" spans="1:16" x14ac:dyDescent="0.35">
      <c r="A73" s="24" t="s">
        <v>41</v>
      </c>
      <c r="B73" s="23">
        <v>75</v>
      </c>
      <c r="C73" s="18">
        <f t="shared" si="15"/>
        <v>3.8782492335646088</v>
      </c>
      <c r="D73" s="2"/>
    </row>
    <row r="74" spans="1:16" x14ac:dyDescent="0.35">
      <c r="A74" s="24" t="s">
        <v>41</v>
      </c>
      <c r="B74" s="23">
        <v>84</v>
      </c>
      <c r="C74" s="18">
        <f t="shared" si="15"/>
        <v>4.1599331032795579</v>
      </c>
      <c r="D74" s="2"/>
    </row>
    <row r="75" spans="1:16" x14ac:dyDescent="0.35">
      <c r="A75" s="24" t="s">
        <v>41</v>
      </c>
      <c r="B75" s="23">
        <v>95</v>
      </c>
      <c r="C75" s="18">
        <f t="shared" si="15"/>
        <v>4.3937290947748622</v>
      </c>
      <c r="D75" s="2"/>
    </row>
    <row r="76" spans="1:16" x14ac:dyDescent="0.35">
      <c r="A76" s="18"/>
      <c r="B76" s="22"/>
      <c r="C76" s="2"/>
      <c r="D76" s="2"/>
    </row>
    <row r="77" spans="1:16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28.358972215121028</v>
      </c>
    </row>
    <row r="78" spans="1:16" x14ac:dyDescent="0.35">
      <c r="A78" s="20" t="s">
        <v>39</v>
      </c>
      <c r="B78">
        <f>SUM(C11:C20)/SUM(C7:C33)</f>
        <v>0.28358972215121031</v>
      </c>
      <c r="D78" s="19" t="s">
        <v>6</v>
      </c>
      <c r="E78" s="18">
        <f>SUM($D$21:$D$30)</f>
        <v>48.116244640295136</v>
      </c>
    </row>
    <row r="79" spans="1:16" x14ac:dyDescent="0.35">
      <c r="A79" s="20" t="s">
        <v>38</v>
      </c>
      <c r="B79">
        <f>SUM(C21:C33)/SUM(C7:C33)</f>
        <v>0.71641027784878974</v>
      </c>
      <c r="D79" s="19" t="s">
        <v>5</v>
      </c>
      <c r="E79" s="18">
        <f>SUM($D$31:$D$33)</f>
        <v>23.524783144583843</v>
      </c>
    </row>
    <row r="80" spans="1:16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89.963313135569891</v>
      </c>
      <c r="D81" s="16" t="s">
        <v>4</v>
      </c>
      <c r="E81">
        <f>100*SUM(H7:J33)/SUM(P7:P33)</f>
        <v>89.963313135569891</v>
      </c>
      <c r="G81" s="17" t="s">
        <v>2</v>
      </c>
      <c r="H81">
        <f>100*SUM(H7:H33)/(SUM(P7:P33)-SUM(M7:N33))</f>
        <v>8.6516025777414356</v>
      </c>
    </row>
    <row r="82" spans="1:8" x14ac:dyDescent="0.35">
      <c r="A82" s="16" t="s">
        <v>0</v>
      </c>
      <c r="B82">
        <f>100*SUM(K7:L33)/SUM(P7:P33)</f>
        <v>6.5356524669784912</v>
      </c>
      <c r="D82" s="16" t="s">
        <v>0</v>
      </c>
      <c r="E82">
        <f>100*SUM(K7:L33)/SUM(P7:P33)</f>
        <v>6.5356524669784912</v>
      </c>
      <c r="G82" s="17" t="s">
        <v>1</v>
      </c>
      <c r="H82">
        <f>100*SUM(I7:J33)/(SUM(P7:P33)-SUM(M7:N33))</f>
        <v>84.57562796699105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3.5010343974516021</v>
      </c>
      <c r="G83" s="17" t="s">
        <v>0</v>
      </c>
      <c r="H83">
        <f>100*SUM(K7:L33)/(SUM(P7:P33)-SUM(M7:N33))</f>
        <v>6.7727694552675022</v>
      </c>
    </row>
    <row r="85" spans="1:8" x14ac:dyDescent="0.35">
      <c r="A85" s="16" t="s">
        <v>36</v>
      </c>
      <c r="B85" s="2"/>
      <c r="C85" s="2"/>
      <c r="D85" s="13">
        <f>(C70+C74+C72)/3</f>
        <v>1.0858367842848551</v>
      </c>
    </row>
    <row r="86" spans="1:8" x14ac:dyDescent="0.35">
      <c r="A86" s="14" t="s">
        <v>35</v>
      </c>
      <c r="B86" s="14"/>
      <c r="C86" s="14"/>
      <c r="D86" s="7">
        <f>C72</f>
        <v>0.7733897578193778</v>
      </c>
    </row>
    <row r="87" spans="1:8" x14ac:dyDescent="0.35">
      <c r="A87" s="14" t="s">
        <v>34</v>
      </c>
      <c r="B87" s="14"/>
      <c r="C87" s="14"/>
      <c r="D87" s="7">
        <f>(C74-C70)/2</f>
        <v>2.9178728057619638</v>
      </c>
    </row>
    <row r="88" spans="1:8" x14ac:dyDescent="0.35">
      <c r="A88" s="15" t="s">
        <v>33</v>
      </c>
      <c r="B88" s="14"/>
      <c r="C88" s="14"/>
      <c r="D88" s="13">
        <f>(C74+C70-D86)/D87</f>
        <v>0.5862938349600455</v>
      </c>
    </row>
    <row r="89" spans="1:8" x14ac:dyDescent="0.35">
      <c r="A89" s="3" t="s">
        <v>32</v>
      </c>
      <c r="B89" s="12"/>
      <c r="C89" s="11"/>
      <c r="D89" s="7">
        <f>((C74-C70)/4)+((C75-C69)/6.6)</f>
        <v>2.5127333015035012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0.10084350192002202</v>
      </c>
    </row>
    <row r="91" spans="1:8" x14ac:dyDescent="0.35">
      <c r="A91" s="3" t="s">
        <v>30</v>
      </c>
      <c r="B91" s="9"/>
      <c r="C91" s="8"/>
      <c r="D91" s="7">
        <f>(C74-C69)/(2.44*(C73-C71))</f>
        <v>0.54500224380143769</v>
      </c>
    </row>
    <row r="92" spans="1:8" x14ac:dyDescent="0.35">
      <c r="A92" s="6" t="s">
        <v>29</v>
      </c>
      <c r="B92" s="6"/>
      <c r="C92" s="5"/>
      <c r="D92" s="7">
        <f>(C70+C72+C74)/3</f>
        <v>1.0858367842848551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1.2420602975175938</v>
      </c>
    </row>
    <row r="95" spans="1:8" x14ac:dyDescent="0.35">
      <c r="A95" s="2" t="s">
        <v>9</v>
      </c>
      <c r="B95" s="2"/>
      <c r="C95" s="2"/>
      <c r="D95" s="1">
        <f>100-E23</f>
        <v>51.94880299432338</v>
      </c>
    </row>
    <row r="96" spans="1:8" x14ac:dyDescent="0.35">
      <c r="A96" s="2" t="s">
        <v>8</v>
      </c>
      <c r="B96" s="2"/>
      <c r="C96" s="2"/>
      <c r="D96" s="1">
        <f>100-E30</f>
        <v>23.52478314458385</v>
      </c>
    </row>
    <row r="98" spans="1:3" x14ac:dyDescent="0.35">
      <c r="A98" s="17" t="s">
        <v>108</v>
      </c>
      <c r="C98" t="str">
        <f>IF(SUM(M7:N33)&gt;0,"Mixed","No Mixed")</f>
        <v>Mixed</v>
      </c>
    </row>
    <row r="99" spans="1:3" x14ac:dyDescent="0.35">
      <c r="A99" s="17" t="s">
        <v>109</v>
      </c>
      <c r="C99" t="str">
        <f>IF(SUM(J7:J33)&gt;0,"Obsidian","No obsidian")</f>
        <v>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L99"/>
  <sheetViews>
    <sheetView zoomScale="63" zoomScaleNormal="100" workbookViewId="0">
      <selection activeCell="K2" sqref="K2:O2"/>
    </sheetView>
  </sheetViews>
  <sheetFormatPr baseColWidth="10" defaultRowHeight="14.5" x14ac:dyDescent="0.35"/>
  <cols>
    <col min="1" max="1" width="18.81640625" bestFit="1" customWidth="1"/>
    <col min="4" max="4" width="16.81640625" bestFit="1" customWidth="1"/>
    <col min="7" max="7" width="14.1796875" bestFit="1" customWidth="1"/>
    <col min="18" max="18" width="14.1796875" bestFit="1" customWidth="1"/>
    <col min="23" max="23" width="11.453125" customWidth="1"/>
  </cols>
  <sheetData>
    <row r="1" spans="1:38" ht="15" thickBot="1" x14ac:dyDescent="0.4">
      <c r="A1" s="111"/>
      <c r="F1" s="110"/>
    </row>
    <row r="2" spans="1:38" ht="15" thickBot="1" x14ac:dyDescent="0.4">
      <c r="A2" s="166" t="s">
        <v>91</v>
      </c>
      <c r="B2" s="167"/>
      <c r="C2" s="167"/>
      <c r="D2" s="168" t="str">
        <f ca="1">RIGHT(CELL("nomfichier",A1),LEN(CELL("nomfichier",A1))-FIND("]",CELL("nomfichier",A1)))</f>
        <v>MAY210715_10</v>
      </c>
      <c r="E2" s="169"/>
      <c r="G2" s="109" t="s">
        <v>90</v>
      </c>
      <c r="H2" s="108" t="str">
        <f ca="1">D2</f>
        <v>MAY210715_10</v>
      </c>
      <c r="I2" s="108"/>
      <c r="J2" s="107"/>
      <c r="K2" s="170"/>
      <c r="L2" s="171"/>
      <c r="M2" s="171"/>
      <c r="N2" s="171"/>
      <c r="O2" s="172"/>
    </row>
    <row r="3" spans="1:38" ht="15" thickBot="1" x14ac:dyDescent="0.4">
      <c r="A3" s="106"/>
      <c r="B3" s="105"/>
      <c r="C3" s="105"/>
      <c r="D3" s="105"/>
      <c r="E3" s="104"/>
      <c r="G3" s="103"/>
      <c r="H3" s="163" t="s">
        <v>88</v>
      </c>
      <c r="I3" s="164"/>
      <c r="J3" s="165"/>
      <c r="K3" s="163" t="s">
        <v>87</v>
      </c>
      <c r="L3" s="164"/>
      <c r="M3" s="164"/>
      <c r="N3" s="164"/>
      <c r="O3" s="165"/>
      <c r="S3" s="163" t="s">
        <v>88</v>
      </c>
      <c r="T3" s="164"/>
      <c r="U3" s="165"/>
      <c r="V3" s="163" t="s">
        <v>87</v>
      </c>
      <c r="W3" s="164"/>
      <c r="X3" s="164"/>
      <c r="Y3" s="164"/>
      <c r="Z3" s="165"/>
      <c r="AD3" s="163" t="s">
        <v>88</v>
      </c>
      <c r="AE3" s="164"/>
      <c r="AF3" s="165"/>
      <c r="AG3" s="163" t="s">
        <v>87</v>
      </c>
      <c r="AH3" s="164"/>
      <c r="AI3" s="164"/>
      <c r="AJ3" s="164"/>
      <c r="AK3" s="165"/>
    </row>
    <row r="4" spans="1:38" ht="15" thickBot="1" x14ac:dyDescent="0.4">
      <c r="A4" s="102" t="s">
        <v>86</v>
      </c>
      <c r="B4" s="101">
        <f>SUM(C7:C33)</f>
        <v>1145.5100000000002</v>
      </c>
      <c r="C4" s="100"/>
      <c r="D4" s="99"/>
      <c r="E4" s="98"/>
      <c r="G4" s="97" t="s">
        <v>85</v>
      </c>
      <c r="H4" s="96" t="s">
        <v>84</v>
      </c>
      <c r="I4" s="95" t="s">
        <v>83</v>
      </c>
      <c r="J4" s="94" t="s">
        <v>82</v>
      </c>
      <c r="K4" s="96" t="s">
        <v>81</v>
      </c>
      <c r="L4" s="95" t="s">
        <v>80</v>
      </c>
      <c r="M4" s="95" t="s">
        <v>79</v>
      </c>
      <c r="N4" s="95" t="s">
        <v>78</v>
      </c>
      <c r="O4" s="94" t="s">
        <v>77</v>
      </c>
      <c r="P4" s="94" t="s">
        <v>76</v>
      </c>
      <c r="R4" s="97" t="str">
        <f t="shared" ref="R4:Z4" si="0">G4</f>
        <v>Grain size (phi)</v>
      </c>
      <c r="S4" s="95" t="str">
        <f t="shared" si="0"/>
        <v>Pumices</v>
      </c>
      <c r="T4" s="95" t="str">
        <f t="shared" si="0"/>
        <v>Dense juveniles</v>
      </c>
      <c r="U4" s="95" t="str">
        <f t="shared" si="0"/>
        <v>Obsidian</v>
      </c>
      <c r="V4" s="96" t="str">
        <f t="shared" si="0"/>
        <v>Coral fragments</v>
      </c>
      <c r="W4" s="95" t="str">
        <f t="shared" si="0"/>
        <v>Mafic clasts</v>
      </c>
      <c r="X4" s="95" t="str">
        <f t="shared" si="0"/>
        <v>Aggregate</v>
      </c>
      <c r="Y4" s="95" t="str">
        <f t="shared" si="0"/>
        <v>Accretionnary lapilli</v>
      </c>
      <c r="Z4" s="94" t="str">
        <f t="shared" si="0"/>
        <v>Crystals</v>
      </c>
      <c r="AA4" s="94" t="s">
        <v>76</v>
      </c>
      <c r="AC4" s="97" t="str">
        <f t="shared" ref="AC4:AK4" si="1">R4</f>
        <v>Grain size (phi)</v>
      </c>
      <c r="AD4" s="95" t="str">
        <f t="shared" si="1"/>
        <v>Pumices</v>
      </c>
      <c r="AE4" s="95" t="str">
        <f t="shared" si="1"/>
        <v>Dense juveniles</v>
      </c>
      <c r="AF4" s="95" t="str">
        <f t="shared" si="1"/>
        <v>Obsidian</v>
      </c>
      <c r="AG4" s="96" t="str">
        <f t="shared" si="1"/>
        <v>Coral fragments</v>
      </c>
      <c r="AH4" s="95" t="str">
        <f t="shared" si="1"/>
        <v>Mafic clasts</v>
      </c>
      <c r="AI4" s="95" t="str">
        <f t="shared" si="1"/>
        <v>Aggregate</v>
      </c>
      <c r="AJ4" s="95" t="str">
        <f t="shared" si="1"/>
        <v>Accretionnary lapilli</v>
      </c>
      <c r="AK4" s="94" t="str">
        <f t="shared" si="1"/>
        <v>Crystals</v>
      </c>
      <c r="AL4" s="94" t="s">
        <v>76</v>
      </c>
    </row>
    <row r="5" spans="1:38" x14ac:dyDescent="0.35">
      <c r="A5" s="93" t="s">
        <v>75</v>
      </c>
      <c r="B5" s="92" t="s">
        <v>74</v>
      </c>
      <c r="C5" s="91" t="s">
        <v>73</v>
      </c>
      <c r="D5" s="90" t="s">
        <v>72</v>
      </c>
      <c r="E5" s="89" t="s">
        <v>71</v>
      </c>
      <c r="G5" s="77"/>
      <c r="H5" s="88"/>
      <c r="I5" s="87"/>
      <c r="J5" s="86"/>
      <c r="K5" s="60"/>
      <c r="L5" s="60"/>
      <c r="M5" s="60"/>
      <c r="N5" s="60"/>
      <c r="O5" s="60"/>
      <c r="P5" s="50"/>
      <c r="R5" s="77"/>
      <c r="S5" s="85"/>
      <c r="T5" s="84"/>
      <c r="U5" s="83"/>
      <c r="V5" s="84"/>
      <c r="W5" s="84"/>
      <c r="X5" s="84"/>
      <c r="Y5" s="84"/>
      <c r="Z5" s="83"/>
      <c r="AA5" s="82"/>
      <c r="AC5" s="77"/>
      <c r="AD5" s="85"/>
      <c r="AE5" s="84"/>
      <c r="AF5" s="83"/>
      <c r="AG5" s="85"/>
      <c r="AH5" s="84"/>
      <c r="AI5" s="84"/>
      <c r="AJ5" s="84"/>
      <c r="AK5" s="83"/>
      <c r="AL5" s="82"/>
    </row>
    <row r="6" spans="1:38" x14ac:dyDescent="0.35">
      <c r="A6" s="81"/>
      <c r="B6" s="80"/>
      <c r="C6" s="79"/>
      <c r="D6" s="78"/>
      <c r="E6" s="73"/>
      <c r="G6" s="77"/>
      <c r="H6" s="61"/>
      <c r="I6" s="60"/>
      <c r="J6" s="59"/>
      <c r="K6" s="60"/>
      <c r="L6" s="60"/>
      <c r="M6" s="60"/>
      <c r="N6" s="60"/>
      <c r="O6" s="60"/>
      <c r="P6" s="50"/>
      <c r="R6" s="77"/>
      <c r="S6" s="77"/>
      <c r="U6" s="76"/>
      <c r="Z6" s="76"/>
      <c r="AA6" s="49"/>
      <c r="AC6" s="77"/>
      <c r="AD6" s="77"/>
      <c r="AF6" s="76"/>
      <c r="AG6" s="77"/>
      <c r="AK6" s="76"/>
      <c r="AL6" s="49"/>
    </row>
    <row r="7" spans="1:38" x14ac:dyDescent="0.35">
      <c r="A7" s="75" t="s">
        <v>70</v>
      </c>
      <c r="B7" s="74">
        <v>-7.5</v>
      </c>
      <c r="C7" s="118">
        <v>0</v>
      </c>
      <c r="D7" s="55">
        <f t="shared" ref="D7:D33" si="2">(C7/SUM($C$7:$C$33))*100</f>
        <v>0</v>
      </c>
      <c r="E7" s="73">
        <v>0</v>
      </c>
      <c r="G7" s="48">
        <f t="shared" ref="G7:G33" si="3">B7</f>
        <v>-7.5</v>
      </c>
      <c r="H7" s="61">
        <v>0</v>
      </c>
      <c r="I7" s="60">
        <v>0</v>
      </c>
      <c r="J7" s="59">
        <v>0</v>
      </c>
      <c r="K7" s="60">
        <v>0</v>
      </c>
      <c r="L7" s="60">
        <v>0</v>
      </c>
      <c r="M7" s="60">
        <v>0</v>
      </c>
      <c r="N7" s="60">
        <v>0</v>
      </c>
      <c r="O7" s="60">
        <v>0</v>
      </c>
      <c r="P7" s="50">
        <f t="shared" ref="P7:P33" si="4">SUM(H7:O7)</f>
        <v>0</v>
      </c>
      <c r="R7" s="48">
        <f t="shared" ref="R7:R33" si="5">G7</f>
        <v>-7.5</v>
      </c>
      <c r="S7" s="47" t="e">
        <f t="shared" ref="S7:Z33" si="6">100*H7/$P7</f>
        <v>#DIV/0!</v>
      </c>
      <c r="T7" s="46" t="e">
        <f t="shared" si="6"/>
        <v>#DIV/0!</v>
      </c>
      <c r="U7" s="45" t="e">
        <f t="shared" si="6"/>
        <v>#DIV/0!</v>
      </c>
      <c r="V7" s="46" t="e">
        <f t="shared" si="6"/>
        <v>#DIV/0!</v>
      </c>
      <c r="W7" s="46" t="e">
        <f t="shared" si="6"/>
        <v>#DIV/0!</v>
      </c>
      <c r="X7" s="46" t="e">
        <f t="shared" si="6"/>
        <v>#DIV/0!</v>
      </c>
      <c r="Y7" s="46" t="e">
        <f t="shared" si="6"/>
        <v>#DIV/0!</v>
      </c>
      <c r="Z7" s="45" t="e">
        <f t="shared" si="6"/>
        <v>#DIV/0!</v>
      </c>
      <c r="AA7" s="49" t="e">
        <f t="shared" ref="AA7:AA33" si="7">SUM(S7:Z7)</f>
        <v>#DIV/0!</v>
      </c>
      <c r="AC7" s="48">
        <f t="shared" ref="AC7:AC33" si="8">R7</f>
        <v>-7.5</v>
      </c>
      <c r="AD7" s="47" t="e">
        <f t="shared" ref="AD7:AK14" si="9">S7*100/(SUM($S7:$W7)+SUM($Y7:$Z7))</f>
        <v>#DIV/0!</v>
      </c>
      <c r="AE7" s="46" t="e">
        <f t="shared" si="9"/>
        <v>#DIV/0!</v>
      </c>
      <c r="AF7" s="45" t="e">
        <f t="shared" si="9"/>
        <v>#DIV/0!</v>
      </c>
      <c r="AG7" s="47" t="e">
        <f t="shared" si="9"/>
        <v>#DIV/0!</v>
      </c>
      <c r="AH7" s="46" t="e">
        <f t="shared" si="9"/>
        <v>#DIV/0!</v>
      </c>
      <c r="AI7" s="46" t="e">
        <f t="shared" si="9"/>
        <v>#DIV/0!</v>
      </c>
      <c r="AJ7" s="46" t="e">
        <f t="shared" si="9"/>
        <v>#DIV/0!</v>
      </c>
      <c r="AK7" s="45" t="e">
        <f t="shared" si="9"/>
        <v>#DIV/0!</v>
      </c>
      <c r="AL7" s="44" t="e">
        <f t="shared" ref="AL7:AL33" si="10">SUM(AD7:AK7)</f>
        <v>#DIV/0!</v>
      </c>
    </row>
    <row r="8" spans="1:38" x14ac:dyDescent="0.35">
      <c r="A8" s="58" t="s">
        <v>69</v>
      </c>
      <c r="B8" s="57">
        <v>-7</v>
      </c>
      <c r="C8" s="118">
        <v>0</v>
      </c>
      <c r="D8" s="55">
        <f t="shared" si="2"/>
        <v>0</v>
      </c>
      <c r="E8" s="73">
        <f>SUM(D6,D8)</f>
        <v>0</v>
      </c>
      <c r="G8" s="48">
        <f t="shared" si="3"/>
        <v>-7</v>
      </c>
      <c r="H8" s="61">
        <v>0</v>
      </c>
      <c r="I8" s="60">
        <v>0</v>
      </c>
      <c r="J8" s="59">
        <v>0</v>
      </c>
      <c r="K8" s="60">
        <v>0</v>
      </c>
      <c r="L8" s="60">
        <v>0</v>
      </c>
      <c r="M8" s="60">
        <v>0</v>
      </c>
      <c r="N8" s="60">
        <v>0</v>
      </c>
      <c r="O8" s="60">
        <v>0</v>
      </c>
      <c r="P8" s="50">
        <f t="shared" si="4"/>
        <v>0</v>
      </c>
      <c r="R8" s="48">
        <f t="shared" si="5"/>
        <v>-7</v>
      </c>
      <c r="S8" s="47" t="e">
        <f t="shared" si="6"/>
        <v>#DIV/0!</v>
      </c>
      <c r="T8" s="46" t="e">
        <f t="shared" si="6"/>
        <v>#DIV/0!</v>
      </c>
      <c r="U8" s="45" t="e">
        <f t="shared" si="6"/>
        <v>#DIV/0!</v>
      </c>
      <c r="V8" s="46" t="e">
        <f t="shared" si="6"/>
        <v>#DIV/0!</v>
      </c>
      <c r="W8" s="46" t="e">
        <f t="shared" si="6"/>
        <v>#DIV/0!</v>
      </c>
      <c r="X8" s="46" t="e">
        <f t="shared" si="6"/>
        <v>#DIV/0!</v>
      </c>
      <c r="Y8" s="46" t="e">
        <f t="shared" si="6"/>
        <v>#DIV/0!</v>
      </c>
      <c r="Z8" s="45" t="e">
        <f t="shared" si="6"/>
        <v>#DIV/0!</v>
      </c>
      <c r="AA8" s="49" t="e">
        <f t="shared" si="7"/>
        <v>#DIV/0!</v>
      </c>
      <c r="AC8" s="48">
        <f t="shared" si="8"/>
        <v>-7</v>
      </c>
      <c r="AD8" s="47" t="e">
        <f t="shared" si="9"/>
        <v>#DIV/0!</v>
      </c>
      <c r="AE8" s="46" t="e">
        <f t="shared" si="9"/>
        <v>#DIV/0!</v>
      </c>
      <c r="AF8" s="45" t="e">
        <f t="shared" si="9"/>
        <v>#DIV/0!</v>
      </c>
      <c r="AG8" s="47" t="e">
        <f t="shared" si="9"/>
        <v>#DIV/0!</v>
      </c>
      <c r="AH8" s="46" t="e">
        <f t="shared" si="9"/>
        <v>#DIV/0!</v>
      </c>
      <c r="AI8" s="46" t="e">
        <f t="shared" si="9"/>
        <v>#DIV/0!</v>
      </c>
      <c r="AJ8" s="46" t="e">
        <f t="shared" si="9"/>
        <v>#DIV/0!</v>
      </c>
      <c r="AK8" s="45" t="e">
        <f t="shared" si="9"/>
        <v>#DIV/0!</v>
      </c>
      <c r="AL8" s="44" t="e">
        <f t="shared" si="10"/>
        <v>#DIV/0!</v>
      </c>
    </row>
    <row r="9" spans="1:38" x14ac:dyDescent="0.35">
      <c r="A9" s="58" t="s">
        <v>68</v>
      </c>
      <c r="B9" s="57">
        <v>-6.5</v>
      </c>
      <c r="C9" s="118">
        <v>0</v>
      </c>
      <c r="D9" s="55">
        <f t="shared" si="2"/>
        <v>0</v>
      </c>
      <c r="E9" s="73">
        <f>SUM(D6:D9)</f>
        <v>0</v>
      </c>
      <c r="G9" s="48">
        <f t="shared" si="3"/>
        <v>-6.5</v>
      </c>
      <c r="H9" s="61">
        <v>0</v>
      </c>
      <c r="I9" s="60">
        <v>0</v>
      </c>
      <c r="J9" s="59">
        <v>0</v>
      </c>
      <c r="K9" s="60">
        <v>0</v>
      </c>
      <c r="L9" s="60">
        <v>0</v>
      </c>
      <c r="M9" s="60">
        <v>0</v>
      </c>
      <c r="N9" s="60">
        <v>0</v>
      </c>
      <c r="O9" s="60">
        <v>0</v>
      </c>
      <c r="P9" s="50">
        <f t="shared" si="4"/>
        <v>0</v>
      </c>
      <c r="R9" s="48">
        <f t="shared" si="5"/>
        <v>-6.5</v>
      </c>
      <c r="S9" s="47" t="e">
        <f t="shared" si="6"/>
        <v>#DIV/0!</v>
      </c>
      <c r="T9" s="46" t="e">
        <f t="shared" si="6"/>
        <v>#DIV/0!</v>
      </c>
      <c r="U9" s="45" t="e">
        <f t="shared" si="6"/>
        <v>#DIV/0!</v>
      </c>
      <c r="V9" s="46" t="e">
        <f t="shared" si="6"/>
        <v>#DIV/0!</v>
      </c>
      <c r="W9" s="46" t="e">
        <f t="shared" si="6"/>
        <v>#DIV/0!</v>
      </c>
      <c r="X9" s="46" t="e">
        <f t="shared" si="6"/>
        <v>#DIV/0!</v>
      </c>
      <c r="Y9" s="46" t="e">
        <f t="shared" si="6"/>
        <v>#DIV/0!</v>
      </c>
      <c r="Z9" s="45" t="e">
        <f t="shared" si="6"/>
        <v>#DIV/0!</v>
      </c>
      <c r="AA9" s="49" t="e">
        <f t="shared" si="7"/>
        <v>#DIV/0!</v>
      </c>
      <c r="AC9" s="48">
        <f t="shared" si="8"/>
        <v>-6.5</v>
      </c>
      <c r="AD9" s="47" t="e">
        <f t="shared" si="9"/>
        <v>#DIV/0!</v>
      </c>
      <c r="AE9" s="46" t="e">
        <f t="shared" si="9"/>
        <v>#DIV/0!</v>
      </c>
      <c r="AF9" s="45" t="e">
        <f t="shared" si="9"/>
        <v>#DIV/0!</v>
      </c>
      <c r="AG9" s="47" t="e">
        <f t="shared" si="9"/>
        <v>#DIV/0!</v>
      </c>
      <c r="AH9" s="46" t="e">
        <f t="shared" si="9"/>
        <v>#DIV/0!</v>
      </c>
      <c r="AI9" s="46" t="e">
        <f t="shared" si="9"/>
        <v>#DIV/0!</v>
      </c>
      <c r="AJ9" s="46" t="e">
        <f t="shared" si="9"/>
        <v>#DIV/0!</v>
      </c>
      <c r="AK9" s="45" t="e">
        <f t="shared" si="9"/>
        <v>#DIV/0!</v>
      </c>
      <c r="AL9" s="44" t="e">
        <f t="shared" si="10"/>
        <v>#DIV/0!</v>
      </c>
    </row>
    <row r="10" spans="1:38" x14ac:dyDescent="0.35">
      <c r="A10" s="58" t="s">
        <v>67</v>
      </c>
      <c r="B10" s="57">
        <v>-6</v>
      </c>
      <c r="C10" s="118">
        <v>0</v>
      </c>
      <c r="D10" s="55">
        <f t="shared" si="2"/>
        <v>0</v>
      </c>
      <c r="E10" s="54">
        <f>SUM(D6:D10)</f>
        <v>0</v>
      </c>
      <c r="G10" s="48">
        <f t="shared" si="3"/>
        <v>-6</v>
      </c>
      <c r="H10" s="61">
        <v>0</v>
      </c>
      <c r="I10" s="60">
        <v>0</v>
      </c>
      <c r="J10" s="59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50">
        <f t="shared" si="4"/>
        <v>0</v>
      </c>
      <c r="R10" s="48">
        <f t="shared" si="5"/>
        <v>-6</v>
      </c>
      <c r="S10" s="47" t="e">
        <f t="shared" si="6"/>
        <v>#DIV/0!</v>
      </c>
      <c r="T10" s="46" t="e">
        <f t="shared" si="6"/>
        <v>#DIV/0!</v>
      </c>
      <c r="U10" s="45" t="e">
        <f t="shared" si="6"/>
        <v>#DIV/0!</v>
      </c>
      <c r="V10" s="46" t="e">
        <f t="shared" si="6"/>
        <v>#DIV/0!</v>
      </c>
      <c r="W10" s="46" t="e">
        <f t="shared" si="6"/>
        <v>#DIV/0!</v>
      </c>
      <c r="X10" s="46" t="e">
        <f t="shared" si="6"/>
        <v>#DIV/0!</v>
      </c>
      <c r="Y10" s="46" t="e">
        <f t="shared" si="6"/>
        <v>#DIV/0!</v>
      </c>
      <c r="Z10" s="45" t="e">
        <f t="shared" si="6"/>
        <v>#DIV/0!</v>
      </c>
      <c r="AA10" s="49" t="e">
        <f t="shared" si="7"/>
        <v>#DIV/0!</v>
      </c>
      <c r="AC10" s="48">
        <f t="shared" si="8"/>
        <v>-6</v>
      </c>
      <c r="AD10" s="47" t="e">
        <f t="shared" si="9"/>
        <v>#DIV/0!</v>
      </c>
      <c r="AE10" s="46" t="e">
        <f t="shared" si="9"/>
        <v>#DIV/0!</v>
      </c>
      <c r="AF10" s="45" t="e">
        <f t="shared" si="9"/>
        <v>#DIV/0!</v>
      </c>
      <c r="AG10" s="47" t="e">
        <f t="shared" si="9"/>
        <v>#DIV/0!</v>
      </c>
      <c r="AH10" s="46" t="e">
        <f t="shared" si="9"/>
        <v>#DIV/0!</v>
      </c>
      <c r="AI10" s="46" t="e">
        <f t="shared" si="9"/>
        <v>#DIV/0!</v>
      </c>
      <c r="AJ10" s="46" t="e">
        <f t="shared" si="9"/>
        <v>#DIV/0!</v>
      </c>
      <c r="AK10" s="45" t="e">
        <f t="shared" si="9"/>
        <v>#DIV/0!</v>
      </c>
      <c r="AL10" s="44" t="e">
        <f t="shared" si="10"/>
        <v>#DIV/0!</v>
      </c>
    </row>
    <row r="11" spans="1:38" x14ac:dyDescent="0.35">
      <c r="A11" s="58" t="s">
        <v>66</v>
      </c>
      <c r="B11" s="57">
        <v>-5.5</v>
      </c>
      <c r="C11" s="118">
        <v>0</v>
      </c>
      <c r="D11" s="55">
        <f t="shared" si="2"/>
        <v>0</v>
      </c>
      <c r="E11" s="54">
        <f>SUM(D6:D11)</f>
        <v>0</v>
      </c>
      <c r="G11" s="48">
        <f t="shared" si="3"/>
        <v>-5.5</v>
      </c>
      <c r="H11" s="61">
        <v>0</v>
      </c>
      <c r="I11" s="60">
        <v>0</v>
      </c>
      <c r="J11" s="59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50">
        <f t="shared" si="4"/>
        <v>0</v>
      </c>
      <c r="R11" s="48">
        <f t="shared" si="5"/>
        <v>-5.5</v>
      </c>
      <c r="S11" s="47" t="e">
        <f t="shared" si="6"/>
        <v>#DIV/0!</v>
      </c>
      <c r="T11" s="46" t="e">
        <f t="shared" si="6"/>
        <v>#DIV/0!</v>
      </c>
      <c r="U11" s="45" t="e">
        <f t="shared" si="6"/>
        <v>#DIV/0!</v>
      </c>
      <c r="V11" s="46" t="e">
        <f t="shared" si="6"/>
        <v>#DIV/0!</v>
      </c>
      <c r="W11" s="46" t="e">
        <f t="shared" si="6"/>
        <v>#DIV/0!</v>
      </c>
      <c r="X11" s="46" t="e">
        <f t="shared" si="6"/>
        <v>#DIV/0!</v>
      </c>
      <c r="Y11" s="46" t="e">
        <f t="shared" si="6"/>
        <v>#DIV/0!</v>
      </c>
      <c r="Z11" s="45" t="e">
        <f t="shared" si="6"/>
        <v>#DIV/0!</v>
      </c>
      <c r="AA11" s="49" t="e">
        <f t="shared" si="7"/>
        <v>#DIV/0!</v>
      </c>
      <c r="AC11" s="48">
        <f t="shared" si="8"/>
        <v>-5.5</v>
      </c>
      <c r="AD11" s="47" t="e">
        <f t="shared" si="9"/>
        <v>#DIV/0!</v>
      </c>
      <c r="AE11" s="46" t="e">
        <f t="shared" si="9"/>
        <v>#DIV/0!</v>
      </c>
      <c r="AF11" s="45" t="e">
        <f t="shared" si="9"/>
        <v>#DIV/0!</v>
      </c>
      <c r="AG11" s="47" t="e">
        <f t="shared" si="9"/>
        <v>#DIV/0!</v>
      </c>
      <c r="AH11" s="46" t="e">
        <f t="shared" si="9"/>
        <v>#DIV/0!</v>
      </c>
      <c r="AI11" s="46" t="e">
        <f t="shared" si="9"/>
        <v>#DIV/0!</v>
      </c>
      <c r="AJ11" s="46" t="e">
        <f t="shared" si="9"/>
        <v>#DIV/0!</v>
      </c>
      <c r="AK11" s="45" t="e">
        <f t="shared" si="9"/>
        <v>#DIV/0!</v>
      </c>
      <c r="AL11" s="44" t="e">
        <f t="shared" si="10"/>
        <v>#DIV/0!</v>
      </c>
    </row>
    <row r="12" spans="1:38" x14ac:dyDescent="0.35">
      <c r="A12" s="58" t="s">
        <v>65</v>
      </c>
      <c r="B12" s="57">
        <v>-5</v>
      </c>
      <c r="C12" s="118">
        <v>0</v>
      </c>
      <c r="D12" s="55">
        <f t="shared" si="2"/>
        <v>0</v>
      </c>
      <c r="E12" s="54">
        <f>SUM(D6:D12)</f>
        <v>0</v>
      </c>
      <c r="G12" s="48">
        <f t="shared" si="3"/>
        <v>-5</v>
      </c>
      <c r="H12" s="61">
        <v>0</v>
      </c>
      <c r="I12" s="60">
        <v>0</v>
      </c>
      <c r="J12" s="59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50">
        <f t="shared" si="4"/>
        <v>0</v>
      </c>
      <c r="R12" s="48">
        <f t="shared" si="5"/>
        <v>-5</v>
      </c>
      <c r="S12" s="47" t="e">
        <f t="shared" si="6"/>
        <v>#DIV/0!</v>
      </c>
      <c r="T12" s="46" t="e">
        <f t="shared" si="6"/>
        <v>#DIV/0!</v>
      </c>
      <c r="U12" s="45" t="e">
        <f t="shared" si="6"/>
        <v>#DIV/0!</v>
      </c>
      <c r="V12" s="46" t="e">
        <f t="shared" si="6"/>
        <v>#DIV/0!</v>
      </c>
      <c r="W12" s="46" t="e">
        <f t="shared" si="6"/>
        <v>#DIV/0!</v>
      </c>
      <c r="X12" s="46" t="e">
        <f t="shared" si="6"/>
        <v>#DIV/0!</v>
      </c>
      <c r="Y12" s="46" t="e">
        <f t="shared" si="6"/>
        <v>#DIV/0!</v>
      </c>
      <c r="Z12" s="45" t="e">
        <f t="shared" si="6"/>
        <v>#DIV/0!</v>
      </c>
      <c r="AA12" s="49" t="e">
        <f t="shared" si="7"/>
        <v>#DIV/0!</v>
      </c>
      <c r="AC12" s="48">
        <f t="shared" si="8"/>
        <v>-5</v>
      </c>
      <c r="AD12" s="47" t="e">
        <f t="shared" si="9"/>
        <v>#DIV/0!</v>
      </c>
      <c r="AE12" s="46" t="e">
        <f t="shared" si="9"/>
        <v>#DIV/0!</v>
      </c>
      <c r="AF12" s="45" t="e">
        <f t="shared" si="9"/>
        <v>#DIV/0!</v>
      </c>
      <c r="AG12" s="47" t="e">
        <f t="shared" si="9"/>
        <v>#DIV/0!</v>
      </c>
      <c r="AH12" s="46" t="e">
        <f t="shared" si="9"/>
        <v>#DIV/0!</v>
      </c>
      <c r="AI12" s="46" t="e">
        <f t="shared" si="9"/>
        <v>#DIV/0!</v>
      </c>
      <c r="AJ12" s="46" t="e">
        <f t="shared" si="9"/>
        <v>#DIV/0!</v>
      </c>
      <c r="AK12" s="45" t="e">
        <f t="shared" si="9"/>
        <v>#DIV/0!</v>
      </c>
      <c r="AL12" s="44" t="e">
        <f t="shared" si="10"/>
        <v>#DIV/0!</v>
      </c>
    </row>
    <row r="13" spans="1:38" x14ac:dyDescent="0.35">
      <c r="A13" s="58" t="s">
        <v>64</v>
      </c>
      <c r="B13" s="57">
        <v>-4.5</v>
      </c>
      <c r="C13" s="62">
        <v>60.27</v>
      </c>
      <c r="D13" s="55">
        <f t="shared" si="2"/>
        <v>5.2614119475168257</v>
      </c>
      <c r="E13" s="54">
        <f>SUM(D7:D13)</f>
        <v>5.2614119475168257</v>
      </c>
      <c r="G13" s="48">
        <f t="shared" si="3"/>
        <v>-4.5</v>
      </c>
      <c r="H13" s="61">
        <v>6.7701096709870399</v>
      </c>
      <c r="I13" s="60">
        <v>26.329317048853444</v>
      </c>
      <c r="J13" s="59">
        <v>0</v>
      </c>
      <c r="K13" s="60">
        <v>0</v>
      </c>
      <c r="L13" s="60">
        <v>27.170573280159523</v>
      </c>
      <c r="M13" s="60">
        <v>0</v>
      </c>
      <c r="N13" s="60">
        <v>0</v>
      </c>
      <c r="O13" s="60">
        <v>0</v>
      </c>
      <c r="P13" s="50">
        <f t="shared" si="4"/>
        <v>60.27</v>
      </c>
      <c r="R13" s="48">
        <f t="shared" si="5"/>
        <v>-4.5</v>
      </c>
      <c r="S13" s="47">
        <f t="shared" si="6"/>
        <v>11.232967763376537</v>
      </c>
      <c r="T13" s="46">
        <f t="shared" si="6"/>
        <v>43.685609837155205</v>
      </c>
      <c r="U13" s="45">
        <f t="shared" si="6"/>
        <v>0</v>
      </c>
      <c r="V13" s="46">
        <f t="shared" si="6"/>
        <v>0</v>
      </c>
      <c r="W13" s="46">
        <f t="shared" si="6"/>
        <v>45.081422399468266</v>
      </c>
      <c r="X13" s="46">
        <f t="shared" si="6"/>
        <v>0</v>
      </c>
      <c r="Y13" s="46">
        <f t="shared" si="6"/>
        <v>0</v>
      </c>
      <c r="Z13" s="45">
        <f t="shared" si="6"/>
        <v>0</v>
      </c>
      <c r="AA13" s="49">
        <f t="shared" si="7"/>
        <v>100</v>
      </c>
      <c r="AC13" s="48">
        <f t="shared" si="8"/>
        <v>-4.5</v>
      </c>
      <c r="AD13" s="47">
        <f t="shared" si="9"/>
        <v>11.232967763376537</v>
      </c>
      <c r="AE13" s="46">
        <f t="shared" si="9"/>
        <v>43.685609837155205</v>
      </c>
      <c r="AF13" s="45">
        <f t="shared" si="9"/>
        <v>0</v>
      </c>
      <c r="AG13" s="47">
        <f t="shared" si="9"/>
        <v>0</v>
      </c>
      <c r="AH13" s="46">
        <f t="shared" si="9"/>
        <v>45.081422399468266</v>
      </c>
      <c r="AI13" s="46">
        <f t="shared" si="9"/>
        <v>0</v>
      </c>
      <c r="AJ13" s="46">
        <f t="shared" si="9"/>
        <v>0</v>
      </c>
      <c r="AK13" s="45">
        <f t="shared" si="9"/>
        <v>0</v>
      </c>
      <c r="AL13" s="44">
        <f t="shared" si="10"/>
        <v>100</v>
      </c>
    </row>
    <row r="14" spans="1:38" x14ac:dyDescent="0.35">
      <c r="A14" s="58" t="s">
        <v>63</v>
      </c>
      <c r="B14" s="57">
        <v>-4</v>
      </c>
      <c r="C14" s="62">
        <v>54.39</v>
      </c>
      <c r="D14" s="55">
        <f t="shared" si="2"/>
        <v>4.7481034648322575</v>
      </c>
      <c r="E14" s="54">
        <f>SUM(D8:D14)</f>
        <v>10.009515412349083</v>
      </c>
      <c r="G14" s="48">
        <f t="shared" si="3"/>
        <v>-4</v>
      </c>
      <c r="H14" s="61">
        <v>30.705162953415577</v>
      </c>
      <c r="I14" s="60">
        <v>13.439767998526975</v>
      </c>
      <c r="J14" s="59">
        <v>0</v>
      </c>
      <c r="K14" s="60">
        <v>0</v>
      </c>
      <c r="L14" s="60">
        <v>10.245069048057449</v>
      </c>
      <c r="M14" s="60">
        <v>0</v>
      </c>
      <c r="N14" s="60">
        <v>0</v>
      </c>
      <c r="O14" s="60">
        <v>0</v>
      </c>
      <c r="P14" s="50">
        <f t="shared" si="4"/>
        <v>54.39</v>
      </c>
      <c r="R14" s="48">
        <f t="shared" si="5"/>
        <v>-4</v>
      </c>
      <c r="S14" s="47">
        <f t="shared" si="6"/>
        <v>56.453691769471554</v>
      </c>
      <c r="T14" s="46">
        <f t="shared" si="6"/>
        <v>24.709998158718466</v>
      </c>
      <c r="U14" s="45">
        <f t="shared" si="6"/>
        <v>0</v>
      </c>
      <c r="V14" s="46">
        <f t="shared" si="6"/>
        <v>0</v>
      </c>
      <c r="W14" s="46">
        <f t="shared" si="6"/>
        <v>18.836310071809979</v>
      </c>
      <c r="X14" s="46">
        <f t="shared" si="6"/>
        <v>0</v>
      </c>
      <c r="Y14" s="46">
        <f t="shared" si="6"/>
        <v>0</v>
      </c>
      <c r="Z14" s="45">
        <f t="shared" si="6"/>
        <v>0</v>
      </c>
      <c r="AA14" s="49">
        <f t="shared" si="7"/>
        <v>100</v>
      </c>
      <c r="AC14" s="48">
        <f t="shared" si="8"/>
        <v>-4</v>
      </c>
      <c r="AD14" s="47">
        <f t="shared" si="9"/>
        <v>56.453691769471554</v>
      </c>
      <c r="AE14" s="46">
        <f t="shared" si="9"/>
        <v>24.709998158718466</v>
      </c>
      <c r="AF14" s="45">
        <f t="shared" si="9"/>
        <v>0</v>
      </c>
      <c r="AG14" s="47">
        <f t="shared" si="9"/>
        <v>0</v>
      </c>
      <c r="AH14" s="46">
        <f t="shared" si="9"/>
        <v>18.836310071809979</v>
      </c>
      <c r="AI14" s="46">
        <f t="shared" si="9"/>
        <v>0</v>
      </c>
      <c r="AJ14" s="46">
        <f t="shared" si="9"/>
        <v>0</v>
      </c>
      <c r="AK14" s="45">
        <f t="shared" si="9"/>
        <v>0</v>
      </c>
      <c r="AL14" s="44">
        <f t="shared" si="10"/>
        <v>100</v>
      </c>
    </row>
    <row r="15" spans="1:38" x14ac:dyDescent="0.35">
      <c r="A15" s="58" t="s">
        <v>62</v>
      </c>
      <c r="B15" s="57">
        <v>-3.5</v>
      </c>
      <c r="C15" s="62">
        <v>131.96</v>
      </c>
      <c r="D15" s="55">
        <f t="shared" si="2"/>
        <v>11.519759757662525</v>
      </c>
      <c r="E15" s="54">
        <f>SUM(D6:D15)</f>
        <v>21.529275170011609</v>
      </c>
      <c r="G15" s="48">
        <f t="shared" si="3"/>
        <v>-3.5</v>
      </c>
      <c r="H15" s="61">
        <v>85.381166464155527</v>
      </c>
      <c r="I15" s="60">
        <v>25.704541312272173</v>
      </c>
      <c r="J15" s="59">
        <v>0</v>
      </c>
      <c r="K15" s="60">
        <v>2.5854860267314703</v>
      </c>
      <c r="L15" s="60">
        <v>18.288806196840824</v>
      </c>
      <c r="M15" s="60">
        <v>0</v>
      </c>
      <c r="N15" s="60">
        <v>0</v>
      </c>
      <c r="O15" s="59">
        <v>0</v>
      </c>
      <c r="P15" s="50">
        <f t="shared" si="4"/>
        <v>131.95999999999998</v>
      </c>
      <c r="R15" s="48">
        <f t="shared" si="5"/>
        <v>-3.5</v>
      </c>
      <c r="S15" s="67">
        <f>100*H15/$P15</f>
        <v>64.702308626974485</v>
      </c>
      <c r="T15" s="66">
        <f t="shared" si="6"/>
        <v>19.479040097205345</v>
      </c>
      <c r="U15" s="65">
        <f t="shared" si="6"/>
        <v>0</v>
      </c>
      <c r="V15" s="66">
        <f t="shared" si="6"/>
        <v>1.9592952612393688</v>
      </c>
      <c r="W15" s="66">
        <f t="shared" si="6"/>
        <v>13.859356014580802</v>
      </c>
      <c r="X15" s="66">
        <f t="shared" si="6"/>
        <v>0</v>
      </c>
      <c r="Y15" s="66">
        <f t="shared" si="6"/>
        <v>0</v>
      </c>
      <c r="Z15" s="65">
        <f t="shared" si="6"/>
        <v>0</v>
      </c>
      <c r="AA15" s="50">
        <f t="shared" si="7"/>
        <v>99.999999999999986</v>
      </c>
      <c r="AC15" s="48">
        <f t="shared" si="8"/>
        <v>-3.5</v>
      </c>
      <c r="AD15" s="67">
        <f t="shared" ref="AD15:AD33" si="11">S15*100/(SUM($S15:$W15)+SUM($Y15:$Z15))</f>
        <v>64.702308626974485</v>
      </c>
      <c r="AE15" s="66">
        <f t="shared" ref="AE15:AI33" si="12">T15*100/(SUM($S15:$W15)+SUM($Y15:$Z15))</f>
        <v>19.479040097205349</v>
      </c>
      <c r="AF15" s="65">
        <f t="shared" si="12"/>
        <v>0</v>
      </c>
      <c r="AG15" s="67">
        <f t="shared" si="12"/>
        <v>1.959295261239369</v>
      </c>
      <c r="AH15" s="66">
        <f t="shared" si="12"/>
        <v>13.859356014580806</v>
      </c>
      <c r="AI15" s="66">
        <v>0</v>
      </c>
      <c r="AJ15" s="66">
        <f t="shared" ref="AJ15:AK33" si="13">Y15*100/(SUM($S15:$W15)+SUM($Y15:$Z15))</f>
        <v>0</v>
      </c>
      <c r="AK15" s="65">
        <f t="shared" si="13"/>
        <v>0</v>
      </c>
      <c r="AL15" s="64">
        <f t="shared" si="10"/>
        <v>100.00000000000001</v>
      </c>
    </row>
    <row r="16" spans="1:38" x14ac:dyDescent="0.35">
      <c r="A16" s="71" t="s">
        <v>61</v>
      </c>
      <c r="B16" s="57">
        <v>-3</v>
      </c>
      <c r="C16" s="62">
        <v>133.9</v>
      </c>
      <c r="D16" s="55">
        <f t="shared" si="2"/>
        <v>11.68911663800403</v>
      </c>
      <c r="E16" s="54">
        <f>SUM(D6:D16)</f>
        <v>33.218391808015639</v>
      </c>
      <c r="G16" s="48">
        <f t="shared" si="3"/>
        <v>-3</v>
      </c>
      <c r="H16" s="61">
        <v>65.05547237610422</v>
      </c>
      <c r="I16" s="60">
        <v>37.128731846084747</v>
      </c>
      <c r="J16" s="59">
        <v>0</v>
      </c>
      <c r="K16" s="60">
        <v>8.9313445126515951</v>
      </c>
      <c r="L16" s="60">
        <v>22.784451265159458</v>
      </c>
      <c r="M16" s="60">
        <v>0</v>
      </c>
      <c r="N16" s="60">
        <v>0</v>
      </c>
      <c r="O16" s="59">
        <v>0</v>
      </c>
      <c r="P16" s="50">
        <f t="shared" si="4"/>
        <v>133.9</v>
      </c>
      <c r="R16" s="48">
        <f t="shared" si="5"/>
        <v>-3</v>
      </c>
      <c r="S16" s="67">
        <f t="shared" si="6"/>
        <v>48.585117532564759</v>
      </c>
      <c r="T16" s="66">
        <f t="shared" si="6"/>
        <v>27.72870190148226</v>
      </c>
      <c r="U16" s="65">
        <f t="shared" si="6"/>
        <v>0</v>
      </c>
      <c r="V16" s="66">
        <f t="shared" si="6"/>
        <v>6.670160203623297</v>
      </c>
      <c r="W16" s="66">
        <f t="shared" si="6"/>
        <v>17.016020362329694</v>
      </c>
      <c r="X16" s="66">
        <f t="shared" si="6"/>
        <v>0</v>
      </c>
      <c r="Y16" s="66">
        <f t="shared" si="6"/>
        <v>0</v>
      </c>
      <c r="Z16" s="65">
        <f t="shared" si="6"/>
        <v>0</v>
      </c>
      <c r="AA16" s="50">
        <f t="shared" si="7"/>
        <v>100.00000000000001</v>
      </c>
      <c r="AC16" s="48">
        <f t="shared" si="8"/>
        <v>-3</v>
      </c>
      <c r="AD16" s="67">
        <f t="shared" si="11"/>
        <v>48.585117532564745</v>
      </c>
      <c r="AE16" s="66">
        <f t="shared" si="12"/>
        <v>27.728701901482253</v>
      </c>
      <c r="AF16" s="65">
        <f t="shared" si="12"/>
        <v>0</v>
      </c>
      <c r="AG16" s="67">
        <f t="shared" si="12"/>
        <v>6.670160203623297</v>
      </c>
      <c r="AH16" s="66">
        <f t="shared" si="12"/>
        <v>17.016020362329691</v>
      </c>
      <c r="AI16" s="66">
        <v>0</v>
      </c>
      <c r="AJ16" s="66">
        <f t="shared" si="13"/>
        <v>0</v>
      </c>
      <c r="AK16" s="65">
        <f t="shared" si="13"/>
        <v>0</v>
      </c>
      <c r="AL16" s="64">
        <f t="shared" si="10"/>
        <v>99.999999999999972</v>
      </c>
    </row>
    <row r="17" spans="1:38" x14ac:dyDescent="0.35">
      <c r="A17" s="71" t="s">
        <v>60</v>
      </c>
      <c r="B17" s="57">
        <v>-2.5</v>
      </c>
      <c r="C17" s="62">
        <v>136.16999999999999</v>
      </c>
      <c r="D17" s="55">
        <f t="shared" si="2"/>
        <v>11.887281647475794</v>
      </c>
      <c r="E17" s="54">
        <f>SUM(D6:D17)</f>
        <v>45.105673455491434</v>
      </c>
      <c r="G17" s="48">
        <f t="shared" si="3"/>
        <v>-2.5</v>
      </c>
      <c r="H17" s="61">
        <v>57.628874669020306</v>
      </c>
      <c r="I17" s="60">
        <v>50.017135922330091</v>
      </c>
      <c r="J17" s="59">
        <v>0.25038614298323036</v>
      </c>
      <c r="K17" s="60">
        <v>7.5015688437775827</v>
      </c>
      <c r="L17" s="60">
        <v>20.77203442188879</v>
      </c>
      <c r="M17" s="60">
        <v>0</v>
      </c>
      <c r="N17" s="60">
        <v>0</v>
      </c>
      <c r="O17" s="59">
        <v>0</v>
      </c>
      <c r="P17" s="50">
        <f t="shared" si="4"/>
        <v>136.17000000000002</v>
      </c>
      <c r="R17" s="48">
        <f t="shared" si="5"/>
        <v>-2.5</v>
      </c>
      <c r="S17" s="67">
        <f t="shared" si="6"/>
        <v>42.321270962047663</v>
      </c>
      <c r="T17" s="66">
        <f t="shared" si="6"/>
        <v>36.731391585760505</v>
      </c>
      <c r="U17" s="65">
        <f t="shared" si="6"/>
        <v>0.18387761106207706</v>
      </c>
      <c r="V17" s="66">
        <f t="shared" si="6"/>
        <v>5.5089732274198298</v>
      </c>
      <c r="W17" s="66">
        <f t="shared" si="6"/>
        <v>15.254486613709911</v>
      </c>
      <c r="X17" s="66">
        <f t="shared" si="6"/>
        <v>0</v>
      </c>
      <c r="Y17" s="66">
        <f t="shared" si="6"/>
        <v>0</v>
      </c>
      <c r="Z17" s="65">
        <f t="shared" si="6"/>
        <v>0</v>
      </c>
      <c r="AA17" s="50">
        <f t="shared" si="7"/>
        <v>99.999999999999986</v>
      </c>
      <c r="AC17" s="48">
        <f t="shared" si="8"/>
        <v>-2.5</v>
      </c>
      <c r="AD17" s="67">
        <f t="shared" si="11"/>
        <v>42.32127096204767</v>
      </c>
      <c r="AE17" s="66">
        <f t="shared" si="12"/>
        <v>36.731391585760512</v>
      </c>
      <c r="AF17" s="65">
        <f t="shared" si="12"/>
        <v>0.18387761106207709</v>
      </c>
      <c r="AG17" s="67">
        <f t="shared" si="12"/>
        <v>5.5089732274198306</v>
      </c>
      <c r="AH17" s="66">
        <f t="shared" si="12"/>
        <v>15.254486613709915</v>
      </c>
      <c r="AI17" s="66">
        <v>0</v>
      </c>
      <c r="AJ17" s="66">
        <f t="shared" si="13"/>
        <v>0</v>
      </c>
      <c r="AK17" s="65">
        <f t="shared" si="13"/>
        <v>0</v>
      </c>
      <c r="AL17" s="64">
        <f t="shared" si="10"/>
        <v>100</v>
      </c>
    </row>
    <row r="18" spans="1:38" x14ac:dyDescent="0.35">
      <c r="A18" s="58" t="s">
        <v>59</v>
      </c>
      <c r="B18" s="57">
        <v>-2</v>
      </c>
      <c r="C18" s="62">
        <v>114.26</v>
      </c>
      <c r="D18" s="55">
        <f t="shared" si="2"/>
        <v>9.9745964679487731</v>
      </c>
      <c r="E18" s="54">
        <f>SUM(D6:D18)</f>
        <v>55.080269923440206</v>
      </c>
      <c r="G18" s="48">
        <f t="shared" si="3"/>
        <v>-2</v>
      </c>
      <c r="H18" s="61">
        <v>42.076406124093481</v>
      </c>
      <c r="I18" s="60">
        <v>50.777107171635777</v>
      </c>
      <c r="J18" s="59">
        <v>0</v>
      </c>
      <c r="K18" s="60">
        <v>4.8797582594681712</v>
      </c>
      <c r="L18" s="60">
        <v>16.526728444802579</v>
      </c>
      <c r="M18" s="60">
        <v>0</v>
      </c>
      <c r="N18" s="60">
        <v>0</v>
      </c>
      <c r="O18" s="59">
        <v>0</v>
      </c>
      <c r="P18" s="50">
        <f t="shared" si="4"/>
        <v>114.26000000000002</v>
      </c>
      <c r="R18" s="48">
        <f t="shared" si="5"/>
        <v>-2</v>
      </c>
      <c r="S18" s="67">
        <f t="shared" si="6"/>
        <v>36.825141015310237</v>
      </c>
      <c r="T18" s="66">
        <f t="shared" si="6"/>
        <v>44.439967767929083</v>
      </c>
      <c r="U18" s="65">
        <f t="shared" si="6"/>
        <v>0</v>
      </c>
      <c r="V18" s="66">
        <f t="shared" si="6"/>
        <v>4.2707493956486697</v>
      </c>
      <c r="W18" s="66">
        <f t="shared" si="6"/>
        <v>14.464141821112005</v>
      </c>
      <c r="X18" s="66">
        <f t="shared" si="6"/>
        <v>0</v>
      </c>
      <c r="Y18" s="66">
        <f t="shared" si="6"/>
        <v>0</v>
      </c>
      <c r="Z18" s="65">
        <f t="shared" si="6"/>
        <v>0</v>
      </c>
      <c r="AA18" s="50">
        <f t="shared" si="7"/>
        <v>100</v>
      </c>
      <c r="AC18" s="48">
        <f t="shared" si="8"/>
        <v>-2</v>
      </c>
      <c r="AD18" s="67">
        <f t="shared" si="11"/>
        <v>36.825141015310237</v>
      </c>
      <c r="AE18" s="66">
        <f t="shared" si="12"/>
        <v>44.439967767929083</v>
      </c>
      <c r="AF18" s="65">
        <f t="shared" si="12"/>
        <v>0</v>
      </c>
      <c r="AG18" s="67">
        <f t="shared" si="12"/>
        <v>4.2707493956486697</v>
      </c>
      <c r="AH18" s="66">
        <f t="shared" si="12"/>
        <v>14.464141821112005</v>
      </c>
      <c r="AI18" s="66">
        <v>0</v>
      </c>
      <c r="AJ18" s="66">
        <f t="shared" si="13"/>
        <v>0</v>
      </c>
      <c r="AK18" s="65">
        <f t="shared" si="13"/>
        <v>0</v>
      </c>
      <c r="AL18" s="64">
        <f t="shared" si="10"/>
        <v>100</v>
      </c>
    </row>
    <row r="19" spans="1:38" x14ac:dyDescent="0.35">
      <c r="A19" s="58" t="s">
        <v>58</v>
      </c>
      <c r="B19" s="57">
        <v>-1.5</v>
      </c>
      <c r="C19" s="62">
        <v>102.3</v>
      </c>
      <c r="D19" s="55">
        <f t="shared" si="2"/>
        <v>8.9305200303794798</v>
      </c>
      <c r="E19" s="54">
        <f>SUM(D6:D19)</f>
        <v>64.010789953819682</v>
      </c>
      <c r="G19" s="48">
        <f t="shared" si="3"/>
        <v>-1.5</v>
      </c>
      <c r="H19" s="61">
        <v>38.085714285714282</v>
      </c>
      <c r="I19" s="60">
        <v>42.248571428571424</v>
      </c>
      <c r="J19" s="59">
        <v>1.1514285714285712</v>
      </c>
      <c r="K19" s="60">
        <v>4.4285714285714279</v>
      </c>
      <c r="L19" s="60">
        <v>16.385714285714283</v>
      </c>
      <c r="M19" s="60">
        <v>0</v>
      </c>
      <c r="N19" s="60">
        <v>0</v>
      </c>
      <c r="O19" s="59">
        <v>0</v>
      </c>
      <c r="P19" s="50">
        <f t="shared" si="4"/>
        <v>102.29999999999998</v>
      </c>
      <c r="R19" s="48">
        <f t="shared" si="5"/>
        <v>-1.5</v>
      </c>
      <c r="S19" s="67">
        <f t="shared" si="6"/>
        <v>37.229437229437231</v>
      </c>
      <c r="T19" s="66">
        <f t="shared" si="6"/>
        <v>41.298701298701296</v>
      </c>
      <c r="U19" s="65">
        <f t="shared" si="6"/>
        <v>1.1255411255411256</v>
      </c>
      <c r="V19" s="66">
        <f t="shared" si="6"/>
        <v>4.329004329004329</v>
      </c>
      <c r="W19" s="66">
        <f t="shared" si="6"/>
        <v>16.017316017316016</v>
      </c>
      <c r="X19" s="66">
        <f t="shared" si="6"/>
        <v>0</v>
      </c>
      <c r="Y19" s="66">
        <f t="shared" si="6"/>
        <v>0</v>
      </c>
      <c r="Z19" s="65">
        <f t="shared" si="6"/>
        <v>0</v>
      </c>
      <c r="AA19" s="50">
        <f t="shared" si="7"/>
        <v>100</v>
      </c>
      <c r="AC19" s="48">
        <f t="shared" si="8"/>
        <v>-1.5</v>
      </c>
      <c r="AD19" s="67">
        <f t="shared" si="11"/>
        <v>37.229437229437231</v>
      </c>
      <c r="AE19" s="66">
        <f t="shared" si="12"/>
        <v>41.298701298701296</v>
      </c>
      <c r="AF19" s="65">
        <f t="shared" si="12"/>
        <v>1.1255411255411256</v>
      </c>
      <c r="AG19" s="67">
        <f t="shared" si="12"/>
        <v>4.329004329004329</v>
      </c>
      <c r="AH19" s="66">
        <f t="shared" si="12"/>
        <v>16.017316017316016</v>
      </c>
      <c r="AI19" s="66">
        <v>0</v>
      </c>
      <c r="AJ19" s="66">
        <f t="shared" si="13"/>
        <v>0</v>
      </c>
      <c r="AK19" s="65">
        <f t="shared" si="13"/>
        <v>0</v>
      </c>
      <c r="AL19" s="64">
        <f t="shared" si="10"/>
        <v>100</v>
      </c>
    </row>
    <row r="20" spans="1:38" x14ac:dyDescent="0.35">
      <c r="A20" s="58" t="s">
        <v>57</v>
      </c>
      <c r="B20" s="57">
        <v>-1</v>
      </c>
      <c r="C20" s="62">
        <v>86.86</v>
      </c>
      <c r="D20" s="55">
        <f t="shared" si="2"/>
        <v>7.5826487765274839</v>
      </c>
      <c r="E20" s="54">
        <f>SUM(D6:D20)</f>
        <v>71.59343873034716</v>
      </c>
      <c r="G20" s="48">
        <f t="shared" si="3"/>
        <v>-1</v>
      </c>
      <c r="H20" s="61">
        <v>27.079416590701914</v>
      </c>
      <c r="I20" s="60">
        <v>40.856663628076582</v>
      </c>
      <c r="J20" s="59">
        <v>0</v>
      </c>
      <c r="K20" s="60">
        <v>2.9296444849589793</v>
      </c>
      <c r="L20" s="60">
        <v>15.994275296262536</v>
      </c>
      <c r="M20" s="60">
        <v>0</v>
      </c>
      <c r="N20" s="60">
        <v>0</v>
      </c>
      <c r="O20" s="59">
        <v>0</v>
      </c>
      <c r="P20" s="50">
        <f t="shared" si="4"/>
        <v>86.860000000000014</v>
      </c>
      <c r="R20" s="48">
        <f t="shared" si="5"/>
        <v>-1</v>
      </c>
      <c r="S20" s="67">
        <f t="shared" si="6"/>
        <v>31.175934366453959</v>
      </c>
      <c r="T20" s="66">
        <f t="shared" si="6"/>
        <v>47.037374658158619</v>
      </c>
      <c r="U20" s="65">
        <f t="shared" si="6"/>
        <v>0</v>
      </c>
      <c r="V20" s="66">
        <f t="shared" si="6"/>
        <v>3.372835004557885</v>
      </c>
      <c r="W20" s="66">
        <f t="shared" si="6"/>
        <v>18.413855970829534</v>
      </c>
      <c r="X20" s="66">
        <f t="shared" si="6"/>
        <v>0</v>
      </c>
      <c r="Y20" s="66">
        <f t="shared" si="6"/>
        <v>0</v>
      </c>
      <c r="Z20" s="65">
        <f t="shared" si="6"/>
        <v>0</v>
      </c>
      <c r="AA20" s="50">
        <f t="shared" si="7"/>
        <v>100</v>
      </c>
      <c r="AC20" s="48">
        <f t="shared" si="8"/>
        <v>-1</v>
      </c>
      <c r="AD20" s="67">
        <f t="shared" si="11"/>
        <v>31.175934366453959</v>
      </c>
      <c r="AE20" s="66">
        <f t="shared" si="12"/>
        <v>47.037374658158612</v>
      </c>
      <c r="AF20" s="65">
        <f t="shared" si="12"/>
        <v>0</v>
      </c>
      <c r="AG20" s="67">
        <f t="shared" si="12"/>
        <v>3.372835004557885</v>
      </c>
      <c r="AH20" s="66">
        <f t="shared" si="12"/>
        <v>18.413855970829534</v>
      </c>
      <c r="AI20" s="66">
        <v>0</v>
      </c>
      <c r="AJ20" s="66">
        <f t="shared" si="13"/>
        <v>0</v>
      </c>
      <c r="AK20" s="65">
        <f t="shared" si="13"/>
        <v>0</v>
      </c>
      <c r="AL20" s="64">
        <f t="shared" si="10"/>
        <v>99.999999999999986</v>
      </c>
    </row>
    <row r="21" spans="1:38" x14ac:dyDescent="0.35">
      <c r="A21" s="58" t="s">
        <v>56</v>
      </c>
      <c r="B21" s="57">
        <v>-0.5</v>
      </c>
      <c r="C21" s="62">
        <v>73.23</v>
      </c>
      <c r="D21" s="55">
        <f t="shared" si="2"/>
        <v>6.3927857460868944</v>
      </c>
      <c r="E21" s="54">
        <f>SUM(D6:D21)</f>
        <v>77.98622447643406</v>
      </c>
      <c r="G21" s="70">
        <f t="shared" si="3"/>
        <v>-0.5</v>
      </c>
      <c r="H21" s="61">
        <v>24.045671641791049</v>
      </c>
      <c r="I21" s="60">
        <v>38.098336886993614</v>
      </c>
      <c r="J21" s="51">
        <v>0.15614072494669512</v>
      </c>
      <c r="K21" s="52">
        <v>3.5912366737739876</v>
      </c>
      <c r="L21" s="52">
        <v>7.3386140724946705</v>
      </c>
      <c r="M21" s="52">
        <v>0</v>
      </c>
      <c r="N21" s="52">
        <v>0</v>
      </c>
      <c r="O21" s="51">
        <v>0</v>
      </c>
      <c r="P21" s="69">
        <f t="shared" si="4"/>
        <v>73.230000000000018</v>
      </c>
      <c r="Q21" s="68"/>
      <c r="R21" s="48">
        <f t="shared" si="5"/>
        <v>-0.5</v>
      </c>
      <c r="S21" s="67">
        <f t="shared" si="6"/>
        <v>32.835820895522389</v>
      </c>
      <c r="T21" s="66">
        <f t="shared" si="6"/>
        <v>52.025586353944568</v>
      </c>
      <c r="U21" s="65">
        <f t="shared" si="6"/>
        <v>0.21321961620469082</v>
      </c>
      <c r="V21" s="66">
        <f t="shared" si="6"/>
        <v>4.9040511727078888</v>
      </c>
      <c r="W21" s="66">
        <f t="shared" si="6"/>
        <v>10.021321961620467</v>
      </c>
      <c r="X21" s="66">
        <f t="shared" si="6"/>
        <v>0</v>
      </c>
      <c r="Y21" s="66">
        <f t="shared" si="6"/>
        <v>0</v>
      </c>
      <c r="Z21" s="65">
        <f t="shared" si="6"/>
        <v>0</v>
      </c>
      <c r="AA21" s="50">
        <f t="shared" si="7"/>
        <v>100.00000000000003</v>
      </c>
      <c r="AC21" s="48">
        <f t="shared" si="8"/>
        <v>-0.5</v>
      </c>
      <c r="AD21" s="67">
        <f t="shared" si="11"/>
        <v>32.835820895522382</v>
      </c>
      <c r="AE21" s="66">
        <f t="shared" si="12"/>
        <v>52.025586353944561</v>
      </c>
      <c r="AF21" s="65">
        <f t="shared" si="12"/>
        <v>0.21321961620469077</v>
      </c>
      <c r="AG21" s="67">
        <f t="shared" si="12"/>
        <v>4.904051172707887</v>
      </c>
      <c r="AH21" s="66">
        <f t="shared" si="12"/>
        <v>10.021321961620465</v>
      </c>
      <c r="AI21" s="66">
        <v>0</v>
      </c>
      <c r="AJ21" s="66">
        <f t="shared" si="13"/>
        <v>0</v>
      </c>
      <c r="AK21" s="65">
        <f t="shared" si="13"/>
        <v>0</v>
      </c>
      <c r="AL21" s="64">
        <f t="shared" si="10"/>
        <v>99.999999999999972</v>
      </c>
    </row>
    <row r="22" spans="1:38" x14ac:dyDescent="0.35">
      <c r="A22" s="58" t="s">
        <v>55</v>
      </c>
      <c r="B22" s="57">
        <v>0</v>
      </c>
      <c r="C22" s="62">
        <v>56.64</v>
      </c>
      <c r="D22" s="55">
        <f t="shared" si="2"/>
        <v>4.9445225270840059</v>
      </c>
      <c r="E22" s="54">
        <f>SUM(D6:D22)</f>
        <v>82.930747003518064</v>
      </c>
      <c r="G22" s="48">
        <f t="shared" si="3"/>
        <v>0</v>
      </c>
      <c r="H22" s="61">
        <v>0</v>
      </c>
      <c r="I22" s="60">
        <v>0</v>
      </c>
      <c r="J22" s="59">
        <v>0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50">
        <f t="shared" si="4"/>
        <v>0</v>
      </c>
      <c r="R22" s="48">
        <f t="shared" si="5"/>
        <v>0</v>
      </c>
      <c r="S22" s="47" t="e">
        <f t="shared" si="6"/>
        <v>#DIV/0!</v>
      </c>
      <c r="T22" s="46" t="e">
        <f t="shared" si="6"/>
        <v>#DIV/0!</v>
      </c>
      <c r="U22" s="45" t="e">
        <f t="shared" si="6"/>
        <v>#DIV/0!</v>
      </c>
      <c r="V22" s="46" t="e">
        <f t="shared" si="6"/>
        <v>#DIV/0!</v>
      </c>
      <c r="W22" s="46" t="e">
        <f t="shared" si="6"/>
        <v>#DIV/0!</v>
      </c>
      <c r="X22" s="46" t="e">
        <f t="shared" si="6"/>
        <v>#DIV/0!</v>
      </c>
      <c r="Y22" s="46" t="e">
        <f t="shared" si="6"/>
        <v>#DIV/0!</v>
      </c>
      <c r="Z22" s="45" t="e">
        <f t="shared" si="6"/>
        <v>#DIV/0!</v>
      </c>
      <c r="AA22" s="49" t="e">
        <f t="shared" si="7"/>
        <v>#DIV/0!</v>
      </c>
      <c r="AC22" s="48">
        <f t="shared" si="8"/>
        <v>0</v>
      </c>
      <c r="AD22" s="47" t="e">
        <f t="shared" si="11"/>
        <v>#DIV/0!</v>
      </c>
      <c r="AE22" s="46" t="e">
        <f t="shared" si="12"/>
        <v>#DIV/0!</v>
      </c>
      <c r="AF22" s="45" t="e">
        <f t="shared" si="12"/>
        <v>#DIV/0!</v>
      </c>
      <c r="AG22" s="47" t="e">
        <f t="shared" si="12"/>
        <v>#DIV/0!</v>
      </c>
      <c r="AH22" s="46" t="e">
        <f t="shared" si="12"/>
        <v>#DIV/0!</v>
      </c>
      <c r="AI22" s="46" t="e">
        <f t="shared" si="12"/>
        <v>#DIV/0!</v>
      </c>
      <c r="AJ22" s="46" t="e">
        <f t="shared" si="13"/>
        <v>#DIV/0!</v>
      </c>
      <c r="AK22" s="45" t="e">
        <f t="shared" si="13"/>
        <v>#DIV/0!</v>
      </c>
      <c r="AL22" s="44" t="e">
        <f t="shared" si="10"/>
        <v>#DIV/0!</v>
      </c>
    </row>
    <row r="23" spans="1:38" x14ac:dyDescent="0.35">
      <c r="A23" s="58" t="s">
        <v>54</v>
      </c>
      <c r="B23" s="57">
        <v>0.5</v>
      </c>
      <c r="C23" s="62">
        <v>42.88</v>
      </c>
      <c r="D23" s="55">
        <f t="shared" si="2"/>
        <v>3.743310839713315</v>
      </c>
      <c r="E23" s="54">
        <f>SUM(D6:D23)</f>
        <v>86.674057843231381</v>
      </c>
      <c r="G23" s="48">
        <f t="shared" si="3"/>
        <v>0.5</v>
      </c>
      <c r="H23" s="61">
        <v>0</v>
      </c>
      <c r="I23" s="60">
        <v>0</v>
      </c>
      <c r="J23" s="59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50">
        <f t="shared" si="4"/>
        <v>0</v>
      </c>
      <c r="R23" s="48">
        <f t="shared" si="5"/>
        <v>0.5</v>
      </c>
      <c r="S23" s="47" t="e">
        <f t="shared" si="6"/>
        <v>#DIV/0!</v>
      </c>
      <c r="T23" s="46" t="e">
        <f t="shared" si="6"/>
        <v>#DIV/0!</v>
      </c>
      <c r="U23" s="45" t="e">
        <f t="shared" si="6"/>
        <v>#DIV/0!</v>
      </c>
      <c r="V23" s="46" t="e">
        <f t="shared" si="6"/>
        <v>#DIV/0!</v>
      </c>
      <c r="W23" s="46" t="e">
        <f t="shared" si="6"/>
        <v>#DIV/0!</v>
      </c>
      <c r="X23" s="46" t="e">
        <f t="shared" si="6"/>
        <v>#DIV/0!</v>
      </c>
      <c r="Y23" s="46" t="e">
        <f t="shared" si="6"/>
        <v>#DIV/0!</v>
      </c>
      <c r="Z23" s="45" t="e">
        <f t="shared" si="6"/>
        <v>#DIV/0!</v>
      </c>
      <c r="AA23" s="49" t="e">
        <f t="shared" si="7"/>
        <v>#DIV/0!</v>
      </c>
      <c r="AC23" s="48">
        <f t="shared" si="8"/>
        <v>0.5</v>
      </c>
      <c r="AD23" s="47" t="e">
        <f t="shared" si="11"/>
        <v>#DIV/0!</v>
      </c>
      <c r="AE23" s="46" t="e">
        <f t="shared" si="12"/>
        <v>#DIV/0!</v>
      </c>
      <c r="AF23" s="45" t="e">
        <f t="shared" si="12"/>
        <v>#DIV/0!</v>
      </c>
      <c r="AG23" s="47" t="e">
        <f t="shared" si="12"/>
        <v>#DIV/0!</v>
      </c>
      <c r="AH23" s="46" t="e">
        <f t="shared" si="12"/>
        <v>#DIV/0!</v>
      </c>
      <c r="AI23" s="46" t="e">
        <f t="shared" si="12"/>
        <v>#DIV/0!</v>
      </c>
      <c r="AJ23" s="46" t="e">
        <f t="shared" si="13"/>
        <v>#DIV/0!</v>
      </c>
      <c r="AK23" s="45" t="e">
        <f t="shared" si="13"/>
        <v>#DIV/0!</v>
      </c>
      <c r="AL23" s="44" t="e">
        <f t="shared" si="10"/>
        <v>#DIV/0!</v>
      </c>
    </row>
    <row r="24" spans="1:38" x14ac:dyDescent="0.35">
      <c r="A24" s="58" t="s">
        <v>53</v>
      </c>
      <c r="B24" s="57">
        <v>1</v>
      </c>
      <c r="C24" s="63">
        <v>31.46</v>
      </c>
      <c r="D24" s="55">
        <f t="shared" si="2"/>
        <v>2.7463749770844421</v>
      </c>
      <c r="E24" s="54">
        <f>SUM(D6:D24)</f>
        <v>89.420432820315824</v>
      </c>
      <c r="G24" s="48">
        <f t="shared" si="3"/>
        <v>1</v>
      </c>
      <c r="H24" s="61">
        <v>0</v>
      </c>
      <c r="I24" s="60">
        <v>0</v>
      </c>
      <c r="J24" s="59">
        <v>0</v>
      </c>
      <c r="K24" s="60">
        <v>0</v>
      </c>
      <c r="L24" s="60">
        <v>0</v>
      </c>
      <c r="M24" s="60">
        <v>0</v>
      </c>
      <c r="N24" s="60">
        <v>0</v>
      </c>
      <c r="O24" s="60">
        <v>0</v>
      </c>
      <c r="P24" s="50">
        <f t="shared" si="4"/>
        <v>0</v>
      </c>
      <c r="R24" s="48">
        <f t="shared" si="5"/>
        <v>1</v>
      </c>
      <c r="S24" s="47" t="e">
        <f t="shared" si="6"/>
        <v>#DIV/0!</v>
      </c>
      <c r="T24" s="46" t="e">
        <f t="shared" si="6"/>
        <v>#DIV/0!</v>
      </c>
      <c r="U24" s="45" t="e">
        <f t="shared" si="6"/>
        <v>#DIV/0!</v>
      </c>
      <c r="V24" s="46" t="e">
        <f t="shared" si="6"/>
        <v>#DIV/0!</v>
      </c>
      <c r="W24" s="46" t="e">
        <f t="shared" si="6"/>
        <v>#DIV/0!</v>
      </c>
      <c r="X24" s="46" t="e">
        <f t="shared" si="6"/>
        <v>#DIV/0!</v>
      </c>
      <c r="Y24" s="46" t="e">
        <f t="shared" si="6"/>
        <v>#DIV/0!</v>
      </c>
      <c r="Z24" s="45" t="e">
        <f t="shared" si="6"/>
        <v>#DIV/0!</v>
      </c>
      <c r="AA24" s="49" t="e">
        <f t="shared" si="7"/>
        <v>#DIV/0!</v>
      </c>
      <c r="AC24" s="48">
        <f t="shared" si="8"/>
        <v>1</v>
      </c>
      <c r="AD24" s="47" t="e">
        <f t="shared" si="11"/>
        <v>#DIV/0!</v>
      </c>
      <c r="AE24" s="46" t="e">
        <f t="shared" si="12"/>
        <v>#DIV/0!</v>
      </c>
      <c r="AF24" s="45" t="e">
        <f t="shared" si="12"/>
        <v>#DIV/0!</v>
      </c>
      <c r="AG24" s="47" t="e">
        <f t="shared" si="12"/>
        <v>#DIV/0!</v>
      </c>
      <c r="AH24" s="46" t="e">
        <f t="shared" si="12"/>
        <v>#DIV/0!</v>
      </c>
      <c r="AI24" s="46" t="e">
        <f t="shared" si="12"/>
        <v>#DIV/0!</v>
      </c>
      <c r="AJ24" s="46" t="e">
        <f t="shared" si="13"/>
        <v>#DIV/0!</v>
      </c>
      <c r="AK24" s="45" t="e">
        <f t="shared" si="13"/>
        <v>#DIV/0!</v>
      </c>
      <c r="AL24" s="44" t="e">
        <f t="shared" si="10"/>
        <v>#DIV/0!</v>
      </c>
    </row>
    <row r="25" spans="1:38" x14ac:dyDescent="0.35">
      <c r="A25" s="58" t="s">
        <v>52</v>
      </c>
      <c r="B25" s="57">
        <v>1.5</v>
      </c>
      <c r="C25" s="62">
        <v>20.96</v>
      </c>
      <c r="D25" s="55">
        <f t="shared" si="2"/>
        <v>1.8297526865762845</v>
      </c>
      <c r="E25" s="54">
        <f>SUM(D6:D25)</f>
        <v>91.250185506892109</v>
      </c>
      <c r="G25" s="48">
        <f t="shared" si="3"/>
        <v>1.5</v>
      </c>
      <c r="H25" s="61">
        <v>0</v>
      </c>
      <c r="I25" s="60">
        <v>0</v>
      </c>
      <c r="J25" s="59">
        <v>0</v>
      </c>
      <c r="K25" s="60">
        <v>0</v>
      </c>
      <c r="L25" s="60">
        <v>0</v>
      </c>
      <c r="M25" s="60">
        <v>0</v>
      </c>
      <c r="N25" s="60">
        <v>0</v>
      </c>
      <c r="O25" s="60">
        <v>0</v>
      </c>
      <c r="P25" s="50">
        <f t="shared" si="4"/>
        <v>0</v>
      </c>
      <c r="R25" s="48">
        <f t="shared" si="5"/>
        <v>1.5</v>
      </c>
      <c r="S25" s="47" t="e">
        <f t="shared" si="6"/>
        <v>#DIV/0!</v>
      </c>
      <c r="T25" s="46" t="e">
        <f t="shared" si="6"/>
        <v>#DIV/0!</v>
      </c>
      <c r="U25" s="45" t="e">
        <f t="shared" si="6"/>
        <v>#DIV/0!</v>
      </c>
      <c r="V25" s="46" t="e">
        <f t="shared" si="6"/>
        <v>#DIV/0!</v>
      </c>
      <c r="W25" s="46" t="e">
        <f t="shared" si="6"/>
        <v>#DIV/0!</v>
      </c>
      <c r="X25" s="46" t="e">
        <f t="shared" si="6"/>
        <v>#DIV/0!</v>
      </c>
      <c r="Y25" s="46" t="e">
        <f t="shared" si="6"/>
        <v>#DIV/0!</v>
      </c>
      <c r="Z25" s="45" t="e">
        <f t="shared" si="6"/>
        <v>#DIV/0!</v>
      </c>
      <c r="AA25" s="49" t="e">
        <f t="shared" si="7"/>
        <v>#DIV/0!</v>
      </c>
      <c r="AC25" s="48">
        <f t="shared" si="8"/>
        <v>1.5</v>
      </c>
      <c r="AD25" s="47" t="e">
        <f t="shared" si="11"/>
        <v>#DIV/0!</v>
      </c>
      <c r="AE25" s="46" t="e">
        <f t="shared" si="12"/>
        <v>#DIV/0!</v>
      </c>
      <c r="AF25" s="45" t="e">
        <f t="shared" si="12"/>
        <v>#DIV/0!</v>
      </c>
      <c r="AG25" s="47" t="e">
        <f t="shared" si="12"/>
        <v>#DIV/0!</v>
      </c>
      <c r="AH25" s="46" t="e">
        <f t="shared" si="12"/>
        <v>#DIV/0!</v>
      </c>
      <c r="AI25" s="46" t="e">
        <f t="shared" si="12"/>
        <v>#DIV/0!</v>
      </c>
      <c r="AJ25" s="46" t="e">
        <f t="shared" si="13"/>
        <v>#DIV/0!</v>
      </c>
      <c r="AK25" s="45" t="e">
        <f t="shared" si="13"/>
        <v>#DIV/0!</v>
      </c>
      <c r="AL25" s="44" t="e">
        <f t="shared" si="10"/>
        <v>#DIV/0!</v>
      </c>
    </row>
    <row r="26" spans="1:38" x14ac:dyDescent="0.35">
      <c r="A26" s="58" t="s">
        <v>51</v>
      </c>
      <c r="B26" s="57">
        <v>2</v>
      </c>
      <c r="C26" s="62">
        <v>15.97</v>
      </c>
      <c r="D26" s="55">
        <f t="shared" si="2"/>
        <v>1.3941388551824077</v>
      </c>
      <c r="E26" s="54">
        <f>SUM(D6:D26)</f>
        <v>92.644324362074514</v>
      </c>
      <c r="G26" s="48">
        <f t="shared" si="3"/>
        <v>2</v>
      </c>
      <c r="H26" s="61">
        <v>0</v>
      </c>
      <c r="I26" s="60">
        <v>0</v>
      </c>
      <c r="J26" s="59">
        <v>0</v>
      </c>
      <c r="K26" s="60">
        <v>0</v>
      </c>
      <c r="L26" s="60">
        <v>0</v>
      </c>
      <c r="M26" s="60">
        <v>0</v>
      </c>
      <c r="N26" s="60">
        <v>0</v>
      </c>
      <c r="O26" s="60">
        <v>0</v>
      </c>
      <c r="P26" s="50">
        <f t="shared" si="4"/>
        <v>0</v>
      </c>
      <c r="R26" s="48">
        <f t="shared" si="5"/>
        <v>2</v>
      </c>
      <c r="S26" s="47" t="e">
        <f t="shared" si="6"/>
        <v>#DIV/0!</v>
      </c>
      <c r="T26" s="46" t="e">
        <f t="shared" si="6"/>
        <v>#DIV/0!</v>
      </c>
      <c r="U26" s="45" t="e">
        <f t="shared" si="6"/>
        <v>#DIV/0!</v>
      </c>
      <c r="V26" s="46" t="e">
        <f t="shared" si="6"/>
        <v>#DIV/0!</v>
      </c>
      <c r="W26" s="46" t="e">
        <f t="shared" si="6"/>
        <v>#DIV/0!</v>
      </c>
      <c r="X26" s="46" t="e">
        <f t="shared" si="6"/>
        <v>#DIV/0!</v>
      </c>
      <c r="Y26" s="46" t="e">
        <f t="shared" si="6"/>
        <v>#DIV/0!</v>
      </c>
      <c r="Z26" s="45" t="e">
        <f t="shared" si="6"/>
        <v>#DIV/0!</v>
      </c>
      <c r="AA26" s="49" t="e">
        <f t="shared" si="7"/>
        <v>#DIV/0!</v>
      </c>
      <c r="AC26" s="48">
        <f t="shared" si="8"/>
        <v>2</v>
      </c>
      <c r="AD26" s="47" t="e">
        <f t="shared" si="11"/>
        <v>#DIV/0!</v>
      </c>
      <c r="AE26" s="46" t="e">
        <f t="shared" si="12"/>
        <v>#DIV/0!</v>
      </c>
      <c r="AF26" s="45" t="e">
        <f t="shared" si="12"/>
        <v>#DIV/0!</v>
      </c>
      <c r="AG26" s="47" t="e">
        <f t="shared" si="12"/>
        <v>#DIV/0!</v>
      </c>
      <c r="AH26" s="46" t="e">
        <f t="shared" si="12"/>
        <v>#DIV/0!</v>
      </c>
      <c r="AI26" s="46" t="e">
        <f t="shared" si="12"/>
        <v>#DIV/0!</v>
      </c>
      <c r="AJ26" s="46" t="e">
        <f t="shared" si="13"/>
        <v>#DIV/0!</v>
      </c>
      <c r="AK26" s="45" t="e">
        <f t="shared" si="13"/>
        <v>#DIV/0!</v>
      </c>
      <c r="AL26" s="44" t="e">
        <f t="shared" si="10"/>
        <v>#DIV/0!</v>
      </c>
    </row>
    <row r="27" spans="1:38" x14ac:dyDescent="0.35">
      <c r="A27" s="58" t="s">
        <v>50</v>
      </c>
      <c r="B27" s="57">
        <v>2.5</v>
      </c>
      <c r="C27" s="62">
        <v>10.38</v>
      </c>
      <c r="D27" s="55">
        <f t="shared" si="2"/>
        <v>0.90614660718806461</v>
      </c>
      <c r="E27" s="54">
        <f>SUM(D7:D27)</f>
        <v>93.550470969262577</v>
      </c>
      <c r="G27" s="48">
        <f t="shared" si="3"/>
        <v>2.5</v>
      </c>
      <c r="H27" s="61">
        <v>0</v>
      </c>
      <c r="I27" s="60">
        <v>0</v>
      </c>
      <c r="J27" s="59">
        <v>0</v>
      </c>
      <c r="K27" s="60">
        <v>0</v>
      </c>
      <c r="L27" s="60">
        <v>0</v>
      </c>
      <c r="M27" s="60">
        <v>0</v>
      </c>
      <c r="N27" s="60">
        <v>0</v>
      </c>
      <c r="O27" s="60">
        <v>0</v>
      </c>
      <c r="P27" s="50">
        <f t="shared" si="4"/>
        <v>0</v>
      </c>
      <c r="R27" s="48">
        <f t="shared" si="5"/>
        <v>2.5</v>
      </c>
      <c r="S27" s="47" t="e">
        <f t="shared" si="6"/>
        <v>#DIV/0!</v>
      </c>
      <c r="T27" s="46" t="e">
        <f t="shared" si="6"/>
        <v>#DIV/0!</v>
      </c>
      <c r="U27" s="45" t="e">
        <f t="shared" si="6"/>
        <v>#DIV/0!</v>
      </c>
      <c r="V27" s="46" t="e">
        <f t="shared" si="6"/>
        <v>#DIV/0!</v>
      </c>
      <c r="W27" s="46" t="e">
        <f t="shared" si="6"/>
        <v>#DIV/0!</v>
      </c>
      <c r="X27" s="46" t="e">
        <f t="shared" si="6"/>
        <v>#DIV/0!</v>
      </c>
      <c r="Y27" s="46" t="e">
        <f t="shared" si="6"/>
        <v>#DIV/0!</v>
      </c>
      <c r="Z27" s="45" t="e">
        <f t="shared" si="6"/>
        <v>#DIV/0!</v>
      </c>
      <c r="AA27" s="49" t="e">
        <f t="shared" si="7"/>
        <v>#DIV/0!</v>
      </c>
      <c r="AC27" s="48">
        <f t="shared" si="8"/>
        <v>2.5</v>
      </c>
      <c r="AD27" s="47" t="e">
        <f t="shared" si="11"/>
        <v>#DIV/0!</v>
      </c>
      <c r="AE27" s="46" t="e">
        <f t="shared" si="12"/>
        <v>#DIV/0!</v>
      </c>
      <c r="AF27" s="45" t="e">
        <f t="shared" si="12"/>
        <v>#DIV/0!</v>
      </c>
      <c r="AG27" s="47" t="e">
        <f t="shared" si="12"/>
        <v>#DIV/0!</v>
      </c>
      <c r="AH27" s="46" t="e">
        <f t="shared" si="12"/>
        <v>#DIV/0!</v>
      </c>
      <c r="AI27" s="46" t="e">
        <f t="shared" si="12"/>
        <v>#DIV/0!</v>
      </c>
      <c r="AJ27" s="46" t="e">
        <f t="shared" si="13"/>
        <v>#DIV/0!</v>
      </c>
      <c r="AK27" s="45" t="e">
        <f t="shared" si="13"/>
        <v>#DIV/0!</v>
      </c>
      <c r="AL27" s="44" t="e">
        <f t="shared" si="10"/>
        <v>#DIV/0!</v>
      </c>
    </row>
    <row r="28" spans="1:38" x14ac:dyDescent="0.35">
      <c r="A28" s="58" t="s">
        <v>49</v>
      </c>
      <c r="B28" s="57">
        <v>3</v>
      </c>
      <c r="C28" s="56">
        <v>8.6300000000000008</v>
      </c>
      <c r="D28" s="55">
        <f t="shared" si="2"/>
        <v>0.7533762254367049</v>
      </c>
      <c r="E28" s="54">
        <f>SUM(D7:D28)</f>
        <v>94.303847194699287</v>
      </c>
      <c r="G28" s="48">
        <f t="shared" si="3"/>
        <v>3</v>
      </c>
      <c r="H28" s="61">
        <v>0</v>
      </c>
      <c r="I28" s="60">
        <v>0</v>
      </c>
      <c r="J28" s="59">
        <v>0</v>
      </c>
      <c r="K28" s="60">
        <v>0</v>
      </c>
      <c r="L28" s="60">
        <v>0</v>
      </c>
      <c r="M28" s="60">
        <v>0</v>
      </c>
      <c r="N28" s="60">
        <v>0</v>
      </c>
      <c r="O28" s="60">
        <v>0</v>
      </c>
      <c r="P28" s="50">
        <f t="shared" si="4"/>
        <v>0</v>
      </c>
      <c r="R28" s="48">
        <f t="shared" si="5"/>
        <v>3</v>
      </c>
      <c r="S28" s="47" t="e">
        <f t="shared" si="6"/>
        <v>#DIV/0!</v>
      </c>
      <c r="T28" s="46" t="e">
        <f t="shared" si="6"/>
        <v>#DIV/0!</v>
      </c>
      <c r="U28" s="45" t="e">
        <f t="shared" si="6"/>
        <v>#DIV/0!</v>
      </c>
      <c r="V28" s="46" t="e">
        <f t="shared" si="6"/>
        <v>#DIV/0!</v>
      </c>
      <c r="W28" s="46" t="e">
        <f t="shared" si="6"/>
        <v>#DIV/0!</v>
      </c>
      <c r="X28" s="46" t="e">
        <f t="shared" si="6"/>
        <v>#DIV/0!</v>
      </c>
      <c r="Y28" s="46" t="e">
        <f t="shared" si="6"/>
        <v>#DIV/0!</v>
      </c>
      <c r="Z28" s="45" t="e">
        <f t="shared" si="6"/>
        <v>#DIV/0!</v>
      </c>
      <c r="AA28" s="49" t="e">
        <f t="shared" si="7"/>
        <v>#DIV/0!</v>
      </c>
      <c r="AC28" s="48">
        <f t="shared" si="8"/>
        <v>3</v>
      </c>
      <c r="AD28" s="47" t="e">
        <f t="shared" si="11"/>
        <v>#DIV/0!</v>
      </c>
      <c r="AE28" s="46" t="e">
        <f t="shared" si="12"/>
        <v>#DIV/0!</v>
      </c>
      <c r="AF28" s="45" t="e">
        <f t="shared" si="12"/>
        <v>#DIV/0!</v>
      </c>
      <c r="AG28" s="47" t="e">
        <f t="shared" si="12"/>
        <v>#DIV/0!</v>
      </c>
      <c r="AH28" s="46" t="e">
        <f t="shared" si="12"/>
        <v>#DIV/0!</v>
      </c>
      <c r="AI28" s="46" t="e">
        <f t="shared" si="12"/>
        <v>#DIV/0!</v>
      </c>
      <c r="AJ28" s="46" t="e">
        <f t="shared" si="13"/>
        <v>#DIV/0!</v>
      </c>
      <c r="AK28" s="45" t="e">
        <f t="shared" si="13"/>
        <v>#DIV/0!</v>
      </c>
      <c r="AL28" s="44" t="e">
        <f t="shared" si="10"/>
        <v>#DIV/0!</v>
      </c>
    </row>
    <row r="29" spans="1:38" x14ac:dyDescent="0.35">
      <c r="A29" s="58" t="s">
        <v>48</v>
      </c>
      <c r="B29" s="57">
        <v>3.5</v>
      </c>
      <c r="C29" s="56">
        <v>7.52</v>
      </c>
      <c r="D29" s="55">
        <f t="shared" si="2"/>
        <v>0.65647615472584253</v>
      </c>
      <c r="E29" s="54">
        <f>SUM(D7:D29)</f>
        <v>94.960323349425124</v>
      </c>
      <c r="G29" s="48">
        <f t="shared" si="3"/>
        <v>3.5</v>
      </c>
      <c r="H29" s="61">
        <v>0</v>
      </c>
      <c r="I29" s="60">
        <v>0</v>
      </c>
      <c r="J29" s="59">
        <v>0</v>
      </c>
      <c r="K29" s="60">
        <v>0</v>
      </c>
      <c r="L29" s="60">
        <v>0</v>
      </c>
      <c r="M29" s="60">
        <v>0</v>
      </c>
      <c r="N29" s="60">
        <v>0</v>
      </c>
      <c r="O29" s="59">
        <v>0</v>
      </c>
      <c r="P29" s="50">
        <f t="shared" si="4"/>
        <v>0</v>
      </c>
      <c r="R29" s="48">
        <f t="shared" si="5"/>
        <v>3.5</v>
      </c>
      <c r="S29" s="47" t="e">
        <f t="shared" si="6"/>
        <v>#DIV/0!</v>
      </c>
      <c r="T29" s="46" t="e">
        <f t="shared" si="6"/>
        <v>#DIV/0!</v>
      </c>
      <c r="U29" s="45" t="e">
        <f t="shared" si="6"/>
        <v>#DIV/0!</v>
      </c>
      <c r="V29" s="46" t="e">
        <f t="shared" si="6"/>
        <v>#DIV/0!</v>
      </c>
      <c r="W29" s="46" t="e">
        <f t="shared" si="6"/>
        <v>#DIV/0!</v>
      </c>
      <c r="X29" s="46" t="e">
        <f t="shared" si="6"/>
        <v>#DIV/0!</v>
      </c>
      <c r="Y29" s="46" t="e">
        <f t="shared" si="6"/>
        <v>#DIV/0!</v>
      </c>
      <c r="Z29" s="45" t="e">
        <f t="shared" si="6"/>
        <v>#DIV/0!</v>
      </c>
      <c r="AA29" s="49" t="e">
        <f t="shared" si="7"/>
        <v>#DIV/0!</v>
      </c>
      <c r="AC29" s="48">
        <f t="shared" si="8"/>
        <v>3.5</v>
      </c>
      <c r="AD29" s="47" t="e">
        <f t="shared" si="11"/>
        <v>#DIV/0!</v>
      </c>
      <c r="AE29" s="46" t="e">
        <f t="shared" si="12"/>
        <v>#DIV/0!</v>
      </c>
      <c r="AF29" s="45" t="e">
        <f t="shared" si="12"/>
        <v>#DIV/0!</v>
      </c>
      <c r="AG29" s="47" t="e">
        <f t="shared" si="12"/>
        <v>#DIV/0!</v>
      </c>
      <c r="AH29" s="46" t="e">
        <f t="shared" si="12"/>
        <v>#DIV/0!</v>
      </c>
      <c r="AI29" s="46" t="e">
        <f t="shared" si="12"/>
        <v>#DIV/0!</v>
      </c>
      <c r="AJ29" s="46" t="e">
        <f t="shared" si="13"/>
        <v>#DIV/0!</v>
      </c>
      <c r="AK29" s="45" t="e">
        <f t="shared" si="13"/>
        <v>#DIV/0!</v>
      </c>
      <c r="AL29" s="44" t="e">
        <f t="shared" si="10"/>
        <v>#DIV/0!</v>
      </c>
    </row>
    <row r="30" spans="1:38" x14ac:dyDescent="0.35">
      <c r="A30" s="58" t="s">
        <v>47</v>
      </c>
      <c r="B30" s="57">
        <v>4</v>
      </c>
      <c r="C30" s="56">
        <v>11.21</v>
      </c>
      <c r="D30" s="55">
        <f t="shared" si="2"/>
        <v>0.97860341681870955</v>
      </c>
      <c r="E30" s="54">
        <f>SUM(D7:D30)</f>
        <v>95.938926766243839</v>
      </c>
      <c r="G30" s="48">
        <f t="shared" si="3"/>
        <v>4</v>
      </c>
      <c r="H30" s="61">
        <v>0</v>
      </c>
      <c r="I30" s="60">
        <v>0</v>
      </c>
      <c r="J30" s="59">
        <v>0</v>
      </c>
      <c r="K30" s="60">
        <v>0</v>
      </c>
      <c r="L30" s="60">
        <v>0</v>
      </c>
      <c r="M30" s="60">
        <v>0</v>
      </c>
      <c r="N30" s="60">
        <v>0</v>
      </c>
      <c r="O30" s="59">
        <v>0</v>
      </c>
      <c r="P30" s="50">
        <f t="shared" si="4"/>
        <v>0</v>
      </c>
      <c r="R30" s="48">
        <f t="shared" si="5"/>
        <v>4</v>
      </c>
      <c r="S30" s="47" t="e">
        <f t="shared" si="6"/>
        <v>#DIV/0!</v>
      </c>
      <c r="T30" s="46" t="e">
        <f t="shared" si="6"/>
        <v>#DIV/0!</v>
      </c>
      <c r="U30" s="45" t="e">
        <f t="shared" si="6"/>
        <v>#DIV/0!</v>
      </c>
      <c r="V30" s="46" t="e">
        <f t="shared" si="6"/>
        <v>#DIV/0!</v>
      </c>
      <c r="W30" s="46" t="e">
        <f t="shared" si="6"/>
        <v>#DIV/0!</v>
      </c>
      <c r="X30" s="46" t="e">
        <f t="shared" si="6"/>
        <v>#DIV/0!</v>
      </c>
      <c r="Y30" s="46" t="e">
        <f t="shared" si="6"/>
        <v>#DIV/0!</v>
      </c>
      <c r="Z30" s="45" t="e">
        <f t="shared" si="6"/>
        <v>#DIV/0!</v>
      </c>
      <c r="AA30" s="49" t="e">
        <f t="shared" si="7"/>
        <v>#DIV/0!</v>
      </c>
      <c r="AC30" s="48">
        <f t="shared" si="8"/>
        <v>4</v>
      </c>
      <c r="AD30" s="47" t="e">
        <f t="shared" si="11"/>
        <v>#DIV/0!</v>
      </c>
      <c r="AE30" s="46" t="e">
        <f t="shared" si="12"/>
        <v>#DIV/0!</v>
      </c>
      <c r="AF30" s="45" t="e">
        <f t="shared" si="12"/>
        <v>#DIV/0!</v>
      </c>
      <c r="AG30" s="47" t="e">
        <f t="shared" si="12"/>
        <v>#DIV/0!</v>
      </c>
      <c r="AH30" s="46" t="e">
        <f t="shared" si="12"/>
        <v>#DIV/0!</v>
      </c>
      <c r="AI30" s="46" t="e">
        <f t="shared" si="12"/>
        <v>#DIV/0!</v>
      </c>
      <c r="AJ30" s="46" t="e">
        <f t="shared" si="13"/>
        <v>#DIV/0!</v>
      </c>
      <c r="AK30" s="45" t="e">
        <f t="shared" si="13"/>
        <v>#DIV/0!</v>
      </c>
      <c r="AL30" s="44" t="e">
        <f t="shared" si="10"/>
        <v>#DIV/0!</v>
      </c>
    </row>
    <row r="31" spans="1:38" x14ac:dyDescent="0.35">
      <c r="A31" s="58" t="s">
        <v>46</v>
      </c>
      <c r="B31" s="57" t="s">
        <v>117</v>
      </c>
      <c r="C31" s="56">
        <v>46.52</v>
      </c>
      <c r="D31" s="55">
        <f t="shared" si="2"/>
        <v>4.0610732337561437</v>
      </c>
      <c r="E31" s="54">
        <f>SUM(D7:D31)</f>
        <v>99.999999999999986</v>
      </c>
      <c r="G31" s="48" t="s">
        <v>116</v>
      </c>
      <c r="H31" s="61">
        <v>0</v>
      </c>
      <c r="I31" s="60">
        <v>0</v>
      </c>
      <c r="J31" s="59">
        <v>0</v>
      </c>
      <c r="K31" s="60">
        <v>0</v>
      </c>
      <c r="L31" s="60">
        <v>0</v>
      </c>
      <c r="M31" s="60">
        <v>0</v>
      </c>
      <c r="N31" s="60">
        <v>0</v>
      </c>
      <c r="O31" s="59">
        <v>0</v>
      </c>
      <c r="P31" s="50">
        <f t="shared" si="4"/>
        <v>0</v>
      </c>
      <c r="R31" s="48" t="str">
        <f t="shared" si="5"/>
        <v>&gt;4.0</v>
      </c>
      <c r="S31" s="47" t="e">
        <f t="shared" si="6"/>
        <v>#DIV/0!</v>
      </c>
      <c r="T31" s="46" t="e">
        <f t="shared" si="6"/>
        <v>#DIV/0!</v>
      </c>
      <c r="U31" s="45" t="e">
        <f t="shared" si="6"/>
        <v>#DIV/0!</v>
      </c>
      <c r="V31" s="46" t="e">
        <f t="shared" si="6"/>
        <v>#DIV/0!</v>
      </c>
      <c r="W31" s="46" t="e">
        <f t="shared" si="6"/>
        <v>#DIV/0!</v>
      </c>
      <c r="X31" s="46" t="e">
        <f t="shared" si="6"/>
        <v>#DIV/0!</v>
      </c>
      <c r="Y31" s="46" t="e">
        <f t="shared" si="6"/>
        <v>#DIV/0!</v>
      </c>
      <c r="Z31" s="45" t="e">
        <f t="shared" si="6"/>
        <v>#DIV/0!</v>
      </c>
      <c r="AA31" s="49" t="e">
        <f t="shared" si="7"/>
        <v>#DIV/0!</v>
      </c>
      <c r="AC31" s="48" t="str">
        <f t="shared" si="8"/>
        <v>&gt;4.0</v>
      </c>
      <c r="AD31" s="47" t="e">
        <f t="shared" si="11"/>
        <v>#DIV/0!</v>
      </c>
      <c r="AE31" s="46" t="e">
        <f t="shared" si="12"/>
        <v>#DIV/0!</v>
      </c>
      <c r="AF31" s="45" t="e">
        <f t="shared" si="12"/>
        <v>#DIV/0!</v>
      </c>
      <c r="AG31" s="47" t="e">
        <f t="shared" si="12"/>
        <v>#DIV/0!</v>
      </c>
      <c r="AH31" s="46" t="e">
        <f t="shared" si="12"/>
        <v>#DIV/0!</v>
      </c>
      <c r="AI31" s="46" t="e">
        <f t="shared" si="12"/>
        <v>#DIV/0!</v>
      </c>
      <c r="AJ31" s="46" t="e">
        <f t="shared" si="13"/>
        <v>#DIV/0!</v>
      </c>
      <c r="AK31" s="45" t="e">
        <f t="shared" si="13"/>
        <v>#DIV/0!</v>
      </c>
      <c r="AL31" s="44" t="e">
        <f t="shared" si="10"/>
        <v>#DIV/0!</v>
      </c>
    </row>
    <row r="32" spans="1:38" x14ac:dyDescent="0.35">
      <c r="A32" s="58" t="s">
        <v>45</v>
      </c>
      <c r="B32" s="57"/>
      <c r="C32" s="56">
        <v>0</v>
      </c>
      <c r="D32" s="55">
        <f t="shared" si="2"/>
        <v>0</v>
      </c>
      <c r="E32" s="54">
        <f>SUM(D7:D32)</f>
        <v>99.999999999999986</v>
      </c>
      <c r="G32" s="48">
        <f t="shared" si="3"/>
        <v>0</v>
      </c>
      <c r="H32" s="53">
        <v>0</v>
      </c>
      <c r="I32" s="52">
        <v>0</v>
      </c>
      <c r="J32" s="51">
        <v>0</v>
      </c>
      <c r="K32" s="52">
        <v>0</v>
      </c>
      <c r="L32" s="52">
        <v>0</v>
      </c>
      <c r="M32" s="52">
        <v>0</v>
      </c>
      <c r="N32" s="52">
        <v>0</v>
      </c>
      <c r="O32" s="51">
        <v>0</v>
      </c>
      <c r="P32" s="50">
        <f t="shared" si="4"/>
        <v>0</v>
      </c>
      <c r="R32" s="48">
        <f t="shared" si="5"/>
        <v>0</v>
      </c>
      <c r="S32" s="47" t="e">
        <f t="shared" si="6"/>
        <v>#DIV/0!</v>
      </c>
      <c r="T32" s="46" t="e">
        <f t="shared" si="6"/>
        <v>#DIV/0!</v>
      </c>
      <c r="U32" s="45" t="e">
        <f t="shared" si="6"/>
        <v>#DIV/0!</v>
      </c>
      <c r="V32" s="46" t="e">
        <f t="shared" si="6"/>
        <v>#DIV/0!</v>
      </c>
      <c r="W32" s="46" t="e">
        <f t="shared" si="6"/>
        <v>#DIV/0!</v>
      </c>
      <c r="X32" s="46" t="e">
        <f t="shared" si="6"/>
        <v>#DIV/0!</v>
      </c>
      <c r="Y32" s="46" t="e">
        <f t="shared" si="6"/>
        <v>#DIV/0!</v>
      </c>
      <c r="Z32" s="45" t="e">
        <f t="shared" si="6"/>
        <v>#DIV/0!</v>
      </c>
      <c r="AA32" s="49" t="e">
        <f t="shared" si="7"/>
        <v>#DIV/0!</v>
      </c>
      <c r="AC32" s="48">
        <f t="shared" si="8"/>
        <v>0</v>
      </c>
      <c r="AD32" s="47" t="e">
        <f t="shared" si="11"/>
        <v>#DIV/0!</v>
      </c>
      <c r="AE32" s="46" t="e">
        <f t="shared" si="12"/>
        <v>#DIV/0!</v>
      </c>
      <c r="AF32" s="45" t="e">
        <f t="shared" si="12"/>
        <v>#DIV/0!</v>
      </c>
      <c r="AG32" s="47" t="e">
        <f t="shared" si="12"/>
        <v>#DIV/0!</v>
      </c>
      <c r="AH32" s="46" t="e">
        <f t="shared" si="12"/>
        <v>#DIV/0!</v>
      </c>
      <c r="AI32" s="46" t="e">
        <f t="shared" si="12"/>
        <v>#DIV/0!</v>
      </c>
      <c r="AJ32" s="46" t="e">
        <f t="shared" si="13"/>
        <v>#DIV/0!</v>
      </c>
      <c r="AK32" s="45" t="e">
        <f t="shared" si="13"/>
        <v>#DIV/0!</v>
      </c>
      <c r="AL32" s="44" t="e">
        <f t="shared" si="10"/>
        <v>#DIV/0!</v>
      </c>
    </row>
    <row r="33" spans="1:38" ht="15" thickBot="1" x14ac:dyDescent="0.4">
      <c r="A33" s="43" t="s">
        <v>44</v>
      </c>
      <c r="B33" s="42"/>
      <c r="C33" s="41">
        <v>0</v>
      </c>
      <c r="D33" s="40">
        <f t="shared" si="2"/>
        <v>0</v>
      </c>
      <c r="E33" s="39">
        <f>SUM(D7:D33)</f>
        <v>99.999999999999986</v>
      </c>
      <c r="G33" s="33">
        <f t="shared" si="3"/>
        <v>0</v>
      </c>
      <c r="H33" s="38">
        <v>0</v>
      </c>
      <c r="I33" s="36">
        <v>0</v>
      </c>
      <c r="J33" s="37">
        <v>0</v>
      </c>
      <c r="K33" s="36">
        <v>0</v>
      </c>
      <c r="L33" s="36">
        <v>0</v>
      </c>
      <c r="M33" s="36">
        <v>0</v>
      </c>
      <c r="N33" s="36">
        <v>0</v>
      </c>
      <c r="O33" s="36">
        <v>0</v>
      </c>
      <c r="P33" s="35">
        <f t="shared" si="4"/>
        <v>0</v>
      </c>
      <c r="R33" s="33">
        <f t="shared" si="5"/>
        <v>0</v>
      </c>
      <c r="S33" s="32" t="e">
        <f t="shared" si="6"/>
        <v>#DIV/0!</v>
      </c>
      <c r="T33" s="31" t="e">
        <f t="shared" si="6"/>
        <v>#DIV/0!</v>
      </c>
      <c r="U33" s="30" t="e">
        <f t="shared" si="6"/>
        <v>#DIV/0!</v>
      </c>
      <c r="V33" s="31" t="e">
        <f t="shared" si="6"/>
        <v>#DIV/0!</v>
      </c>
      <c r="W33" s="31" t="e">
        <f t="shared" si="6"/>
        <v>#DIV/0!</v>
      </c>
      <c r="X33" s="31" t="e">
        <f t="shared" si="6"/>
        <v>#DIV/0!</v>
      </c>
      <c r="Y33" s="31" t="e">
        <f t="shared" si="6"/>
        <v>#DIV/0!</v>
      </c>
      <c r="Z33" s="30" t="e">
        <f t="shared" si="6"/>
        <v>#DIV/0!</v>
      </c>
      <c r="AA33" s="34" t="e">
        <f t="shared" si="7"/>
        <v>#DIV/0!</v>
      </c>
      <c r="AC33" s="33">
        <f t="shared" si="8"/>
        <v>0</v>
      </c>
      <c r="AD33" s="32" t="e">
        <f t="shared" si="11"/>
        <v>#DIV/0!</v>
      </c>
      <c r="AE33" s="31" t="e">
        <f t="shared" si="12"/>
        <v>#DIV/0!</v>
      </c>
      <c r="AF33" s="30" t="e">
        <f t="shared" si="12"/>
        <v>#DIV/0!</v>
      </c>
      <c r="AG33" s="32" t="e">
        <f t="shared" si="12"/>
        <v>#DIV/0!</v>
      </c>
      <c r="AH33" s="31" t="e">
        <f t="shared" si="12"/>
        <v>#DIV/0!</v>
      </c>
      <c r="AI33" s="31" t="e">
        <f t="shared" si="12"/>
        <v>#DIV/0!</v>
      </c>
      <c r="AJ33" s="31" t="e">
        <f t="shared" si="13"/>
        <v>#DIV/0!</v>
      </c>
      <c r="AK33" s="30" t="e">
        <f t="shared" si="13"/>
        <v>#DIV/0!</v>
      </c>
      <c r="AL33" s="29" t="e">
        <f t="shared" si="10"/>
        <v>#DIV/0!</v>
      </c>
    </row>
    <row r="34" spans="1:38" x14ac:dyDescent="0.35">
      <c r="G34" t="s">
        <v>131</v>
      </c>
      <c r="H34">
        <f>SUM(H7:H33)</f>
        <v>376.82799477598337</v>
      </c>
      <c r="I34">
        <f t="shared" ref="I34:O34" si="14">SUM(I7:I33)</f>
        <v>324.60017324334484</v>
      </c>
      <c r="J34">
        <f t="shared" si="14"/>
        <v>1.5579554393584967</v>
      </c>
      <c r="K34">
        <f t="shared" si="14"/>
        <v>34.84761022993321</v>
      </c>
      <c r="L34">
        <f t="shared" si="14"/>
        <v>155.5062663113801</v>
      </c>
      <c r="M34">
        <f t="shared" si="14"/>
        <v>0</v>
      </c>
      <c r="N34">
        <f t="shared" si="14"/>
        <v>0</v>
      </c>
      <c r="O34">
        <f t="shared" si="14"/>
        <v>0</v>
      </c>
      <c r="R34" s="28"/>
    </row>
    <row r="40" spans="1:38" x14ac:dyDescent="0.35">
      <c r="H40" s="27"/>
    </row>
    <row r="41" spans="1:38" x14ac:dyDescent="0.35">
      <c r="H41" s="27"/>
    </row>
    <row r="42" spans="1:38" x14ac:dyDescent="0.35">
      <c r="H42" s="27"/>
    </row>
    <row r="67" spans="1:5" x14ac:dyDescent="0.35">
      <c r="A67" s="5" t="s">
        <v>27</v>
      </c>
      <c r="B67" s="26"/>
      <c r="C67" s="2"/>
      <c r="D67" s="2"/>
    </row>
    <row r="68" spans="1:5" x14ac:dyDescent="0.35">
      <c r="A68" s="25" t="s">
        <v>42</v>
      </c>
      <c r="B68" s="25"/>
      <c r="C68" s="2"/>
      <c r="D68" s="2"/>
    </row>
    <row r="69" spans="1:5" x14ac:dyDescent="0.35">
      <c r="A69" s="24" t="s">
        <v>41</v>
      </c>
      <c r="B69" s="23">
        <v>5</v>
      </c>
      <c r="C69" s="18">
        <f t="shared" ref="C69:C75" si="15">IFERROR((((INDEX(phi,MATCH(B69,cum_tot_2,1)+1,1)-INDEX(phi,MATCH(B69,cum_tot_2,1),1))/(INDEX(cum_tot_2,MATCH(B69,cum_tot_2,1)+1,1)-INDEX(cum_tot_2,MATCH(B69,cum_tot_2,1),1)))*(B69-INDEX(cum_tot_2,MATCH(B69,cum_tot_2,1),1)))+INDEX(phi,MATCH(B69,cum_tot_2,1),1),"6")</f>
        <v>-4.5248423759747798</v>
      </c>
      <c r="D69" s="2"/>
    </row>
    <row r="70" spans="1:5" x14ac:dyDescent="0.35">
      <c r="A70" s="24" t="s">
        <v>41</v>
      </c>
      <c r="B70" s="23">
        <v>16</v>
      </c>
      <c r="C70" s="18">
        <f t="shared" si="15"/>
        <v>-3.7399909063352528</v>
      </c>
      <c r="D70" s="2"/>
    </row>
    <row r="71" spans="1:5" x14ac:dyDescent="0.35">
      <c r="A71" s="24" t="s">
        <v>41</v>
      </c>
      <c r="B71" s="23">
        <v>25</v>
      </c>
      <c r="C71" s="18">
        <f t="shared" si="15"/>
        <v>-3.3515403286034351</v>
      </c>
      <c r="D71" s="2"/>
    </row>
    <row r="72" spans="1:5" x14ac:dyDescent="0.35">
      <c r="A72" s="24" t="s">
        <v>41</v>
      </c>
      <c r="B72" s="23">
        <v>50</v>
      </c>
      <c r="C72" s="18">
        <f t="shared" si="15"/>
        <v>-2.2546604235953085</v>
      </c>
      <c r="D72" s="2"/>
    </row>
    <row r="73" spans="1:5" x14ac:dyDescent="0.35">
      <c r="A73" s="24" t="s">
        <v>41</v>
      </c>
      <c r="B73" s="23">
        <v>75</v>
      </c>
      <c r="C73" s="18">
        <f t="shared" si="15"/>
        <v>-0.73356206472756913</v>
      </c>
      <c r="D73" s="2"/>
    </row>
    <row r="74" spans="1:5" x14ac:dyDescent="0.35">
      <c r="A74" s="24" t="s">
        <v>41</v>
      </c>
      <c r="B74" s="23">
        <v>84</v>
      </c>
      <c r="C74" s="18">
        <f t="shared" si="15"/>
        <v>0.1428218283582115</v>
      </c>
      <c r="D74" s="2"/>
    </row>
    <row r="75" spans="1:5" x14ac:dyDescent="0.35">
      <c r="A75" s="24" t="s">
        <v>41</v>
      </c>
      <c r="B75" s="23">
        <v>95</v>
      </c>
      <c r="C75" s="18">
        <f t="shared" si="15"/>
        <v>3.5202720785013497</v>
      </c>
      <c r="D75" s="2"/>
    </row>
    <row r="76" spans="1:5" x14ac:dyDescent="0.35">
      <c r="A76" s="18"/>
      <c r="B76" s="22"/>
      <c r="C76" s="2"/>
      <c r="D76" s="2"/>
    </row>
    <row r="77" spans="1:5" x14ac:dyDescent="0.35">
      <c r="A77" s="21" t="s">
        <v>40</v>
      </c>
      <c r="B77">
        <f>SUM(C7:C10)/SUM(C7:C33)</f>
        <v>0</v>
      </c>
      <c r="D77" s="19" t="s">
        <v>7</v>
      </c>
      <c r="E77" s="18">
        <f>SUM($D$7:$D$20)</f>
        <v>71.59343873034716</v>
      </c>
    </row>
    <row r="78" spans="1:5" x14ac:dyDescent="0.35">
      <c r="A78" s="20" t="s">
        <v>39</v>
      </c>
      <c r="B78">
        <f>SUM(C11:C20)/SUM(C7:C33)</f>
        <v>0.71593438730347159</v>
      </c>
      <c r="D78" s="19" t="s">
        <v>6</v>
      </c>
      <c r="E78" s="18">
        <f>SUM($D$21:$D$30)</f>
        <v>24.345488035896672</v>
      </c>
    </row>
    <row r="79" spans="1:5" x14ac:dyDescent="0.35">
      <c r="A79" s="20" t="s">
        <v>38</v>
      </c>
      <c r="B79">
        <f>SUM(C21:C33)/SUM(C7:C33)</f>
        <v>0.28406561269652814</v>
      </c>
      <c r="D79" s="19" t="s">
        <v>5</v>
      </c>
      <c r="E79" s="18">
        <f>SUM($D$31:$D$33)</f>
        <v>4.0610732337561437</v>
      </c>
    </row>
    <row r="80" spans="1:5" x14ac:dyDescent="0.35">
      <c r="A80" s="11"/>
      <c r="B80" s="8"/>
      <c r="D80" s="2"/>
      <c r="E80" s="2"/>
    </row>
    <row r="81" spans="1:8" x14ac:dyDescent="0.35">
      <c r="A81" s="16" t="s">
        <v>4</v>
      </c>
      <c r="B81">
        <f>100*SUM(H7:J33)/SUM(P7:P33)</f>
        <v>78.691889253664542</v>
      </c>
      <c r="D81" s="16" t="s">
        <v>4</v>
      </c>
      <c r="E81">
        <f>100*SUM(H7:J33)/SUM(P7:P33)</f>
        <v>78.691889253664542</v>
      </c>
      <c r="G81" s="17" t="s">
        <v>2</v>
      </c>
      <c r="H81">
        <f>100*SUM(H7:H33)/(SUM(P7:P33)-SUM(M7:N33))</f>
        <v>42.181923430718804</v>
      </c>
    </row>
    <row r="82" spans="1:8" x14ac:dyDescent="0.35">
      <c r="A82" s="16" t="s">
        <v>0</v>
      </c>
      <c r="B82">
        <f>100*SUM(K7:L33)/SUM(P7:P33)</f>
        <v>21.308110746335469</v>
      </c>
      <c r="D82" s="16" t="s">
        <v>0</v>
      </c>
      <c r="E82">
        <f>100*SUM(K7:L33)/SUM(P7:P33)</f>
        <v>21.308110746335469</v>
      </c>
      <c r="G82" s="17" t="s">
        <v>1</v>
      </c>
      <c r="H82">
        <f>100*SUM(I7:J33)/(SUM(P7:P33)-SUM(M7:N33))</f>
        <v>36.509965822945716</v>
      </c>
    </row>
    <row r="83" spans="1:8" x14ac:dyDescent="0.35">
      <c r="A83" s="16" t="s">
        <v>3</v>
      </c>
      <c r="B83">
        <f>100*SUM(O7:O33)/SUM(P7:P33)</f>
        <v>0</v>
      </c>
      <c r="D83" s="16" t="s">
        <v>37</v>
      </c>
      <c r="E83">
        <f>100*SUM(M7:N33)/SUM(P7:P33)</f>
        <v>0</v>
      </c>
      <c r="G83" s="17" t="s">
        <v>0</v>
      </c>
      <c r="H83">
        <f>100*SUM(K7:L33)/(SUM(P7:P33)-SUM(M7:N33))</f>
        <v>21.308110746335469</v>
      </c>
    </row>
    <row r="85" spans="1:8" x14ac:dyDescent="0.35">
      <c r="A85" s="16" t="s">
        <v>36</v>
      </c>
      <c r="B85" s="2"/>
      <c r="C85" s="2"/>
      <c r="D85" s="13">
        <f>(C70+C74+C72)/3</f>
        <v>-1.95060983385745</v>
      </c>
    </row>
    <row r="86" spans="1:8" x14ac:dyDescent="0.35">
      <c r="A86" s="14" t="s">
        <v>35</v>
      </c>
      <c r="B86" s="14"/>
      <c r="C86" s="14"/>
      <c r="D86" s="7">
        <f>C72</f>
        <v>-2.2546604235953085</v>
      </c>
    </row>
    <row r="87" spans="1:8" x14ac:dyDescent="0.35">
      <c r="A87" s="14" t="s">
        <v>34</v>
      </c>
      <c r="B87" s="14"/>
      <c r="C87" s="14"/>
      <c r="D87" s="7">
        <f>(C74-C70)/2</f>
        <v>1.9414063673467321</v>
      </c>
    </row>
    <row r="88" spans="1:8" x14ac:dyDescent="0.35">
      <c r="A88" s="15" t="s">
        <v>33</v>
      </c>
      <c r="B88" s="14"/>
      <c r="C88" s="14"/>
      <c r="D88" s="13">
        <f>(C74+C70-D86)/D87</f>
        <v>-0.69151347031817112</v>
      </c>
    </row>
    <row r="89" spans="1:8" x14ac:dyDescent="0.35">
      <c r="A89" s="3" t="s">
        <v>32</v>
      </c>
      <c r="B89" s="12"/>
      <c r="C89" s="11"/>
      <c r="D89" s="7">
        <f>((C74-C70)/4)+((C75-C69)/6.6)</f>
        <v>2.1896599192000523</v>
      </c>
    </row>
    <row r="90" spans="1:8" x14ac:dyDescent="0.35">
      <c r="A90" s="3" t="s">
        <v>31</v>
      </c>
      <c r="B90" s="10"/>
      <c r="C90" s="10"/>
      <c r="D90" s="7">
        <f>((C70+C74-(2*C72))/(2*(C74-C70)))+((C69+C75-(2*C72))/(2*(C75-C69)))</f>
        <v>0.33527874413316544</v>
      </c>
    </row>
    <row r="91" spans="1:8" x14ac:dyDescent="0.35">
      <c r="A91" s="3" t="s">
        <v>30</v>
      </c>
      <c r="B91" s="9"/>
      <c r="C91" s="8"/>
      <c r="D91" s="7">
        <f>(C74-C69)/(2.44*(C73-C71))</f>
        <v>0.73070779819662512</v>
      </c>
    </row>
    <row r="92" spans="1:8" x14ac:dyDescent="0.35">
      <c r="A92" s="6" t="s">
        <v>29</v>
      </c>
      <c r="B92" s="6"/>
      <c r="C92" s="5"/>
      <c r="D92" s="7">
        <f>(C70+C72+C74)/3</f>
        <v>-1.9506098338574498</v>
      </c>
    </row>
    <row r="93" spans="1:8" x14ac:dyDescent="0.35">
      <c r="A93" s="6"/>
      <c r="B93" s="6"/>
      <c r="C93" s="5"/>
      <c r="D93" s="4"/>
    </row>
    <row r="94" spans="1:8" x14ac:dyDescent="0.35">
      <c r="A94" s="3" t="s">
        <v>28</v>
      </c>
      <c r="B94" s="2"/>
      <c r="C94" s="2"/>
      <c r="D94" s="2">
        <f>(C70+C74)/2</f>
        <v>-1.7985845389885207</v>
      </c>
    </row>
    <row r="95" spans="1:8" x14ac:dyDescent="0.35">
      <c r="A95" s="2" t="s">
        <v>9</v>
      </c>
      <c r="B95" s="2"/>
      <c r="C95" s="2"/>
      <c r="D95" s="1">
        <f>100-E23</f>
        <v>13.325942156768619</v>
      </c>
    </row>
    <row r="96" spans="1:8" x14ac:dyDescent="0.35">
      <c r="A96" s="2" t="s">
        <v>8</v>
      </c>
      <c r="B96" s="2"/>
      <c r="C96" s="2"/>
      <c r="D96" s="1">
        <f>100-E30</f>
        <v>4.0610732337561615</v>
      </c>
    </row>
    <row r="98" spans="1:3" x14ac:dyDescent="0.35">
      <c r="A98" s="17" t="s">
        <v>108</v>
      </c>
      <c r="C98" t="str">
        <f>IF((SUM(M7:N33)/SUM(P7:P33))&gt;0.01,"Mixed","No Mixed")</f>
        <v>No Mixed</v>
      </c>
    </row>
    <row r="99" spans="1:3" x14ac:dyDescent="0.35">
      <c r="A99" s="17" t="s">
        <v>109</v>
      </c>
      <c r="C99" t="str">
        <f>IF((SUM(J7:J33)-SUM(P7:P33))&gt;0.01,"Obsidian","No obsidian")</f>
        <v>No obsidian</v>
      </c>
    </row>
  </sheetData>
  <mergeCells count="9">
    <mergeCell ref="V3:Z3"/>
    <mergeCell ref="AD3:AF3"/>
    <mergeCell ref="AG3:AK3"/>
    <mergeCell ref="A2:C2"/>
    <mergeCell ref="D2:E2"/>
    <mergeCell ref="K2:O2"/>
    <mergeCell ref="H3:J3"/>
    <mergeCell ref="K3:O3"/>
    <mergeCell ref="S3:U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28</vt:i4>
      </vt:variant>
      <vt:variant>
        <vt:lpstr>Plages nommées</vt:lpstr>
      </vt:variant>
      <vt:variant>
        <vt:i4>54</vt:i4>
      </vt:variant>
    </vt:vector>
  </HeadingPairs>
  <TitlesOfParts>
    <vt:vector size="82" baseType="lpstr">
      <vt:lpstr>Resume</vt:lpstr>
      <vt:lpstr>Blank</vt:lpstr>
      <vt:lpstr>MAY190403_2</vt:lpstr>
      <vt:lpstr>MAY190403_3</vt:lpstr>
      <vt:lpstr>MAY190404_3</vt:lpstr>
      <vt:lpstr>MAY190405_3</vt:lpstr>
      <vt:lpstr>MAY190405_4</vt:lpstr>
      <vt:lpstr>MAY190405_4_aggr</vt:lpstr>
      <vt:lpstr>MAY190405_4_no_aggr</vt:lpstr>
      <vt:lpstr>MAY190405_5</vt:lpstr>
      <vt:lpstr>MAY190405_6</vt:lpstr>
      <vt:lpstr>MAY190405_7</vt:lpstr>
      <vt:lpstr>MAY190407_9</vt:lpstr>
      <vt:lpstr>MAY210715_1</vt:lpstr>
      <vt:lpstr>MAY210715_2</vt:lpstr>
      <vt:lpstr>MAY210715_2_aggr</vt:lpstr>
      <vt:lpstr>MAY210715_2_no_aggr</vt:lpstr>
      <vt:lpstr>MAY210715_3</vt:lpstr>
      <vt:lpstr>MAY210715_4</vt:lpstr>
      <vt:lpstr>MAY210715_4_aggr</vt:lpstr>
      <vt:lpstr>MAY210715_4_no_aggr</vt:lpstr>
      <vt:lpstr>MAY210715_5</vt:lpstr>
      <vt:lpstr>MAY210715_5_aggr</vt:lpstr>
      <vt:lpstr>MAY210715_5_no_aggr</vt:lpstr>
      <vt:lpstr>MAY210715_9</vt:lpstr>
      <vt:lpstr>MAY210715_9_aggr</vt:lpstr>
      <vt:lpstr>MAY210715_9_no_aggr</vt:lpstr>
      <vt:lpstr>MAY210715_10</vt:lpstr>
      <vt:lpstr>MAY190403_2!cum_tot_2</vt:lpstr>
      <vt:lpstr>MAY190403_3!cum_tot_2</vt:lpstr>
      <vt:lpstr>MAY190404_3!cum_tot_2</vt:lpstr>
      <vt:lpstr>MAY190405_3!cum_tot_2</vt:lpstr>
      <vt:lpstr>MAY190405_4!cum_tot_2</vt:lpstr>
      <vt:lpstr>MAY190405_4_aggr!cum_tot_2</vt:lpstr>
      <vt:lpstr>MAY190405_4_no_aggr!cum_tot_2</vt:lpstr>
      <vt:lpstr>MAY190405_5!cum_tot_2</vt:lpstr>
      <vt:lpstr>MAY190405_6!cum_tot_2</vt:lpstr>
      <vt:lpstr>MAY190405_7!cum_tot_2</vt:lpstr>
      <vt:lpstr>MAY190407_9!cum_tot_2</vt:lpstr>
      <vt:lpstr>MAY210715_1!cum_tot_2</vt:lpstr>
      <vt:lpstr>MAY210715_10!cum_tot_2</vt:lpstr>
      <vt:lpstr>MAY210715_2!cum_tot_2</vt:lpstr>
      <vt:lpstr>MAY210715_2_aggr!cum_tot_2</vt:lpstr>
      <vt:lpstr>MAY210715_2_no_aggr!cum_tot_2</vt:lpstr>
      <vt:lpstr>MAY210715_3!cum_tot_2</vt:lpstr>
      <vt:lpstr>MAY210715_4!cum_tot_2</vt:lpstr>
      <vt:lpstr>MAY210715_4_aggr!cum_tot_2</vt:lpstr>
      <vt:lpstr>MAY210715_4_no_aggr!cum_tot_2</vt:lpstr>
      <vt:lpstr>MAY210715_5!cum_tot_2</vt:lpstr>
      <vt:lpstr>MAY210715_5_aggr!cum_tot_2</vt:lpstr>
      <vt:lpstr>MAY210715_5_no_aggr!cum_tot_2</vt:lpstr>
      <vt:lpstr>MAY210715_9!cum_tot_2</vt:lpstr>
      <vt:lpstr>MAY210715_9_aggr!cum_tot_2</vt:lpstr>
      <vt:lpstr>MAY210715_9_no_aggr!cum_tot_2</vt:lpstr>
      <vt:lpstr>cum_tot_2</vt:lpstr>
      <vt:lpstr>MAY190403_2!phi</vt:lpstr>
      <vt:lpstr>MAY190403_3!phi</vt:lpstr>
      <vt:lpstr>MAY190404_3!phi</vt:lpstr>
      <vt:lpstr>MAY190405_3!phi</vt:lpstr>
      <vt:lpstr>MAY190405_4!phi</vt:lpstr>
      <vt:lpstr>MAY190405_4_aggr!phi</vt:lpstr>
      <vt:lpstr>MAY190405_4_no_aggr!phi</vt:lpstr>
      <vt:lpstr>MAY190405_5!phi</vt:lpstr>
      <vt:lpstr>MAY190405_6!phi</vt:lpstr>
      <vt:lpstr>MAY190405_7!phi</vt:lpstr>
      <vt:lpstr>MAY190407_9!phi</vt:lpstr>
      <vt:lpstr>MAY210715_1!phi</vt:lpstr>
      <vt:lpstr>MAY210715_10!phi</vt:lpstr>
      <vt:lpstr>MAY210715_2!phi</vt:lpstr>
      <vt:lpstr>MAY210715_2_aggr!phi</vt:lpstr>
      <vt:lpstr>MAY210715_2_no_aggr!phi</vt:lpstr>
      <vt:lpstr>MAY210715_3!phi</vt:lpstr>
      <vt:lpstr>MAY210715_4!phi</vt:lpstr>
      <vt:lpstr>MAY210715_4_aggr!phi</vt:lpstr>
      <vt:lpstr>MAY210715_4_no_aggr!phi</vt:lpstr>
      <vt:lpstr>MAY210715_5!phi</vt:lpstr>
      <vt:lpstr>MAY210715_5_aggr!phi</vt:lpstr>
      <vt:lpstr>MAY210715_5_no_aggr!phi</vt:lpstr>
      <vt:lpstr>MAY210715_9!phi</vt:lpstr>
      <vt:lpstr>MAY210715_9_aggr!phi</vt:lpstr>
      <vt:lpstr>MAY210715_9_no_aggr!phi</vt:lpstr>
      <vt:lpstr>phi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Tristan LACOMBE</dc:creator>
  <cp:lastModifiedBy>Tristan LACOMBE</cp:lastModifiedBy>
  <dcterms:created xsi:type="dcterms:W3CDTF">2021-04-28T17:26:32Z</dcterms:created>
  <dcterms:modified xsi:type="dcterms:W3CDTF">2022-12-10T14:48:59Z</dcterms:modified>
</cp:coreProperties>
</file>